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960" yWindow="3480" windowWidth="28620" windowHeight="14268" activeTab="1"/>
  </bookViews>
  <sheets>
    <sheet name="EURUSD" sheetId="1" r:id="rId1"/>
    <sheet name="EURCZK" sheetId="4" r:id="rId2"/>
    <sheet name="Cours à terme initiaux" sheetId="3" r:id="rId3"/>
    <sheet name="Disclaimer" sheetId="2" r:id="rId4"/>
  </sheets>
  <definedNames>
    <definedName name="_xlnm._FilterDatabase" localSheetId="2" hidden="1">'Cours à terme initiaux'!$A$1:$E$334</definedName>
    <definedName name="_xlnm._FilterDatabase" localSheetId="1" hidden="1">EURCZK!$A$10:$AB$55</definedName>
    <definedName name="_xlnm._FilterDatabase" localSheetId="0" hidden="1">EURUSD!$A$6:$T$140</definedName>
    <definedName name="§AQ759" localSheetId="1">#REF!</definedName>
    <definedName name="§AQ759">#REF!</definedName>
    <definedName name="âa143" localSheetId="1">#REF!</definedName>
    <definedName name="âa143">#REF!</definedName>
    <definedName name="fxPortfolioInput" localSheetId="3">Disclaimer!$A$1</definedName>
    <definedName name="fxPortfolioInput" localSheetId="1">EURCZK!$A$1</definedName>
    <definedName name="fxPortfolioInput" localSheetId="0">EURUSD!$A$1</definedName>
    <definedName name="fxPortfolioInput">#REF!</definedName>
    <definedName name="Myrange" localSheetId="1">#REF!</definedName>
    <definedName name="Myrange">#REF!</definedName>
    <definedName name="_xlnm.Print_Area" localSheetId="3">Disclaimer!$A$1:$M$34</definedName>
    <definedName name="_xlnm.Print_Area" localSheetId="1">EURCZK!$A$1:$AA$55</definedName>
    <definedName name="_xlnm.Print_Area" localSheetId="0">EURUSD!$A$1:$AA$41</definedName>
  </definedNames>
  <calcPr calcId="145621" calcMode="manual" calcCompleted="0"/>
</workbook>
</file>

<file path=xl/calcChain.xml><?xml version="1.0" encoding="utf-8"?>
<calcChain xmlns="http://schemas.openxmlformats.org/spreadsheetml/2006/main">
  <c r="AD6" i="4" l="1"/>
  <c r="A3" i="4"/>
  <c r="B2" i="4"/>
  <c r="A2" i="4"/>
  <c r="AD11" i="1"/>
  <c r="AI11" i="1" s="1"/>
  <c r="AE11" i="1"/>
  <c r="AG11" i="1"/>
  <c r="AH11" i="1"/>
  <c r="AJ11" i="1"/>
  <c r="AK11" i="1"/>
  <c r="AM11" i="1"/>
  <c r="AO11" i="1" s="1"/>
  <c r="AN11" i="1"/>
  <c r="AD12" i="1"/>
  <c r="AE12" i="1"/>
  <c r="AG12" i="1"/>
  <c r="AI12" i="1" s="1"/>
  <c r="AH12" i="1"/>
  <c r="AJ12" i="1" s="1"/>
  <c r="AM12" i="1"/>
  <c r="AN12" i="1"/>
  <c r="AO12" i="1"/>
  <c r="AQ12" i="1" s="1"/>
  <c r="AR12" i="1" s="1"/>
  <c r="AP12" i="1"/>
  <c r="AD13" i="1"/>
  <c r="AE13" i="1"/>
  <c r="AG13" i="1"/>
  <c r="AH13" i="1"/>
  <c r="AI13" i="1"/>
  <c r="AJ13" i="1"/>
  <c r="AK13" i="1"/>
  <c r="AM13" i="1"/>
  <c r="AN13" i="1" s="1"/>
  <c r="AD14" i="1"/>
  <c r="AE14" i="1"/>
  <c r="AG14" i="1"/>
  <c r="AH14" i="1"/>
  <c r="AI14" i="1"/>
  <c r="AJ14" i="1"/>
  <c r="AK14" i="1"/>
  <c r="AM14" i="1"/>
  <c r="AN14" i="1"/>
  <c r="AO14" i="1"/>
  <c r="AP14" i="1"/>
  <c r="AQ14" i="1"/>
  <c r="AR14" i="1"/>
  <c r="AD15" i="1"/>
  <c r="AE15" i="1"/>
  <c r="AG15" i="1"/>
  <c r="AH15" i="1"/>
  <c r="AJ15" i="1" s="1"/>
  <c r="AK15" i="1" s="1"/>
  <c r="AI15" i="1"/>
  <c r="AM15" i="1"/>
  <c r="AN15" i="1"/>
  <c r="AO15" i="1"/>
  <c r="AP15" i="1"/>
  <c r="AQ15" i="1"/>
  <c r="AR15" i="1" s="1"/>
  <c r="AD16" i="1"/>
  <c r="AE16" i="1"/>
  <c r="AG16" i="1"/>
  <c r="AH16" i="1"/>
  <c r="AI16" i="1"/>
  <c r="AJ16" i="1"/>
  <c r="AK16" i="1" s="1"/>
  <c r="AM16" i="1"/>
  <c r="AD17" i="1"/>
  <c r="AE17" i="1"/>
  <c r="AG17" i="1"/>
  <c r="AI17" i="1" s="1"/>
  <c r="AH17" i="1"/>
  <c r="AJ17" i="1" s="1"/>
  <c r="AK17" i="1" s="1"/>
  <c r="AM17" i="1"/>
  <c r="AN17" i="1"/>
  <c r="AO17" i="1"/>
  <c r="AP17" i="1" s="1"/>
  <c r="AD18" i="1"/>
  <c r="AE18" i="1"/>
  <c r="AG18" i="1"/>
  <c r="AH18" i="1"/>
  <c r="AI18" i="1"/>
  <c r="AJ18" i="1"/>
  <c r="AK18" i="1" s="1"/>
  <c r="AM18" i="1"/>
  <c r="AN18" i="1"/>
  <c r="AO18" i="1"/>
  <c r="AP18" i="1"/>
  <c r="AQ18" i="1"/>
  <c r="AR18" i="1"/>
  <c r="AD19" i="1"/>
  <c r="AE19" i="1"/>
  <c r="AG19" i="1"/>
  <c r="AH19" i="1"/>
  <c r="AI19" i="1"/>
  <c r="AJ19" i="1"/>
  <c r="AK19" i="1"/>
  <c r="AM19" i="1"/>
  <c r="AN19" i="1"/>
  <c r="AO19" i="1"/>
  <c r="AP19" i="1"/>
  <c r="AQ19" i="1"/>
  <c r="AR19" i="1"/>
  <c r="AD20" i="1"/>
  <c r="AE20" i="1"/>
  <c r="AP20" i="1" s="1"/>
  <c r="AG20" i="1"/>
  <c r="AI20" i="1" s="1"/>
  <c r="AH20" i="1"/>
  <c r="AJ20" i="1" s="1"/>
  <c r="AK20" i="1" s="1"/>
  <c r="AM20" i="1"/>
  <c r="AN20" i="1"/>
  <c r="AO20" i="1"/>
  <c r="AD21" i="1"/>
  <c r="AE21" i="1"/>
  <c r="AG21" i="1"/>
  <c r="AH21" i="1"/>
  <c r="AI21" i="1"/>
  <c r="AJ21" i="1"/>
  <c r="AK21" i="1"/>
  <c r="AM21" i="1"/>
  <c r="AN21" i="1" s="1"/>
  <c r="AD22" i="1"/>
  <c r="AE22" i="1"/>
  <c r="AG22" i="1"/>
  <c r="AI22" i="1" s="1"/>
  <c r="AH22" i="1"/>
  <c r="AM22" i="1"/>
  <c r="AO22" i="1" s="1"/>
  <c r="AP22" i="1" s="1"/>
  <c r="AN22" i="1"/>
  <c r="AD23" i="1"/>
  <c r="AE23" i="1"/>
  <c r="AG23" i="1"/>
  <c r="AI23" i="1" s="1"/>
  <c r="AH23" i="1"/>
  <c r="AJ23" i="1" s="1"/>
  <c r="AM23" i="1"/>
  <c r="AN23" i="1"/>
  <c r="AO23" i="1"/>
  <c r="AP23" i="1"/>
  <c r="AQ23" i="1"/>
  <c r="AR23" i="1"/>
  <c r="AD24" i="1"/>
  <c r="AE24" i="1"/>
  <c r="AG24" i="1"/>
  <c r="AH24" i="1"/>
  <c r="AI24" i="1"/>
  <c r="AJ24" i="1"/>
  <c r="AK24" i="1"/>
  <c r="AM24" i="1"/>
  <c r="AD25" i="1"/>
  <c r="AP25" i="1" s="1"/>
  <c r="AE25" i="1"/>
  <c r="AG25" i="1"/>
  <c r="AH25" i="1"/>
  <c r="AJ25" i="1" s="1"/>
  <c r="AM25" i="1"/>
  <c r="AN25" i="1"/>
  <c r="AO25" i="1"/>
  <c r="AD26" i="1"/>
  <c r="AE26" i="1"/>
  <c r="AG26" i="1"/>
  <c r="AH26" i="1"/>
  <c r="AI26" i="1"/>
  <c r="AJ26" i="1"/>
  <c r="AK26" i="1"/>
  <c r="AM26" i="1"/>
  <c r="AN26" i="1"/>
  <c r="AO26" i="1"/>
  <c r="AP26" i="1"/>
  <c r="AQ26" i="1"/>
  <c r="AR26" i="1"/>
  <c r="AD27" i="1"/>
  <c r="AE27" i="1"/>
  <c r="AQ27" i="1" s="1"/>
  <c r="AR27" i="1" s="1"/>
  <c r="AG27" i="1"/>
  <c r="AH27" i="1"/>
  <c r="AI27" i="1"/>
  <c r="AJ27" i="1"/>
  <c r="AK27" i="1"/>
  <c r="AM27" i="1"/>
  <c r="AO27" i="1" s="1"/>
  <c r="AN27" i="1"/>
  <c r="AD28" i="1"/>
  <c r="AE28" i="1"/>
  <c r="AQ28" i="1" s="1"/>
  <c r="AG28" i="1"/>
  <c r="AI28" i="1" s="1"/>
  <c r="AH28" i="1"/>
  <c r="AM28" i="1"/>
  <c r="AN28" i="1"/>
  <c r="AO28" i="1"/>
  <c r="AD29" i="1"/>
  <c r="AE29" i="1"/>
  <c r="AG29" i="1"/>
  <c r="AH29" i="1"/>
  <c r="AI29" i="1"/>
  <c r="AJ29" i="1"/>
  <c r="AK29" i="1"/>
  <c r="AM29" i="1"/>
  <c r="AN29" i="1"/>
  <c r="AO29" i="1"/>
  <c r="AP29" i="1"/>
  <c r="AQ29" i="1"/>
  <c r="AR29" i="1"/>
  <c r="AD30" i="1"/>
  <c r="AE30" i="1"/>
  <c r="AG30" i="1"/>
  <c r="AI30" i="1" s="1"/>
  <c r="AH30" i="1"/>
  <c r="AM30" i="1"/>
  <c r="AN30" i="1" s="1"/>
  <c r="AD31" i="1"/>
  <c r="AE31" i="1"/>
  <c r="AG31" i="1"/>
  <c r="AH31" i="1"/>
  <c r="AJ31" i="1" s="1"/>
  <c r="AI31" i="1"/>
  <c r="AM31" i="1"/>
  <c r="AN31" i="1"/>
  <c r="AO31" i="1"/>
  <c r="AP31" i="1"/>
  <c r="AQ31" i="1"/>
  <c r="AR31" i="1"/>
  <c r="AD32" i="1"/>
  <c r="AE32" i="1"/>
  <c r="AG32" i="1"/>
  <c r="AH32" i="1"/>
  <c r="AI32" i="1"/>
  <c r="AJ32" i="1"/>
  <c r="AK32" i="1" s="1"/>
  <c r="AM32" i="1"/>
  <c r="AD33" i="1"/>
  <c r="AE33" i="1"/>
  <c r="AQ33" i="1" s="1"/>
  <c r="AR33" i="1" s="1"/>
  <c r="AG33" i="1"/>
  <c r="AI33" i="1" s="1"/>
  <c r="AH33" i="1"/>
  <c r="AM33" i="1"/>
  <c r="AN33" i="1"/>
  <c r="AO33" i="1"/>
  <c r="AD34" i="1"/>
  <c r="AE34" i="1"/>
  <c r="AG34" i="1"/>
  <c r="AH34" i="1"/>
  <c r="AI34" i="1"/>
  <c r="AJ34" i="1"/>
  <c r="AK34" i="1" s="1"/>
  <c r="AM34" i="1"/>
  <c r="AN34" i="1" s="1"/>
  <c r="AP34" i="1" s="1"/>
  <c r="AO34" i="1"/>
  <c r="AQ34" i="1"/>
  <c r="AR34" i="1"/>
  <c r="AD35" i="1"/>
  <c r="AE35" i="1"/>
  <c r="AG35" i="1"/>
  <c r="AH35" i="1"/>
  <c r="AI35" i="1"/>
  <c r="AJ35" i="1"/>
  <c r="AK35" i="1"/>
  <c r="AM35" i="1"/>
  <c r="AN35" i="1"/>
  <c r="AO35" i="1"/>
  <c r="AP35" i="1"/>
  <c r="AQ35" i="1"/>
  <c r="AR35" i="1"/>
  <c r="AD36" i="1"/>
  <c r="AE36" i="1"/>
  <c r="AQ36" i="1" s="1"/>
  <c r="AR36" i="1" s="1"/>
  <c r="AG36" i="1"/>
  <c r="AI36" i="1" s="1"/>
  <c r="AH36" i="1"/>
  <c r="AJ36" i="1" s="1"/>
  <c r="AK36" i="1" s="1"/>
  <c r="AM36" i="1"/>
  <c r="AN36" i="1"/>
  <c r="AO36" i="1"/>
  <c r="AP36" i="1" s="1"/>
  <c r="AD37" i="1"/>
  <c r="AE37" i="1"/>
  <c r="AG37" i="1"/>
  <c r="AH37" i="1"/>
  <c r="AI37" i="1"/>
  <c r="AJ37" i="1"/>
  <c r="AK37" i="1" s="1"/>
  <c r="AM37" i="1"/>
  <c r="AN37" i="1" s="1"/>
  <c r="AD38" i="1"/>
  <c r="AE38" i="1"/>
  <c r="AG38" i="1"/>
  <c r="AH38" i="1"/>
  <c r="AM38" i="1"/>
  <c r="AN38" i="1" s="1"/>
  <c r="AO38" i="1"/>
  <c r="AD39" i="1"/>
  <c r="AE39" i="1"/>
  <c r="AG39" i="1"/>
  <c r="AH39" i="1"/>
  <c r="AI39" i="1"/>
  <c r="AJ39" i="1"/>
  <c r="AK39" i="1"/>
  <c r="AM39" i="1"/>
  <c r="AN39" i="1"/>
  <c r="AO39" i="1"/>
  <c r="AP39" i="1"/>
  <c r="AQ39" i="1"/>
  <c r="AR39" i="1"/>
  <c r="AD40" i="1"/>
  <c r="AE40" i="1"/>
  <c r="AG40" i="1"/>
  <c r="AH40" i="1"/>
  <c r="AI40" i="1"/>
  <c r="AJ40" i="1"/>
  <c r="AK40" i="1" s="1"/>
  <c r="AM40" i="1"/>
  <c r="AD41" i="1"/>
  <c r="AE41" i="1"/>
  <c r="AG41" i="1"/>
  <c r="AI41" i="1" s="1"/>
  <c r="AH41" i="1"/>
  <c r="AJ41" i="1" s="1"/>
  <c r="AK41" i="1" s="1"/>
  <c r="AM41" i="1"/>
  <c r="AN41" i="1"/>
  <c r="AO41" i="1"/>
  <c r="AP41" i="1" s="1"/>
  <c r="AD42" i="1"/>
  <c r="AE42" i="1"/>
  <c r="AG42" i="1"/>
  <c r="AH42" i="1"/>
  <c r="AI42" i="1"/>
  <c r="AJ42" i="1"/>
  <c r="AK42" i="1"/>
  <c r="AM42" i="1"/>
  <c r="AN42" i="1"/>
  <c r="AO42" i="1"/>
  <c r="AP42" i="1"/>
  <c r="AQ42" i="1"/>
  <c r="AR42" i="1"/>
  <c r="AD43" i="1"/>
  <c r="AE43" i="1"/>
  <c r="AG43" i="1"/>
  <c r="AH43" i="1"/>
  <c r="AI43" i="1"/>
  <c r="AJ43" i="1"/>
  <c r="AK43" i="1"/>
  <c r="AM43" i="1"/>
  <c r="AO43" i="1" s="1"/>
  <c r="AN43" i="1"/>
  <c r="AD44" i="1"/>
  <c r="AE44" i="1"/>
  <c r="AG44" i="1"/>
  <c r="AI44" i="1" s="1"/>
  <c r="AH44" i="1"/>
  <c r="AJ44" i="1" s="1"/>
  <c r="AM44" i="1"/>
  <c r="AN44" i="1"/>
  <c r="AO44" i="1"/>
  <c r="AQ44" i="1" s="1"/>
  <c r="AR44" i="1" s="1"/>
  <c r="AP44" i="1"/>
  <c r="AD45" i="1"/>
  <c r="AE45" i="1"/>
  <c r="AG45" i="1"/>
  <c r="AH45" i="1"/>
  <c r="AI45" i="1"/>
  <c r="AJ45" i="1"/>
  <c r="AK45" i="1"/>
  <c r="AM45" i="1"/>
  <c r="AN45" i="1"/>
  <c r="AO45" i="1"/>
  <c r="AP45" i="1"/>
  <c r="AQ45" i="1"/>
  <c r="AR45" i="1"/>
  <c r="AD46" i="1"/>
  <c r="AE46" i="1"/>
  <c r="AG46" i="1"/>
  <c r="AH46" i="1"/>
  <c r="AM46" i="1"/>
  <c r="AN46" i="1" s="1"/>
  <c r="AO46" i="1"/>
  <c r="AD47" i="1"/>
  <c r="AE47" i="1"/>
  <c r="AG47" i="1"/>
  <c r="AI47" i="1" s="1"/>
  <c r="AH47" i="1"/>
  <c r="AJ47" i="1" s="1"/>
  <c r="AM47" i="1"/>
  <c r="AN47" i="1"/>
  <c r="AO47" i="1"/>
  <c r="AP47" i="1"/>
  <c r="AQ47" i="1"/>
  <c r="AR47" i="1"/>
  <c r="AD48" i="1"/>
  <c r="AE48" i="1"/>
  <c r="AG48" i="1"/>
  <c r="AH48" i="1"/>
  <c r="AI48" i="1"/>
  <c r="AJ48" i="1"/>
  <c r="AK48" i="1"/>
  <c r="AM48" i="1"/>
  <c r="AN48" i="1"/>
  <c r="AO48" i="1"/>
  <c r="AP48" i="1"/>
  <c r="AQ48" i="1"/>
  <c r="AR48" i="1"/>
  <c r="AD49" i="1"/>
  <c r="AE49" i="1"/>
  <c r="AQ49" i="1" s="1"/>
  <c r="AR49" i="1" s="1"/>
  <c r="AG49" i="1"/>
  <c r="AI49" i="1" s="1"/>
  <c r="AH49" i="1"/>
  <c r="AM49" i="1"/>
  <c r="AN49" i="1"/>
  <c r="AO49" i="1"/>
  <c r="AD50" i="1"/>
  <c r="AE50" i="1"/>
  <c r="AG50" i="1"/>
  <c r="AH50" i="1"/>
  <c r="AI50" i="1"/>
  <c r="AJ50" i="1"/>
  <c r="AK50" i="1" s="1"/>
  <c r="AM50" i="1"/>
  <c r="AN50" i="1"/>
  <c r="AO50" i="1"/>
  <c r="AP50" i="1"/>
  <c r="AQ50" i="1"/>
  <c r="AR50" i="1" s="1"/>
  <c r="AD51" i="1"/>
  <c r="AE51" i="1"/>
  <c r="AG51" i="1"/>
  <c r="AH51" i="1"/>
  <c r="AI51" i="1"/>
  <c r="AJ51" i="1"/>
  <c r="AK51" i="1"/>
  <c r="AM51" i="1"/>
  <c r="AN51" i="1"/>
  <c r="AO51" i="1"/>
  <c r="AP51" i="1"/>
  <c r="AQ51" i="1"/>
  <c r="AR51" i="1"/>
  <c r="AD52" i="1"/>
  <c r="AE52" i="1"/>
  <c r="AP52" i="1" s="1"/>
  <c r="AG52" i="1"/>
  <c r="AH52" i="1"/>
  <c r="AM52" i="1"/>
  <c r="AN52" i="1"/>
  <c r="AO52" i="1"/>
  <c r="AD53" i="1"/>
  <c r="AE53" i="1"/>
  <c r="AG53" i="1"/>
  <c r="AH53" i="1"/>
  <c r="AI53" i="1"/>
  <c r="AJ53" i="1"/>
  <c r="AK53" i="1"/>
  <c r="AM53" i="1"/>
  <c r="AN53" i="1" s="1"/>
  <c r="AD54" i="1"/>
  <c r="AE54" i="1"/>
  <c r="AG54" i="1"/>
  <c r="AI54" i="1" s="1"/>
  <c r="AH54" i="1"/>
  <c r="AM54" i="1"/>
  <c r="AN54" i="1"/>
  <c r="AO54" i="1"/>
  <c r="AP54" i="1" s="1"/>
  <c r="AD55" i="1"/>
  <c r="AE55" i="1"/>
  <c r="AG55" i="1"/>
  <c r="AH55" i="1"/>
  <c r="AI55" i="1"/>
  <c r="AJ55" i="1"/>
  <c r="AK55" i="1"/>
  <c r="AM55" i="1"/>
  <c r="AN55" i="1"/>
  <c r="AO55" i="1"/>
  <c r="AP55" i="1"/>
  <c r="AQ55" i="1"/>
  <c r="AR55" i="1"/>
  <c r="AD56" i="1"/>
  <c r="AE56" i="1"/>
  <c r="AG56" i="1"/>
  <c r="AH56" i="1"/>
  <c r="AI56" i="1"/>
  <c r="AJ56" i="1"/>
  <c r="AK56" i="1"/>
  <c r="AM56" i="1"/>
  <c r="AD57" i="1"/>
  <c r="AE57" i="1"/>
  <c r="AG57" i="1"/>
  <c r="AI57" i="1" s="1"/>
  <c r="AH57" i="1"/>
  <c r="AM57" i="1"/>
  <c r="AN57" i="1"/>
  <c r="AO57" i="1"/>
  <c r="AP57" i="1" s="1"/>
  <c r="AD58" i="1"/>
  <c r="AE58" i="1"/>
  <c r="AG58" i="1"/>
  <c r="AH58" i="1"/>
  <c r="AJ58" i="1" s="1"/>
  <c r="AK58" i="1" s="1"/>
  <c r="AI58" i="1"/>
  <c r="AM58" i="1"/>
  <c r="AN58" i="1" s="1"/>
  <c r="AP58" i="1" s="1"/>
  <c r="AO58" i="1"/>
  <c r="AQ58" i="1"/>
  <c r="AR58" i="1"/>
  <c r="AD59" i="1"/>
  <c r="AE59" i="1"/>
  <c r="AG59" i="1"/>
  <c r="AH59" i="1"/>
  <c r="AI59" i="1"/>
  <c r="AJ59" i="1"/>
  <c r="AK59" i="1"/>
  <c r="AM59" i="1"/>
  <c r="AN59" i="1"/>
  <c r="AO59" i="1"/>
  <c r="AP59" i="1"/>
  <c r="AQ59" i="1"/>
  <c r="AR59" i="1"/>
  <c r="AD60" i="1"/>
  <c r="AE60" i="1"/>
  <c r="AP60" i="1" s="1"/>
  <c r="AG60" i="1"/>
  <c r="AI60" i="1" s="1"/>
  <c r="AH60" i="1"/>
  <c r="AJ60" i="1" s="1"/>
  <c r="AK60" i="1" s="1"/>
  <c r="AM60" i="1"/>
  <c r="AN60" i="1"/>
  <c r="AO60" i="1"/>
  <c r="AD61" i="1"/>
  <c r="AE61" i="1"/>
  <c r="AG61" i="1"/>
  <c r="AH61" i="1"/>
  <c r="AI61" i="1"/>
  <c r="AJ61" i="1"/>
  <c r="AK61" i="1"/>
  <c r="AM61" i="1"/>
  <c r="AN61" i="1" s="1"/>
  <c r="AD62" i="1"/>
  <c r="AE62" i="1"/>
  <c r="AG62" i="1"/>
  <c r="AI62" i="1" s="1"/>
  <c r="AH62" i="1"/>
  <c r="AM62" i="1"/>
  <c r="AO62" i="1" s="1"/>
  <c r="AP62" i="1" s="1"/>
  <c r="AN62" i="1"/>
  <c r="AD63" i="1"/>
  <c r="AE63" i="1"/>
  <c r="AG63" i="1"/>
  <c r="AH63" i="1"/>
  <c r="AI63" i="1"/>
  <c r="AJ63" i="1"/>
  <c r="AK63" i="1"/>
  <c r="AM63" i="1"/>
  <c r="AN63" i="1"/>
  <c r="AO63" i="1"/>
  <c r="AP63" i="1"/>
  <c r="AQ63" i="1"/>
  <c r="AR63" i="1"/>
  <c r="AD64" i="1"/>
  <c r="AE64" i="1"/>
  <c r="AG64" i="1"/>
  <c r="AH64" i="1"/>
  <c r="AI64" i="1"/>
  <c r="AJ64" i="1"/>
  <c r="AK64" i="1"/>
  <c r="AM64" i="1"/>
  <c r="AD65" i="1"/>
  <c r="AE65" i="1"/>
  <c r="AG65" i="1"/>
  <c r="AH65" i="1"/>
  <c r="AM65" i="1"/>
  <c r="AN65" i="1"/>
  <c r="AO65" i="1"/>
  <c r="AP65" i="1" s="1"/>
  <c r="AD66" i="1"/>
  <c r="AE66" i="1"/>
  <c r="AG66" i="1"/>
  <c r="AH66" i="1"/>
  <c r="AI66" i="1"/>
  <c r="AJ66" i="1"/>
  <c r="AK66" i="1" s="1"/>
  <c r="AM66" i="1"/>
  <c r="AN66" i="1" s="1"/>
  <c r="AP66" i="1" s="1"/>
  <c r="AO66" i="1"/>
  <c r="AQ66" i="1"/>
  <c r="AR66" i="1"/>
  <c r="AD67" i="1"/>
  <c r="AE67" i="1"/>
  <c r="AG67" i="1"/>
  <c r="AH67" i="1"/>
  <c r="AI67" i="1"/>
  <c r="AJ67" i="1"/>
  <c r="AK67" i="1"/>
  <c r="AM67" i="1"/>
  <c r="AN67" i="1"/>
  <c r="AO67" i="1"/>
  <c r="AP67" i="1"/>
  <c r="AQ67" i="1"/>
  <c r="AR67" i="1"/>
  <c r="AD68" i="1"/>
  <c r="AE68" i="1"/>
  <c r="AG68" i="1"/>
  <c r="AI68" i="1" s="1"/>
  <c r="AH68" i="1"/>
  <c r="AM68" i="1"/>
  <c r="AN68" i="1"/>
  <c r="AO68" i="1"/>
  <c r="AQ68" i="1" s="1"/>
  <c r="AR68" i="1" s="1"/>
  <c r="AP68" i="1"/>
  <c r="AD69" i="1"/>
  <c r="AE69" i="1"/>
  <c r="AG69" i="1"/>
  <c r="AH69" i="1"/>
  <c r="AI69" i="1"/>
  <c r="AJ69" i="1"/>
  <c r="AK69" i="1"/>
  <c r="AM69" i="1"/>
  <c r="AO69" i="1" s="1"/>
  <c r="AP69" i="1" s="1"/>
  <c r="AN69" i="1"/>
  <c r="AQ69" i="1"/>
  <c r="AR69" i="1" s="1"/>
  <c r="AD70" i="1"/>
  <c r="AE70" i="1"/>
  <c r="AG70" i="1"/>
  <c r="AH70" i="1"/>
  <c r="AI70" i="1"/>
  <c r="AJ70" i="1"/>
  <c r="AK70" i="1"/>
  <c r="AM70" i="1"/>
  <c r="AN70" i="1"/>
  <c r="AO70" i="1"/>
  <c r="AP70" i="1"/>
  <c r="AQ70" i="1"/>
  <c r="AR70" i="1"/>
  <c r="AD71" i="1"/>
  <c r="AE71" i="1"/>
  <c r="AG71" i="1"/>
  <c r="AH71" i="1"/>
  <c r="AJ71" i="1" s="1"/>
  <c r="AI71" i="1"/>
  <c r="AM71" i="1"/>
  <c r="AN71" i="1"/>
  <c r="AO71" i="1"/>
  <c r="AP71" i="1" s="1"/>
  <c r="AQ71" i="1"/>
  <c r="AD72" i="1"/>
  <c r="AE72" i="1"/>
  <c r="AG72" i="1"/>
  <c r="AH72" i="1"/>
  <c r="AI72" i="1"/>
  <c r="AJ72" i="1"/>
  <c r="AK72" i="1"/>
  <c r="AM72" i="1"/>
  <c r="AD73" i="1"/>
  <c r="AE73" i="1"/>
  <c r="AG73" i="1"/>
  <c r="AH73" i="1"/>
  <c r="AI73" i="1"/>
  <c r="AJ73" i="1"/>
  <c r="AK73" i="1"/>
  <c r="AM73" i="1"/>
  <c r="AN73" i="1"/>
  <c r="AO73" i="1"/>
  <c r="AP73" i="1"/>
  <c r="AQ73" i="1"/>
  <c r="AR73" i="1"/>
  <c r="AD74" i="1"/>
  <c r="AE74" i="1"/>
  <c r="AG74" i="1"/>
  <c r="AH74" i="1"/>
  <c r="AI74" i="1"/>
  <c r="AJ74" i="1"/>
  <c r="AK74" i="1"/>
  <c r="AM74" i="1"/>
  <c r="AN74" i="1"/>
  <c r="AO74" i="1"/>
  <c r="AP74" i="1"/>
  <c r="AQ74" i="1"/>
  <c r="AR74" i="1"/>
  <c r="AD75" i="1"/>
  <c r="AE75" i="1"/>
  <c r="AG75" i="1"/>
  <c r="AH75" i="1"/>
  <c r="AI75" i="1"/>
  <c r="AJ75" i="1"/>
  <c r="AK75" i="1"/>
  <c r="AM75" i="1"/>
  <c r="AN75" i="1"/>
  <c r="AO75" i="1"/>
  <c r="AP75" i="1"/>
  <c r="AQ75" i="1"/>
  <c r="AR75" i="1"/>
  <c r="AD76" i="1"/>
  <c r="AE76" i="1"/>
  <c r="AG76" i="1"/>
  <c r="AH76" i="1"/>
  <c r="AI76" i="1"/>
  <c r="AJ76" i="1"/>
  <c r="AK76" i="1"/>
  <c r="AM76" i="1"/>
  <c r="AN76" i="1"/>
  <c r="AO76" i="1"/>
  <c r="AP76" i="1"/>
  <c r="AQ76" i="1"/>
  <c r="AR76" i="1"/>
  <c r="AD77" i="1"/>
  <c r="AE77" i="1"/>
  <c r="AG77" i="1"/>
  <c r="AH77" i="1"/>
  <c r="AI77" i="1"/>
  <c r="AJ77" i="1"/>
  <c r="AK77" i="1"/>
  <c r="AM77" i="1"/>
  <c r="AN77" i="1"/>
  <c r="AO77" i="1"/>
  <c r="AP77" i="1"/>
  <c r="AQ77" i="1"/>
  <c r="AR77" i="1"/>
  <c r="AD78" i="1"/>
  <c r="AE78" i="1"/>
  <c r="AG78" i="1"/>
  <c r="AH78" i="1"/>
  <c r="AI78" i="1"/>
  <c r="AJ78" i="1"/>
  <c r="AK78" i="1"/>
  <c r="AM78" i="1"/>
  <c r="AN78" i="1"/>
  <c r="AO78" i="1"/>
  <c r="AP78" i="1"/>
  <c r="AQ78" i="1"/>
  <c r="AR78" i="1"/>
  <c r="AD79" i="1"/>
  <c r="AE79" i="1"/>
  <c r="AG79" i="1"/>
  <c r="AH79" i="1"/>
  <c r="AI79" i="1"/>
  <c r="AJ79" i="1"/>
  <c r="AK79" i="1"/>
  <c r="AM79" i="1"/>
  <c r="AN79" i="1"/>
  <c r="AO79" i="1"/>
  <c r="AP79" i="1"/>
  <c r="AQ79" i="1"/>
  <c r="AR79" i="1"/>
  <c r="AD80" i="1"/>
  <c r="AE80" i="1"/>
  <c r="AG80" i="1"/>
  <c r="AH80" i="1"/>
  <c r="AI80" i="1"/>
  <c r="AJ80" i="1"/>
  <c r="AK80" i="1"/>
  <c r="AM80" i="1"/>
  <c r="AD81" i="1"/>
  <c r="AE81" i="1"/>
  <c r="AG81" i="1"/>
  <c r="AH81" i="1"/>
  <c r="AM81" i="1"/>
  <c r="AN81" i="1"/>
  <c r="AO81" i="1"/>
  <c r="AP81" i="1" s="1"/>
  <c r="AD82" i="1"/>
  <c r="AE82" i="1"/>
  <c r="AG82" i="1"/>
  <c r="AH82" i="1"/>
  <c r="AI82" i="1"/>
  <c r="AJ82" i="1"/>
  <c r="AK82" i="1"/>
  <c r="AM82" i="1"/>
  <c r="AN82" i="1"/>
  <c r="AO82" i="1"/>
  <c r="AP82" i="1"/>
  <c r="AQ82" i="1"/>
  <c r="AR82" i="1"/>
  <c r="AD83" i="1"/>
  <c r="AE83" i="1"/>
  <c r="AG83" i="1"/>
  <c r="AH83" i="1"/>
  <c r="AI83" i="1"/>
  <c r="AJ83" i="1"/>
  <c r="AK83" i="1"/>
  <c r="AM83" i="1"/>
  <c r="AN83" i="1"/>
  <c r="AO83" i="1"/>
  <c r="AP83" i="1"/>
  <c r="AQ83" i="1"/>
  <c r="AR83" i="1"/>
  <c r="AD84" i="1"/>
  <c r="AE84" i="1"/>
  <c r="AG84" i="1"/>
  <c r="AH84" i="1"/>
  <c r="AI84" i="1"/>
  <c r="AJ84" i="1"/>
  <c r="AK84" i="1"/>
  <c r="AM84" i="1"/>
  <c r="AN84" i="1"/>
  <c r="AO84" i="1"/>
  <c r="AP84" i="1"/>
  <c r="AQ84" i="1"/>
  <c r="AR84" i="1"/>
  <c r="AD85" i="1"/>
  <c r="AE85" i="1"/>
  <c r="AG85" i="1"/>
  <c r="AH85" i="1"/>
  <c r="AI85" i="1"/>
  <c r="AJ85" i="1"/>
  <c r="AK85" i="1"/>
  <c r="AM85" i="1"/>
  <c r="AN85" i="1"/>
  <c r="AO85" i="1"/>
  <c r="AP85" i="1"/>
  <c r="AQ85" i="1"/>
  <c r="AR85" i="1"/>
  <c r="AD86" i="1"/>
  <c r="AE86" i="1"/>
  <c r="AG86" i="1"/>
  <c r="AI86" i="1" s="1"/>
  <c r="AH86" i="1"/>
  <c r="AM86" i="1"/>
  <c r="AN86" i="1" s="1"/>
  <c r="AO86" i="1"/>
  <c r="AD87" i="1"/>
  <c r="AE87" i="1"/>
  <c r="AP87" i="1" s="1"/>
  <c r="AG87" i="1"/>
  <c r="AI87" i="1" s="1"/>
  <c r="AH87" i="1"/>
  <c r="AM87" i="1"/>
  <c r="AN87" i="1"/>
  <c r="AO87" i="1"/>
  <c r="AD88" i="1"/>
  <c r="AE88" i="1"/>
  <c r="AG88" i="1"/>
  <c r="AH88" i="1"/>
  <c r="AI88" i="1"/>
  <c r="AJ88" i="1"/>
  <c r="AK88" i="1"/>
  <c r="AM88" i="1"/>
  <c r="AN88" i="1"/>
  <c r="AO88" i="1"/>
  <c r="AP88" i="1"/>
  <c r="AQ88" i="1"/>
  <c r="AR88" i="1"/>
  <c r="AD89" i="1"/>
  <c r="AE89" i="1"/>
  <c r="AG89" i="1"/>
  <c r="AH89" i="1"/>
  <c r="AI89" i="1"/>
  <c r="AJ89" i="1"/>
  <c r="AK89" i="1"/>
  <c r="AM89" i="1"/>
  <c r="AN89" i="1"/>
  <c r="AO89" i="1"/>
  <c r="AP89" i="1"/>
  <c r="AQ89" i="1"/>
  <c r="AR89" i="1"/>
  <c r="AD90" i="1"/>
  <c r="AE90" i="1"/>
  <c r="AG90" i="1"/>
  <c r="AH90" i="1"/>
  <c r="AI90" i="1"/>
  <c r="AJ90" i="1"/>
  <c r="AK90" i="1"/>
  <c r="AM90" i="1"/>
  <c r="AN90" i="1"/>
  <c r="AO90" i="1"/>
  <c r="AP90" i="1"/>
  <c r="AQ90" i="1"/>
  <c r="AR90" i="1"/>
  <c r="AD91" i="1"/>
  <c r="AE91" i="1"/>
  <c r="AG91" i="1"/>
  <c r="AH91" i="1"/>
  <c r="AI91" i="1"/>
  <c r="AJ91" i="1"/>
  <c r="AK91" i="1"/>
  <c r="AM91" i="1"/>
  <c r="AN91" i="1"/>
  <c r="AO91" i="1"/>
  <c r="AP91" i="1"/>
  <c r="AQ91" i="1"/>
  <c r="AR91" i="1"/>
  <c r="AD92" i="1"/>
  <c r="AE92" i="1"/>
  <c r="AG92" i="1"/>
  <c r="AH92" i="1"/>
  <c r="AI92" i="1"/>
  <c r="AJ92" i="1"/>
  <c r="AK92" i="1"/>
  <c r="AM92" i="1"/>
  <c r="AN92" i="1"/>
  <c r="AO92" i="1"/>
  <c r="AP92" i="1"/>
  <c r="AQ92" i="1"/>
  <c r="AR92" i="1"/>
  <c r="AD93" i="1"/>
  <c r="AE93" i="1"/>
  <c r="AG93" i="1"/>
  <c r="AH93" i="1"/>
  <c r="AI93" i="1"/>
  <c r="AJ93" i="1"/>
  <c r="AK93" i="1"/>
  <c r="AM93" i="1"/>
  <c r="AN93" i="1"/>
  <c r="AO93" i="1"/>
  <c r="AP93" i="1"/>
  <c r="AQ93" i="1"/>
  <c r="AR93" i="1"/>
  <c r="AD94" i="1"/>
  <c r="AE94" i="1"/>
  <c r="AG94" i="1"/>
  <c r="AH94" i="1"/>
  <c r="AI94" i="1"/>
  <c r="AJ94" i="1"/>
  <c r="AK94" i="1"/>
  <c r="AM94" i="1"/>
  <c r="AN94" i="1"/>
  <c r="AO94" i="1"/>
  <c r="AP94" i="1"/>
  <c r="AQ94" i="1"/>
  <c r="AR94" i="1"/>
  <c r="AD95" i="1"/>
  <c r="AE95" i="1"/>
  <c r="AG95" i="1"/>
  <c r="AH95" i="1"/>
  <c r="AI95" i="1"/>
  <c r="AJ95" i="1"/>
  <c r="AK95" i="1"/>
  <c r="AM95" i="1"/>
  <c r="AN95" i="1"/>
  <c r="AO95" i="1"/>
  <c r="AP95" i="1"/>
  <c r="AQ95" i="1"/>
  <c r="AR95" i="1"/>
  <c r="AD96" i="1"/>
  <c r="AE96" i="1"/>
  <c r="AG96" i="1"/>
  <c r="AH96" i="1"/>
  <c r="AI96" i="1"/>
  <c r="AJ96" i="1"/>
  <c r="AK96" i="1"/>
  <c r="AM96" i="1"/>
  <c r="AN96" i="1"/>
  <c r="AO96" i="1"/>
  <c r="AP96" i="1"/>
  <c r="AQ96" i="1"/>
  <c r="AR96" i="1"/>
  <c r="AD97" i="1"/>
  <c r="AE97" i="1"/>
  <c r="AG97" i="1"/>
  <c r="AH97" i="1"/>
  <c r="AI97" i="1"/>
  <c r="AJ97" i="1"/>
  <c r="AK97" i="1"/>
  <c r="AM97" i="1"/>
  <c r="AN97" i="1"/>
  <c r="AO97" i="1"/>
  <c r="AP97" i="1"/>
  <c r="AQ97" i="1"/>
  <c r="AR97" i="1"/>
  <c r="AD98" i="1"/>
  <c r="AE98" i="1"/>
  <c r="AG98" i="1"/>
  <c r="AH98" i="1"/>
  <c r="AI98" i="1"/>
  <c r="AJ98" i="1"/>
  <c r="AK98" i="1"/>
  <c r="AM98" i="1"/>
  <c r="AN98" i="1"/>
  <c r="AO98" i="1"/>
  <c r="AP98" i="1"/>
  <c r="AQ98" i="1"/>
  <c r="AR98" i="1"/>
  <c r="AD99" i="1"/>
  <c r="AE99" i="1"/>
  <c r="AG99" i="1"/>
  <c r="AH99" i="1"/>
  <c r="AI99" i="1"/>
  <c r="AJ99" i="1"/>
  <c r="AK99" i="1"/>
  <c r="AM99" i="1"/>
  <c r="AN99" i="1"/>
  <c r="AO99" i="1"/>
  <c r="AP99" i="1"/>
  <c r="AQ99" i="1"/>
  <c r="AR99" i="1"/>
  <c r="AD100" i="1"/>
  <c r="AE100" i="1"/>
  <c r="AG100" i="1"/>
  <c r="AH100" i="1"/>
  <c r="AI100" i="1"/>
  <c r="AJ100" i="1"/>
  <c r="AK100" i="1"/>
  <c r="AM100" i="1"/>
  <c r="AN100" i="1"/>
  <c r="AO100" i="1"/>
  <c r="AP100" i="1"/>
  <c r="AQ100" i="1"/>
  <c r="AR100" i="1"/>
  <c r="AD101" i="1"/>
  <c r="AE101" i="1"/>
  <c r="AG101" i="1"/>
  <c r="AH101" i="1"/>
  <c r="AI101" i="1"/>
  <c r="AJ101" i="1"/>
  <c r="AK101" i="1"/>
  <c r="AM101" i="1"/>
  <c r="AO101" i="1" s="1"/>
  <c r="AP101" i="1" s="1"/>
  <c r="AN101" i="1"/>
  <c r="AQ101" i="1"/>
  <c r="AR101" i="1" s="1"/>
  <c r="AD102" i="1"/>
  <c r="AE102" i="1"/>
  <c r="AG102" i="1"/>
  <c r="AI102" i="1" s="1"/>
  <c r="AH102" i="1"/>
  <c r="AM102" i="1"/>
  <c r="AN102" i="1"/>
  <c r="AO102" i="1"/>
  <c r="AD103" i="1"/>
  <c r="AE103" i="1"/>
  <c r="AG103" i="1"/>
  <c r="AH103" i="1"/>
  <c r="AI103" i="1"/>
  <c r="AJ103" i="1"/>
  <c r="AK103" i="1"/>
  <c r="AM103" i="1"/>
  <c r="AN103" i="1"/>
  <c r="AO103" i="1"/>
  <c r="AP103" i="1"/>
  <c r="AQ103" i="1"/>
  <c r="AR103" i="1"/>
  <c r="AD104" i="1"/>
  <c r="AE104" i="1"/>
  <c r="AG104" i="1"/>
  <c r="AH104" i="1"/>
  <c r="AI104" i="1"/>
  <c r="AJ104" i="1"/>
  <c r="AK104" i="1"/>
  <c r="AM104" i="1"/>
  <c r="AD105" i="1"/>
  <c r="AE105" i="1"/>
  <c r="AG105" i="1"/>
  <c r="AI105" i="1" s="1"/>
  <c r="AH105" i="1"/>
  <c r="AM105" i="1"/>
  <c r="AO105" i="1" s="1"/>
  <c r="AP105" i="1" s="1"/>
  <c r="AN105" i="1"/>
  <c r="AD106" i="1"/>
  <c r="AE106" i="1"/>
  <c r="AG106" i="1"/>
  <c r="AH106" i="1"/>
  <c r="AI106" i="1"/>
  <c r="AJ106" i="1"/>
  <c r="AK106" i="1" s="1"/>
  <c r="AM106" i="1"/>
  <c r="AN106" i="1" s="1"/>
  <c r="AO106" i="1"/>
  <c r="AP106" i="1"/>
  <c r="AQ106" i="1"/>
  <c r="AR106" i="1"/>
  <c r="AD107" i="1"/>
  <c r="AE107" i="1"/>
  <c r="AG107" i="1"/>
  <c r="AH107" i="1"/>
  <c r="AI107" i="1"/>
  <c r="AJ107" i="1"/>
  <c r="AK107" i="1"/>
  <c r="AM107" i="1"/>
  <c r="AN107" i="1"/>
  <c r="AO107" i="1"/>
  <c r="AP107" i="1"/>
  <c r="AQ107" i="1"/>
  <c r="AR107" i="1"/>
  <c r="AD108" i="1"/>
  <c r="AE108" i="1"/>
  <c r="AG108" i="1"/>
  <c r="AH108" i="1"/>
  <c r="AI108" i="1"/>
  <c r="AJ108" i="1"/>
  <c r="AK108" i="1"/>
  <c r="AM108" i="1"/>
  <c r="AN108" i="1"/>
  <c r="AO108" i="1"/>
  <c r="AP108" i="1"/>
  <c r="AQ108" i="1"/>
  <c r="AR108" i="1"/>
  <c r="AD109" i="1"/>
  <c r="AE109" i="1"/>
  <c r="AG109" i="1"/>
  <c r="AH109" i="1"/>
  <c r="AI109" i="1"/>
  <c r="AJ109" i="1"/>
  <c r="AK109" i="1"/>
  <c r="AM109" i="1"/>
  <c r="AN109" i="1"/>
  <c r="AO109" i="1"/>
  <c r="AP109" i="1"/>
  <c r="AQ109" i="1"/>
  <c r="AR109" i="1"/>
  <c r="AD110" i="1"/>
  <c r="AE110" i="1"/>
  <c r="AG110" i="1"/>
  <c r="AH110" i="1"/>
  <c r="AI110" i="1"/>
  <c r="AJ110" i="1"/>
  <c r="AK110" i="1"/>
  <c r="AM110" i="1"/>
  <c r="AN110" i="1"/>
  <c r="AO110" i="1"/>
  <c r="AP110" i="1"/>
  <c r="AQ110" i="1"/>
  <c r="AR110" i="1"/>
  <c r="AD111" i="1"/>
  <c r="AE111" i="1"/>
  <c r="AG111" i="1"/>
  <c r="AH111" i="1"/>
  <c r="AI111" i="1"/>
  <c r="AJ111" i="1"/>
  <c r="AK111" i="1"/>
  <c r="AM111" i="1"/>
  <c r="AN111" i="1"/>
  <c r="AO111" i="1"/>
  <c r="AP111" i="1"/>
  <c r="AQ111" i="1"/>
  <c r="AR111" i="1"/>
  <c r="AD112" i="1"/>
  <c r="AE112" i="1"/>
  <c r="AG112" i="1"/>
  <c r="AH112" i="1"/>
  <c r="AI112" i="1"/>
  <c r="AJ112" i="1"/>
  <c r="AK112" i="1"/>
  <c r="AM112" i="1"/>
  <c r="AN112" i="1"/>
  <c r="AO112" i="1"/>
  <c r="AP112" i="1"/>
  <c r="AQ112" i="1"/>
  <c r="AR112" i="1"/>
  <c r="AD113" i="1"/>
  <c r="AE113" i="1"/>
  <c r="AG113" i="1"/>
  <c r="AH113" i="1"/>
  <c r="AI113" i="1"/>
  <c r="AJ113" i="1"/>
  <c r="AK113" i="1"/>
  <c r="AM113" i="1"/>
  <c r="AN113" i="1"/>
  <c r="AO113" i="1"/>
  <c r="AP113" i="1"/>
  <c r="AQ113" i="1"/>
  <c r="AR113" i="1"/>
  <c r="AD114" i="1"/>
  <c r="AE114" i="1"/>
  <c r="AG114" i="1"/>
  <c r="AH114" i="1"/>
  <c r="AI114" i="1"/>
  <c r="AJ114" i="1"/>
  <c r="AK114" i="1" s="1"/>
  <c r="AM114" i="1"/>
  <c r="AN114" i="1" s="1"/>
  <c r="AP114" i="1" s="1"/>
  <c r="AR114" i="1" s="1"/>
  <c r="AO114" i="1"/>
  <c r="AQ114" i="1"/>
  <c r="AD115" i="1"/>
  <c r="AE115" i="1"/>
  <c r="AG115" i="1"/>
  <c r="AH115" i="1"/>
  <c r="AI115" i="1"/>
  <c r="AJ115" i="1"/>
  <c r="AK115" i="1"/>
  <c r="AM115" i="1"/>
  <c r="AN115" i="1"/>
  <c r="AO115" i="1"/>
  <c r="AP115" i="1"/>
  <c r="AQ115" i="1"/>
  <c r="AR115" i="1"/>
  <c r="AD116" i="1"/>
  <c r="AE116" i="1"/>
  <c r="AG116" i="1"/>
  <c r="AH116" i="1"/>
  <c r="AI116" i="1"/>
  <c r="AJ116" i="1"/>
  <c r="AK116" i="1"/>
  <c r="AM116" i="1"/>
  <c r="AN116" i="1"/>
  <c r="AO116" i="1"/>
  <c r="AP116" i="1"/>
  <c r="AQ116" i="1"/>
  <c r="AR116" i="1"/>
  <c r="AD117" i="1"/>
  <c r="AE117" i="1"/>
  <c r="AG117" i="1"/>
  <c r="AH117" i="1"/>
  <c r="AI117" i="1"/>
  <c r="AJ117" i="1"/>
  <c r="AK117" i="1"/>
  <c r="AM117" i="1"/>
  <c r="AN117" i="1"/>
  <c r="AO117" i="1"/>
  <c r="AP117" i="1"/>
  <c r="AQ117" i="1"/>
  <c r="AR117" i="1"/>
  <c r="AD118" i="1"/>
  <c r="AE118" i="1"/>
  <c r="AG118" i="1"/>
  <c r="AI118" i="1" s="1"/>
  <c r="AH118" i="1"/>
  <c r="AM118" i="1"/>
  <c r="AN118" i="1" s="1"/>
  <c r="AD119" i="1"/>
  <c r="AE119" i="1"/>
  <c r="AG119" i="1"/>
  <c r="AH119" i="1"/>
  <c r="AJ119" i="1" s="1"/>
  <c r="AI119" i="1"/>
  <c r="AM119" i="1"/>
  <c r="AN119" i="1"/>
  <c r="AO119" i="1"/>
  <c r="AP119" i="1"/>
  <c r="AQ119" i="1"/>
  <c r="AR119" i="1"/>
  <c r="AD120" i="1"/>
  <c r="AE120" i="1"/>
  <c r="AG120" i="1"/>
  <c r="AH120" i="1"/>
  <c r="AI120" i="1"/>
  <c r="AJ120" i="1"/>
  <c r="AK120" i="1"/>
  <c r="AM120" i="1"/>
  <c r="AN120" i="1"/>
  <c r="AO120" i="1"/>
  <c r="AP120" i="1"/>
  <c r="AQ120" i="1"/>
  <c r="AR120" i="1"/>
  <c r="AD121" i="1"/>
  <c r="AE121" i="1"/>
  <c r="AG121" i="1"/>
  <c r="AI121" i="1" s="1"/>
  <c r="AH121" i="1"/>
  <c r="AM121" i="1"/>
  <c r="AO121" i="1" s="1"/>
  <c r="AP121" i="1" s="1"/>
  <c r="AN121" i="1"/>
  <c r="AD122" i="1"/>
  <c r="AE122" i="1"/>
  <c r="AG122" i="1"/>
  <c r="AH122" i="1"/>
  <c r="AI122" i="1"/>
  <c r="AJ122" i="1"/>
  <c r="AK122" i="1" s="1"/>
  <c r="AM122" i="1"/>
  <c r="AN122" i="1" s="1"/>
  <c r="AO122" i="1"/>
  <c r="AP122" i="1"/>
  <c r="AQ122" i="1"/>
  <c r="AR122" i="1"/>
  <c r="AD123" i="1"/>
  <c r="AE123" i="1"/>
  <c r="AG123" i="1"/>
  <c r="AH123" i="1"/>
  <c r="AI123" i="1"/>
  <c r="AJ123" i="1"/>
  <c r="AK123" i="1"/>
  <c r="AM123" i="1"/>
  <c r="AN123" i="1"/>
  <c r="AO123" i="1"/>
  <c r="AP123" i="1"/>
  <c r="AQ123" i="1"/>
  <c r="AR123" i="1"/>
  <c r="AD124" i="1"/>
  <c r="AE124" i="1"/>
  <c r="AG124" i="1"/>
  <c r="AH124" i="1"/>
  <c r="AI124" i="1"/>
  <c r="AJ124" i="1"/>
  <c r="AK124" i="1"/>
  <c r="AM124" i="1"/>
  <c r="AN124" i="1"/>
  <c r="AO124" i="1"/>
  <c r="AP124" i="1"/>
  <c r="AQ124" i="1"/>
  <c r="AR124" i="1"/>
  <c r="AD125" i="1"/>
  <c r="AE125" i="1"/>
  <c r="AG125" i="1"/>
  <c r="AH125" i="1"/>
  <c r="AI125" i="1"/>
  <c r="AJ125" i="1"/>
  <c r="AK125" i="1"/>
  <c r="AM125" i="1"/>
  <c r="AN125" i="1"/>
  <c r="AO125" i="1"/>
  <c r="AP125" i="1"/>
  <c r="AQ125" i="1"/>
  <c r="AR125" i="1"/>
  <c r="AD126" i="1"/>
  <c r="AE126" i="1"/>
  <c r="AG126" i="1"/>
  <c r="AH126" i="1"/>
  <c r="AI126" i="1"/>
  <c r="AJ126" i="1"/>
  <c r="AK126" i="1"/>
  <c r="AM126" i="1"/>
  <c r="AN126" i="1"/>
  <c r="AO126" i="1"/>
  <c r="AP126" i="1"/>
  <c r="AQ126" i="1"/>
  <c r="AR126" i="1"/>
  <c r="AD127" i="1"/>
  <c r="AE127" i="1"/>
  <c r="AG127" i="1"/>
  <c r="AH127" i="1"/>
  <c r="AI127" i="1"/>
  <c r="AJ127" i="1"/>
  <c r="AK127" i="1"/>
  <c r="AM127" i="1"/>
  <c r="AN127" i="1"/>
  <c r="AO127" i="1"/>
  <c r="AP127" i="1"/>
  <c r="AQ127" i="1"/>
  <c r="AR127" i="1"/>
  <c r="AD128" i="1"/>
  <c r="AE128" i="1"/>
  <c r="AG128" i="1"/>
  <c r="AH128" i="1"/>
  <c r="AI128" i="1"/>
  <c r="AJ128" i="1"/>
  <c r="AK128" i="1"/>
  <c r="AM128" i="1"/>
  <c r="AN128" i="1"/>
  <c r="AO128" i="1"/>
  <c r="AP128" i="1"/>
  <c r="AQ128" i="1"/>
  <c r="AR128" i="1"/>
  <c r="AD129" i="1"/>
  <c r="AE129" i="1"/>
  <c r="AG129" i="1"/>
  <c r="AH129" i="1"/>
  <c r="AI129" i="1"/>
  <c r="AJ129" i="1"/>
  <c r="AK129" i="1"/>
  <c r="AM129" i="1"/>
  <c r="AN129" i="1"/>
  <c r="AO129" i="1"/>
  <c r="AP129" i="1"/>
  <c r="AQ129" i="1"/>
  <c r="AR129" i="1"/>
  <c r="AD130" i="1"/>
  <c r="AE130" i="1"/>
  <c r="AG130" i="1"/>
  <c r="AH130" i="1"/>
  <c r="AI130" i="1"/>
  <c r="AJ130" i="1"/>
  <c r="AK130" i="1"/>
  <c r="AM130" i="1"/>
  <c r="AN130" i="1"/>
  <c r="AO130" i="1"/>
  <c r="AP130" i="1"/>
  <c r="AQ130" i="1"/>
  <c r="AR130" i="1"/>
  <c r="AD131" i="1"/>
  <c r="AE131" i="1"/>
  <c r="AG131" i="1"/>
  <c r="AH131" i="1"/>
  <c r="AI131" i="1"/>
  <c r="AJ131" i="1"/>
  <c r="AK131" i="1"/>
  <c r="AM131" i="1"/>
  <c r="AN131" i="1"/>
  <c r="AO131" i="1"/>
  <c r="AP131" i="1"/>
  <c r="AQ131" i="1"/>
  <c r="AR131" i="1"/>
  <c r="AD132" i="1"/>
  <c r="AE132" i="1"/>
  <c r="AG132" i="1"/>
  <c r="AH132" i="1"/>
  <c r="AI132" i="1"/>
  <c r="AJ132" i="1"/>
  <c r="AK132" i="1"/>
  <c r="AM132" i="1"/>
  <c r="AN132" i="1"/>
  <c r="AO132" i="1"/>
  <c r="AP132" i="1"/>
  <c r="AQ132" i="1"/>
  <c r="AR132" i="1"/>
  <c r="AD133" i="1"/>
  <c r="AE133" i="1"/>
  <c r="AG133" i="1"/>
  <c r="AH133" i="1"/>
  <c r="AI133" i="1"/>
  <c r="AJ133" i="1"/>
  <c r="AK133" i="1"/>
  <c r="AM133" i="1"/>
  <c r="AN133" i="1"/>
  <c r="AO133" i="1"/>
  <c r="AP133" i="1"/>
  <c r="AQ133" i="1"/>
  <c r="AR133" i="1"/>
  <c r="AD134" i="1"/>
  <c r="AE134" i="1"/>
  <c r="AG134" i="1"/>
  <c r="AH134" i="1"/>
  <c r="AI134" i="1"/>
  <c r="AJ134" i="1"/>
  <c r="AK134" i="1"/>
  <c r="AM134" i="1"/>
  <c r="AN134" i="1"/>
  <c r="AO134" i="1"/>
  <c r="AP134" i="1"/>
  <c r="AQ134" i="1"/>
  <c r="AR134" i="1"/>
  <c r="AD135" i="1"/>
  <c r="AE135" i="1"/>
  <c r="AG135" i="1"/>
  <c r="AH135" i="1"/>
  <c r="AI135" i="1"/>
  <c r="AJ135" i="1"/>
  <c r="AK135" i="1"/>
  <c r="AM135" i="1"/>
  <c r="AN135" i="1"/>
  <c r="AO135" i="1"/>
  <c r="AP135" i="1"/>
  <c r="AQ135" i="1"/>
  <c r="AR135" i="1"/>
  <c r="AD136" i="1"/>
  <c r="AE136" i="1"/>
  <c r="AG136" i="1"/>
  <c r="AH136" i="1"/>
  <c r="AI136" i="1"/>
  <c r="AJ136" i="1"/>
  <c r="AK136" i="1"/>
  <c r="AM136" i="1"/>
  <c r="AN136" i="1"/>
  <c r="AO136" i="1"/>
  <c r="AP136" i="1"/>
  <c r="AQ136" i="1"/>
  <c r="AR136" i="1"/>
  <c r="AD137" i="1"/>
  <c r="AE137" i="1"/>
  <c r="AG137" i="1"/>
  <c r="AH137" i="1"/>
  <c r="AI137" i="1"/>
  <c r="AJ137" i="1"/>
  <c r="AK137" i="1"/>
  <c r="AM137" i="1"/>
  <c r="AN137" i="1"/>
  <c r="AO137" i="1"/>
  <c r="AP137" i="1"/>
  <c r="AQ137" i="1"/>
  <c r="AR137" i="1"/>
  <c r="AD138" i="1"/>
  <c r="AE138" i="1"/>
  <c r="AG138" i="1"/>
  <c r="AH138" i="1"/>
  <c r="AI138" i="1"/>
  <c r="AJ138" i="1"/>
  <c r="AK138" i="1"/>
  <c r="AM138" i="1"/>
  <c r="AN138" i="1"/>
  <c r="AO138" i="1"/>
  <c r="AP138" i="1"/>
  <c r="AQ138" i="1"/>
  <c r="AR138" i="1"/>
  <c r="AD139" i="1"/>
  <c r="AE139" i="1"/>
  <c r="AG139" i="1"/>
  <c r="AH139" i="1"/>
  <c r="AI139" i="1"/>
  <c r="AJ139" i="1"/>
  <c r="AK139" i="1"/>
  <c r="AM139" i="1"/>
  <c r="AN139" i="1"/>
  <c r="AO139" i="1"/>
  <c r="AP139" i="1"/>
  <c r="AQ139" i="1"/>
  <c r="AR139" i="1"/>
  <c r="AD140" i="1"/>
  <c r="AE140" i="1"/>
  <c r="AG140" i="1"/>
  <c r="AH140" i="1"/>
  <c r="AI140" i="1"/>
  <c r="AJ140" i="1"/>
  <c r="AK140" i="1"/>
  <c r="AM140" i="1"/>
  <c r="AN140" i="1"/>
  <c r="AO140" i="1"/>
  <c r="AP140" i="1"/>
  <c r="AQ140" i="1"/>
  <c r="AR140" i="1"/>
  <c r="AD141" i="1"/>
  <c r="AE141" i="1"/>
  <c r="AG141" i="1"/>
  <c r="AH141" i="1"/>
  <c r="AI141" i="1"/>
  <c r="AJ141" i="1"/>
  <c r="AK141" i="1"/>
  <c r="AM141" i="1"/>
  <c r="AN141" i="1"/>
  <c r="AO141" i="1"/>
  <c r="AP141" i="1"/>
  <c r="AQ141" i="1"/>
  <c r="AR141" i="1"/>
  <c r="AT141" i="1"/>
  <c r="AD36" i="4"/>
  <c r="AE36" i="4"/>
  <c r="AG36" i="4"/>
  <c r="AH36" i="4"/>
  <c r="AI36" i="4"/>
  <c r="AJ36" i="4"/>
  <c r="AK36" i="4"/>
  <c r="AM36" i="4"/>
  <c r="AN36" i="4"/>
  <c r="AO36" i="4"/>
  <c r="AP36" i="4"/>
  <c r="AQ36" i="4"/>
  <c r="AR36" i="4"/>
  <c r="AM10" i="4"/>
  <c r="AN10" i="4" s="1"/>
  <c r="AO10" i="4"/>
  <c r="AM11" i="4"/>
  <c r="AO11" i="4" s="1"/>
  <c r="AM12" i="4"/>
  <c r="AT12" i="4" s="1"/>
  <c r="AN12" i="4"/>
  <c r="AO12" i="4"/>
  <c r="AP12" i="4"/>
  <c r="AQ12" i="4"/>
  <c r="AR12" i="4"/>
  <c r="AM13" i="4"/>
  <c r="AN13" i="4" s="1"/>
  <c r="AM14" i="4"/>
  <c r="AN14" i="4" s="1"/>
  <c r="AM15" i="4"/>
  <c r="AT15" i="4" s="1"/>
  <c r="AN15" i="4"/>
  <c r="AO15" i="4"/>
  <c r="AP15" i="4"/>
  <c r="AQ15" i="4"/>
  <c r="AR15" i="4"/>
  <c r="AM16" i="4"/>
  <c r="AN16" i="4" s="1"/>
  <c r="AM17" i="4"/>
  <c r="AN17" i="4" s="1"/>
  <c r="AM18" i="4"/>
  <c r="AT18" i="4" s="1"/>
  <c r="AN18" i="4"/>
  <c r="AO18" i="4"/>
  <c r="AP18" i="4"/>
  <c r="AQ18" i="4"/>
  <c r="AR18" i="4"/>
  <c r="AM19" i="4"/>
  <c r="AO19" i="4" s="1"/>
  <c r="AM20" i="4"/>
  <c r="AN20" i="4" s="1"/>
  <c r="AM21" i="4"/>
  <c r="AT21" i="4" s="1"/>
  <c r="AN21" i="4"/>
  <c r="AO21" i="4"/>
  <c r="AP21" i="4"/>
  <c r="AQ21" i="4"/>
  <c r="AR21" i="4"/>
  <c r="AM22" i="4"/>
  <c r="AN22" i="4" s="1"/>
  <c r="AO22" i="4"/>
  <c r="AM23" i="4"/>
  <c r="AO23" i="4" s="1"/>
  <c r="AM24" i="4"/>
  <c r="AT24" i="4" s="1"/>
  <c r="AN24" i="4"/>
  <c r="AO24" i="4"/>
  <c r="AP24" i="4"/>
  <c r="AQ24" i="4"/>
  <c r="AR24" i="4"/>
  <c r="AM25" i="4"/>
  <c r="AN25" i="4" s="1"/>
  <c r="AM26" i="4"/>
  <c r="AN26" i="4" s="1"/>
  <c r="AM27" i="4"/>
  <c r="AT27" i="4" s="1"/>
  <c r="AN27" i="4"/>
  <c r="AO27" i="4"/>
  <c r="AP27" i="4"/>
  <c r="AQ27" i="4"/>
  <c r="AR27" i="4"/>
  <c r="AM28" i="4"/>
  <c r="AT28" i="4" s="1"/>
  <c r="AM29" i="4"/>
  <c r="AN29" i="4" s="1"/>
  <c r="AM30" i="4"/>
  <c r="AT30" i="4" s="1"/>
  <c r="AN30" i="4"/>
  <c r="AO30" i="4"/>
  <c r="AP30" i="4"/>
  <c r="AQ30" i="4"/>
  <c r="AR30" i="4"/>
  <c r="AM31" i="4"/>
  <c r="AO31" i="4" s="1"/>
  <c r="AM32" i="4"/>
  <c r="AT32" i="4" s="1"/>
  <c r="AN32" i="4"/>
  <c r="AO32" i="4"/>
  <c r="AM33" i="4"/>
  <c r="AT33" i="4" s="1"/>
  <c r="AN33" i="4"/>
  <c r="AO33" i="4"/>
  <c r="AP33" i="4"/>
  <c r="AQ33" i="4"/>
  <c r="AR33" i="4"/>
  <c r="AM34" i="4"/>
  <c r="AN34" i="4" s="1"/>
  <c r="AO34" i="4"/>
  <c r="AM35" i="4"/>
  <c r="AO35" i="4" s="1"/>
  <c r="AT20" i="4"/>
  <c r="B385" i="3"/>
  <c r="C385" i="3"/>
  <c r="B386" i="3"/>
  <c r="C386" i="3"/>
  <c r="B387" i="3"/>
  <c r="C387" i="3"/>
  <c r="B388" i="3"/>
  <c r="C388" i="3"/>
  <c r="B389" i="3"/>
  <c r="C389" i="3"/>
  <c r="B390" i="3"/>
  <c r="C390" i="3"/>
  <c r="B391" i="3"/>
  <c r="C391" i="3"/>
  <c r="B392" i="3"/>
  <c r="C392" i="3"/>
  <c r="B393" i="3"/>
  <c r="C393" i="3"/>
  <c r="B394" i="3"/>
  <c r="C394" i="3"/>
  <c r="B395" i="3"/>
  <c r="C395" i="3"/>
  <c r="B396" i="3"/>
  <c r="C396" i="3"/>
  <c r="AR71" i="1" l="1"/>
  <c r="AN80" i="1"/>
  <c r="AO80" i="1"/>
  <c r="AQ87" i="1"/>
  <c r="AR87" i="1" s="1"/>
  <c r="AQ52" i="1"/>
  <c r="AR52" i="1" s="1"/>
  <c r="AP11" i="1"/>
  <c r="AQ11" i="1"/>
  <c r="AR11" i="1" s="1"/>
  <c r="AP86" i="1"/>
  <c r="AP49" i="1"/>
  <c r="AP46" i="1"/>
  <c r="AP38" i="1"/>
  <c r="AP33" i="1"/>
  <c r="AN32" i="1"/>
  <c r="AO32" i="1"/>
  <c r="AQ30" i="1"/>
  <c r="AR30" i="1" s="1"/>
  <c r="AJ30" i="1"/>
  <c r="AK30" i="1" s="1"/>
  <c r="AP28" i="1"/>
  <c r="AR28" i="1" s="1"/>
  <c r="AQ121" i="1"/>
  <c r="AR121" i="1" s="1"/>
  <c r="AJ121" i="1"/>
  <c r="AK121" i="1" s="1"/>
  <c r="AQ118" i="1"/>
  <c r="AR118" i="1" s="1"/>
  <c r="AJ118" i="1"/>
  <c r="AK118" i="1" s="1"/>
  <c r="AQ105" i="1"/>
  <c r="AR105" i="1" s="1"/>
  <c r="AJ105" i="1"/>
  <c r="AK105" i="1" s="1"/>
  <c r="AP102" i="1"/>
  <c r="AI81" i="1"/>
  <c r="AN72" i="1"/>
  <c r="AO72" i="1"/>
  <c r="AJ68" i="1"/>
  <c r="AK68" i="1" s="1"/>
  <c r="AI65" i="1"/>
  <c r="AQ60" i="1"/>
  <c r="AR60" i="1" s="1"/>
  <c r="AN56" i="1"/>
  <c r="AO56" i="1"/>
  <c r="AK44" i="1"/>
  <c r="AQ41" i="1"/>
  <c r="AR41" i="1" s="1"/>
  <c r="AP27" i="1"/>
  <c r="AQ20" i="1"/>
  <c r="AR20" i="1" s="1"/>
  <c r="AQ17" i="1"/>
  <c r="AR17" i="1" s="1"/>
  <c r="AK12" i="1"/>
  <c r="AQ46" i="1"/>
  <c r="AR46" i="1" s="1"/>
  <c r="AJ46" i="1"/>
  <c r="AJ38" i="1"/>
  <c r="AQ38" i="1"/>
  <c r="AR38" i="1" s="1"/>
  <c r="AK23" i="1"/>
  <c r="AQ86" i="1"/>
  <c r="AR86" i="1" s="1"/>
  <c r="AJ86" i="1"/>
  <c r="AK86" i="1" s="1"/>
  <c r="AQ62" i="1"/>
  <c r="AR62" i="1" s="1"/>
  <c r="AJ62" i="1"/>
  <c r="AK62" i="1" s="1"/>
  <c r="AP43" i="1"/>
  <c r="AN24" i="1"/>
  <c r="AO24" i="1"/>
  <c r="AQ102" i="1"/>
  <c r="AR102" i="1" s="1"/>
  <c r="AJ102" i="1"/>
  <c r="AK102" i="1" s="1"/>
  <c r="AQ57" i="1"/>
  <c r="AR57" i="1" s="1"/>
  <c r="AJ57" i="1"/>
  <c r="AK57" i="1" s="1"/>
  <c r="AK71" i="1"/>
  <c r="AQ65" i="1"/>
  <c r="AR65" i="1" s="1"/>
  <c r="AJ65" i="1"/>
  <c r="AO118" i="1"/>
  <c r="AP118" i="1" s="1"/>
  <c r="AQ54" i="1"/>
  <c r="AR54" i="1" s="1"/>
  <c r="AJ54" i="1"/>
  <c r="AK54" i="1" s="1"/>
  <c r="AJ52" i="1"/>
  <c r="AK52" i="1" s="1"/>
  <c r="AN40" i="1"/>
  <c r="AO40" i="1"/>
  <c r="AO30" i="1"/>
  <c r="AP30" i="1" s="1"/>
  <c r="AI25" i="1"/>
  <c r="AK25" i="1" s="1"/>
  <c r="AN16" i="1"/>
  <c r="AO16" i="1"/>
  <c r="AQ22" i="1"/>
  <c r="AR22" i="1" s="1"/>
  <c r="AJ22" i="1"/>
  <c r="AK22" i="1" s="1"/>
  <c r="AK119" i="1"/>
  <c r="AK31" i="1"/>
  <c r="AQ81" i="1"/>
  <c r="AR81" i="1" s="1"/>
  <c r="AJ81" i="1"/>
  <c r="AK81" i="1" s="1"/>
  <c r="AN104" i="1"/>
  <c r="AO104" i="1"/>
  <c r="AJ87" i="1"/>
  <c r="AK87" i="1" s="1"/>
  <c r="AN64" i="1"/>
  <c r="AO64" i="1"/>
  <c r="AI52" i="1"/>
  <c r="AJ49" i="1"/>
  <c r="AK49" i="1" s="1"/>
  <c r="AK47" i="1"/>
  <c r="AI46" i="1"/>
  <c r="AQ43" i="1"/>
  <c r="AR43" i="1" s="1"/>
  <c r="AI38" i="1"/>
  <c r="AJ33" i="1"/>
  <c r="AK33" i="1" s="1"/>
  <c r="AJ28" i="1"/>
  <c r="AK28" i="1" s="1"/>
  <c r="AQ25" i="1"/>
  <c r="AR25" i="1" s="1"/>
  <c r="AO61" i="1"/>
  <c r="AO53" i="1"/>
  <c r="AO37" i="1"/>
  <c r="AO21" i="1"/>
  <c r="AO13" i="1"/>
  <c r="AO28" i="4"/>
  <c r="AN28" i="4"/>
  <c r="AO26" i="4"/>
  <c r="AO20" i="4"/>
  <c r="AT14" i="4"/>
  <c r="AT10" i="4"/>
  <c r="AO16" i="4"/>
  <c r="AT16" i="4"/>
  <c r="AO14" i="4"/>
  <c r="AT13" i="4"/>
  <c r="AN31" i="4"/>
  <c r="AN19" i="4"/>
  <c r="AT23" i="4"/>
  <c r="AT22" i="4"/>
  <c r="AN35" i="4"/>
  <c r="AN23" i="4"/>
  <c r="AN11" i="4"/>
  <c r="AO29" i="4"/>
  <c r="AO25" i="4"/>
  <c r="AO17" i="4"/>
  <c r="AO13" i="4"/>
  <c r="AT17" i="4"/>
  <c r="AT25" i="4"/>
  <c r="AT31" i="4"/>
  <c r="AT29" i="4"/>
  <c r="AT34" i="4"/>
  <c r="AT26" i="4"/>
  <c r="AT35" i="4"/>
  <c r="AT19" i="4"/>
  <c r="AT11" i="4"/>
  <c r="B335" i="3"/>
  <c r="C335" i="3"/>
  <c r="B336" i="3"/>
  <c r="C336" i="3"/>
  <c r="B337" i="3"/>
  <c r="C337" i="3"/>
  <c r="B338" i="3"/>
  <c r="C338" i="3"/>
  <c r="B339" i="3"/>
  <c r="C339" i="3"/>
  <c r="B340" i="3"/>
  <c r="C340" i="3"/>
  <c r="B341" i="3"/>
  <c r="C341" i="3"/>
  <c r="B342" i="3"/>
  <c r="C342" i="3"/>
  <c r="B343" i="3"/>
  <c r="C343" i="3"/>
  <c r="B344" i="3"/>
  <c r="C344" i="3"/>
  <c r="B345" i="3"/>
  <c r="C345" i="3"/>
  <c r="B346" i="3"/>
  <c r="C346" i="3"/>
  <c r="B347" i="3"/>
  <c r="C347" i="3"/>
  <c r="B348" i="3"/>
  <c r="C348" i="3"/>
  <c r="B349" i="3"/>
  <c r="C349" i="3"/>
  <c r="B350" i="3"/>
  <c r="C350" i="3"/>
  <c r="B351" i="3"/>
  <c r="C351" i="3"/>
  <c r="B352" i="3"/>
  <c r="C352" i="3"/>
  <c r="B353" i="3"/>
  <c r="C353" i="3"/>
  <c r="B354" i="3"/>
  <c r="C354" i="3"/>
  <c r="B355" i="3"/>
  <c r="C355" i="3"/>
  <c r="B356" i="3"/>
  <c r="C356" i="3"/>
  <c r="B357" i="3"/>
  <c r="C357" i="3"/>
  <c r="B358" i="3"/>
  <c r="C358" i="3"/>
  <c r="B359" i="3"/>
  <c r="C359" i="3"/>
  <c r="B360" i="3"/>
  <c r="C360" i="3"/>
  <c r="B361" i="3"/>
  <c r="C361" i="3"/>
  <c r="B362" i="3"/>
  <c r="C362" i="3"/>
  <c r="B363" i="3"/>
  <c r="C363" i="3"/>
  <c r="B364" i="3"/>
  <c r="C364" i="3"/>
  <c r="B365" i="3"/>
  <c r="C365" i="3"/>
  <c r="B366" i="3"/>
  <c r="C366" i="3"/>
  <c r="B367" i="3"/>
  <c r="C367" i="3"/>
  <c r="B368" i="3"/>
  <c r="C368" i="3"/>
  <c r="B369" i="3"/>
  <c r="C369" i="3"/>
  <c r="B370" i="3"/>
  <c r="C370" i="3"/>
  <c r="B371" i="3"/>
  <c r="C371" i="3"/>
  <c r="B372" i="3"/>
  <c r="C372" i="3"/>
  <c r="B373" i="3"/>
  <c r="C373" i="3"/>
  <c r="B374" i="3"/>
  <c r="C374" i="3"/>
  <c r="B375" i="3"/>
  <c r="C375" i="3"/>
  <c r="B376" i="3"/>
  <c r="C376" i="3"/>
  <c r="B377" i="3"/>
  <c r="C377" i="3"/>
  <c r="B378" i="3"/>
  <c r="C378" i="3"/>
  <c r="B379" i="3"/>
  <c r="C379" i="3"/>
  <c r="B380" i="3"/>
  <c r="C380" i="3"/>
  <c r="B381" i="3"/>
  <c r="C381" i="3"/>
  <c r="B382" i="3"/>
  <c r="C382" i="3"/>
  <c r="B383" i="3"/>
  <c r="C383" i="3"/>
  <c r="B384" i="3"/>
  <c r="C384" i="3"/>
  <c r="AP32" i="1" l="1"/>
  <c r="AQ32" i="1"/>
  <c r="AQ16" i="1"/>
  <c r="AR16" i="1" s="1"/>
  <c r="AP16" i="1"/>
  <c r="AP24" i="1"/>
  <c r="AQ24" i="1"/>
  <c r="AR24" i="1" s="1"/>
  <c r="AQ13" i="1"/>
  <c r="AP13" i="1"/>
  <c r="AP37" i="1"/>
  <c r="AQ37" i="1"/>
  <c r="AR37" i="1" s="1"/>
  <c r="AP80" i="1"/>
  <c r="AQ80" i="1"/>
  <c r="AQ61" i="1"/>
  <c r="AP61" i="1"/>
  <c r="AK65" i="1"/>
  <c r="AK38" i="1"/>
  <c r="AQ64" i="1"/>
  <c r="AR64" i="1" s="1"/>
  <c r="AP64" i="1"/>
  <c r="AP21" i="1"/>
  <c r="AQ21" i="1"/>
  <c r="AQ104" i="1"/>
  <c r="AP104" i="1"/>
  <c r="AQ72" i="1"/>
  <c r="AR72" i="1" s="1"/>
  <c r="AP72" i="1"/>
  <c r="AP53" i="1"/>
  <c r="AQ53" i="1"/>
  <c r="AR53" i="1" s="1"/>
  <c r="AP40" i="1"/>
  <c r="AQ40" i="1"/>
  <c r="AR40" i="1" s="1"/>
  <c r="AK46" i="1"/>
  <c r="AQ56" i="1"/>
  <c r="AP56" i="1"/>
  <c r="AT125" i="1"/>
  <c r="AT126" i="1"/>
  <c r="AT136" i="1"/>
  <c r="AT137" i="1"/>
  <c r="AR13" i="1" l="1"/>
  <c r="AR104" i="1"/>
  <c r="AR61" i="1"/>
  <c r="AR21" i="1"/>
  <c r="AR80" i="1"/>
  <c r="AR56" i="1"/>
  <c r="AR32" i="1"/>
  <c r="AT129" i="1"/>
  <c r="AT124" i="1"/>
  <c r="AT130" i="1"/>
  <c r="AT135" i="1"/>
  <c r="AT138" i="1"/>
  <c r="AT139" i="1"/>
  <c r="AT131" i="1"/>
  <c r="AT127" i="1"/>
  <c r="AT140" i="1"/>
  <c r="AT132" i="1"/>
  <c r="AT133" i="1"/>
  <c r="AT128" i="1"/>
  <c r="AT134" i="1"/>
  <c r="AT11" i="1" l="1"/>
  <c r="AT12" i="1"/>
  <c r="AT13" i="1"/>
  <c r="AT14" i="1"/>
  <c r="AT15" i="1"/>
  <c r="AT16" i="1"/>
  <c r="AT17" i="1"/>
  <c r="AT18" i="1"/>
  <c r="AT19" i="1"/>
  <c r="AT20" i="1"/>
  <c r="AT21" i="1"/>
  <c r="AT22" i="1"/>
  <c r="AT23" i="1"/>
  <c r="AT24" i="1"/>
  <c r="AT25" i="1"/>
  <c r="AT26" i="1"/>
  <c r="AT27" i="1"/>
  <c r="AT28" i="1"/>
  <c r="AT29" i="1"/>
  <c r="AT30" i="1"/>
  <c r="AT31" i="1"/>
  <c r="AT32" i="1"/>
  <c r="AT33" i="1"/>
  <c r="AT34" i="1"/>
  <c r="AT35" i="1"/>
  <c r="AT36" i="1"/>
  <c r="AT37" i="1"/>
  <c r="AT38" i="1"/>
  <c r="AT39" i="1"/>
  <c r="AT40" i="1"/>
  <c r="AT41" i="1"/>
  <c r="AT42" i="1"/>
  <c r="AT43" i="1"/>
  <c r="AT44" i="1"/>
  <c r="AT45" i="1"/>
  <c r="AT46" i="1"/>
  <c r="AT47" i="1"/>
  <c r="AT48" i="1"/>
  <c r="AT49" i="1"/>
  <c r="AT50" i="1"/>
  <c r="AT51" i="1"/>
  <c r="AT52" i="1"/>
  <c r="AT53" i="1"/>
  <c r="AT54" i="1"/>
  <c r="AT55" i="1"/>
  <c r="AT56" i="1"/>
  <c r="AT57" i="1"/>
  <c r="AT58" i="1"/>
  <c r="AT59" i="1"/>
  <c r="AT60" i="1"/>
  <c r="AT61" i="1"/>
  <c r="AT62" i="1"/>
  <c r="AT63" i="1"/>
  <c r="AT64" i="1"/>
  <c r="AT65" i="1"/>
  <c r="AT66" i="1"/>
  <c r="AT67" i="1"/>
  <c r="AT68" i="1"/>
  <c r="AT69" i="1"/>
  <c r="AT70" i="1"/>
  <c r="AT71" i="1"/>
  <c r="AT72" i="1"/>
  <c r="AT73" i="1"/>
  <c r="AT74" i="1"/>
  <c r="AT75" i="1"/>
  <c r="AT76" i="1"/>
  <c r="AT77" i="1"/>
  <c r="AT78" i="1"/>
  <c r="AT79" i="1"/>
  <c r="AT80" i="1"/>
  <c r="AT81" i="1"/>
  <c r="AT82" i="1"/>
  <c r="AT83" i="1"/>
  <c r="AT84" i="1"/>
  <c r="AT85" i="1"/>
  <c r="AT86" i="1"/>
  <c r="AT87" i="1"/>
  <c r="AT88" i="1"/>
  <c r="AT89" i="1"/>
  <c r="AT90" i="1"/>
  <c r="AT91" i="1"/>
  <c r="AT92" i="1"/>
  <c r="AT93" i="1"/>
  <c r="AT94" i="1"/>
  <c r="AT95" i="1"/>
  <c r="AT96" i="1"/>
  <c r="AT97" i="1"/>
  <c r="AT98" i="1"/>
  <c r="AT99" i="1"/>
  <c r="AT100" i="1"/>
  <c r="AT101" i="1"/>
  <c r="AT102" i="1"/>
  <c r="AT103" i="1"/>
  <c r="AT104" i="1"/>
  <c r="AT105" i="1"/>
  <c r="AT106" i="1"/>
  <c r="AT107" i="1"/>
  <c r="AT108" i="1"/>
  <c r="AT109" i="1"/>
  <c r="AT110" i="1"/>
  <c r="AT111" i="1"/>
  <c r="AT112" i="1"/>
  <c r="AT113" i="1"/>
  <c r="AT114" i="1"/>
  <c r="AT115" i="1"/>
  <c r="AT116" i="1"/>
  <c r="AT117" i="1"/>
  <c r="AT118" i="1"/>
  <c r="AT119" i="1"/>
  <c r="AT120" i="1"/>
  <c r="AT121" i="1"/>
  <c r="AT122" i="1"/>
  <c r="AT123" i="1"/>
  <c r="AM10" i="1" l="1"/>
  <c r="AD10" i="1"/>
  <c r="AE10" i="1"/>
  <c r="AG10" i="1"/>
  <c r="AH10" i="1"/>
  <c r="AO10" i="1" l="1"/>
  <c r="AQ10" i="1" s="1"/>
  <c r="AT10" i="1"/>
  <c r="AN10" i="1"/>
  <c r="AJ10" i="1"/>
  <c r="AI10" i="1"/>
  <c r="AD10" i="4"/>
  <c r="AE10" i="4"/>
  <c r="AD11" i="4"/>
  <c r="AE11" i="4"/>
  <c r="AG11" i="4"/>
  <c r="AH11" i="4"/>
  <c r="AD12" i="4"/>
  <c r="AE12" i="4"/>
  <c r="AG12" i="4"/>
  <c r="AH12" i="4"/>
  <c r="AD13" i="4"/>
  <c r="AE13" i="4"/>
  <c r="AD14" i="4"/>
  <c r="AE14" i="4"/>
  <c r="AG14" i="4"/>
  <c r="AH14" i="4"/>
  <c r="AD15" i="4"/>
  <c r="AE15" i="4"/>
  <c r="AG15" i="4"/>
  <c r="AH15" i="4"/>
  <c r="AD16" i="4"/>
  <c r="AE16" i="4"/>
  <c r="AD17" i="4"/>
  <c r="AE17" i="4"/>
  <c r="AG17" i="4"/>
  <c r="AH17" i="4"/>
  <c r="AD18" i="4"/>
  <c r="AE18" i="4"/>
  <c r="AG18" i="4"/>
  <c r="AH18" i="4"/>
  <c r="AD19" i="4"/>
  <c r="AE19" i="4"/>
  <c r="AD20" i="4"/>
  <c r="AE20" i="4"/>
  <c r="AG20" i="4"/>
  <c r="AH20" i="4"/>
  <c r="AD21" i="4"/>
  <c r="AE21" i="4"/>
  <c r="AG21" i="4"/>
  <c r="AH21" i="4"/>
  <c r="AD22" i="4"/>
  <c r="AE22" i="4"/>
  <c r="AD23" i="4"/>
  <c r="AE23" i="4"/>
  <c r="AG23" i="4"/>
  <c r="AH23" i="4"/>
  <c r="AD24" i="4"/>
  <c r="AE24" i="4"/>
  <c r="AG24" i="4"/>
  <c r="AH24" i="4"/>
  <c r="AD25" i="4"/>
  <c r="AE25" i="4"/>
  <c r="AD26" i="4"/>
  <c r="AE26" i="4"/>
  <c r="AG26" i="4"/>
  <c r="AH26" i="4"/>
  <c r="AD27" i="4"/>
  <c r="AE27" i="4"/>
  <c r="AG27" i="4"/>
  <c r="AI27" i="4" s="1"/>
  <c r="AH27" i="4"/>
  <c r="AD28" i="4"/>
  <c r="AE28" i="4"/>
  <c r="AD29" i="4"/>
  <c r="AE29" i="4"/>
  <c r="AG29" i="4"/>
  <c r="AH29" i="4"/>
  <c r="AD30" i="4"/>
  <c r="AE30" i="4"/>
  <c r="AG30" i="4"/>
  <c r="AI30" i="4" s="1"/>
  <c r="AH30" i="4"/>
  <c r="AD31" i="4"/>
  <c r="AE31" i="4"/>
  <c r="AD32" i="4"/>
  <c r="AE32" i="4"/>
  <c r="AG32" i="4"/>
  <c r="AH32" i="4"/>
  <c r="AD33" i="4"/>
  <c r="AE33" i="4"/>
  <c r="AG33" i="4"/>
  <c r="AI33" i="4" s="1"/>
  <c r="AH33" i="4"/>
  <c r="AJ33" i="4"/>
  <c r="AK33" i="4" s="1"/>
  <c r="AD34" i="4"/>
  <c r="AE34" i="4"/>
  <c r="AD35" i="4"/>
  <c r="AE35" i="4"/>
  <c r="AG35" i="4"/>
  <c r="AH35" i="4"/>
  <c r="AQ17" i="4" l="1"/>
  <c r="AR17" i="4" s="1"/>
  <c r="AP17" i="4"/>
  <c r="AP28" i="4"/>
  <c r="AQ28" i="4"/>
  <c r="AR28" i="4" s="1"/>
  <c r="AP16" i="4"/>
  <c r="AQ16" i="4"/>
  <c r="AR16" i="4" s="1"/>
  <c r="AQ14" i="4"/>
  <c r="AR14" i="4" s="1"/>
  <c r="AP14" i="4"/>
  <c r="AP22" i="4"/>
  <c r="AQ22" i="4"/>
  <c r="AR22" i="4" s="1"/>
  <c r="AP10" i="4"/>
  <c r="AQ10" i="4"/>
  <c r="AP31" i="4"/>
  <c r="AQ31" i="4"/>
  <c r="AR31" i="4" s="1"/>
  <c r="AP19" i="4"/>
  <c r="AQ19" i="4"/>
  <c r="AR19" i="4" s="1"/>
  <c r="AP26" i="4"/>
  <c r="AQ26" i="4"/>
  <c r="AR26" i="4" s="1"/>
  <c r="AQ35" i="4"/>
  <c r="AR35" i="4" s="1"/>
  <c r="AP35" i="4"/>
  <c r="AP34" i="4"/>
  <c r="AQ34" i="4"/>
  <c r="AR34" i="4" s="1"/>
  <c r="AP32" i="4"/>
  <c r="AQ32" i="4"/>
  <c r="AR32" i="4" s="1"/>
  <c r="AP20" i="4"/>
  <c r="AQ20" i="4"/>
  <c r="AR20" i="4" s="1"/>
  <c r="AP29" i="4"/>
  <c r="AQ29" i="4"/>
  <c r="AR29" i="4" s="1"/>
  <c r="AP25" i="4"/>
  <c r="AQ25" i="4"/>
  <c r="AR25" i="4" s="1"/>
  <c r="AQ23" i="4"/>
  <c r="AR23" i="4" s="1"/>
  <c r="AP23" i="4"/>
  <c r="AP13" i="4"/>
  <c r="AQ13" i="4"/>
  <c r="AQ11" i="4"/>
  <c r="AR11" i="4" s="1"/>
  <c r="AP11" i="4"/>
  <c r="AP10" i="1"/>
  <c r="AR10" i="1" s="1"/>
  <c r="AJ24" i="4"/>
  <c r="AK24" i="4" s="1"/>
  <c r="AJ12" i="4"/>
  <c r="AK12" i="4" s="1"/>
  <c r="AI24" i="4"/>
  <c r="AI12" i="4"/>
  <c r="AJ18" i="4"/>
  <c r="AK18" i="4" s="1"/>
  <c r="AJ27" i="4"/>
  <c r="AK27" i="4" s="1"/>
  <c r="AI18" i="4"/>
  <c r="AJ15" i="4"/>
  <c r="AK15" i="4" s="1"/>
  <c r="AI15" i="4"/>
  <c r="AI21" i="4"/>
  <c r="AK10" i="1"/>
  <c r="AI11" i="4"/>
  <c r="AJ20" i="4"/>
  <c r="AI20" i="4"/>
  <c r="AJ35" i="4"/>
  <c r="AI23" i="4"/>
  <c r="AJ29" i="4"/>
  <c r="AI32" i="4"/>
  <c r="AJ21" i="4"/>
  <c r="AK21" i="4" s="1"/>
  <c r="AJ30" i="4"/>
  <c r="AK30" i="4" s="1"/>
  <c r="AI29" i="4"/>
  <c r="AJ14" i="4"/>
  <c r="AJ32" i="4"/>
  <c r="AJ23" i="4"/>
  <c r="AI35" i="4"/>
  <c r="AI17" i="4"/>
  <c r="AJ11" i="4"/>
  <c r="AI14" i="4"/>
  <c r="AI26" i="4"/>
  <c r="AJ26" i="4"/>
  <c r="AJ17" i="4"/>
  <c r="AH2" i="4"/>
  <c r="AR10" i="4" l="1"/>
  <c r="AR13" i="4"/>
  <c r="AK20" i="4"/>
  <c r="AK29" i="4"/>
  <c r="AK35" i="4"/>
  <c r="AK11" i="4"/>
  <c r="AK17" i="4"/>
  <c r="AK23" i="4"/>
  <c r="AK32" i="4"/>
  <c r="AK14" i="4"/>
  <c r="AK26" i="4"/>
  <c r="AG13" i="4"/>
  <c r="AI13" i="4" s="1"/>
  <c r="AH22" i="4"/>
  <c r="AJ22" i="4" s="1"/>
  <c r="AG28" i="4"/>
  <c r="AI28" i="4" s="1"/>
  <c r="AH31" i="4"/>
  <c r="AJ31" i="4" s="1"/>
  <c r="AH13" i="4"/>
  <c r="AJ13" i="4" s="1"/>
  <c r="AH25" i="4"/>
  <c r="AJ25" i="4" s="1"/>
  <c r="AH28" i="4"/>
  <c r="AJ28" i="4" s="1"/>
  <c r="AG10" i="4"/>
  <c r="AI10" i="4" s="1"/>
  <c r="AG19" i="4"/>
  <c r="AI19" i="4" s="1"/>
  <c r="AG22" i="4"/>
  <c r="AI22" i="4" s="1"/>
  <c r="AG31" i="4"/>
  <c r="AI31" i="4" s="1"/>
  <c r="AG34" i="4"/>
  <c r="AI34" i="4" s="1"/>
  <c r="AH10" i="4"/>
  <c r="AJ10" i="4" s="1"/>
  <c r="AG16" i="4"/>
  <c r="AI16" i="4" s="1"/>
  <c r="AH19" i="4"/>
  <c r="AJ19" i="4" s="1"/>
  <c r="AG25" i="4"/>
  <c r="AI25" i="4" s="1"/>
  <c r="AH34" i="4"/>
  <c r="AJ34" i="4" s="1"/>
  <c r="AH16" i="4"/>
  <c r="AJ16" i="4" s="1"/>
  <c r="AK16" i="4" l="1"/>
  <c r="AK28" i="4"/>
  <c r="AK13" i="4"/>
  <c r="AK19" i="4"/>
  <c r="AK22" i="4"/>
  <c r="AK10" i="4"/>
  <c r="AK34" i="4"/>
  <c r="AK25" i="4"/>
  <c r="AK31" i="4"/>
  <c r="AH2" i="1" l="1"/>
  <c r="AD6" i="1"/>
</calcChain>
</file>

<file path=xl/sharedStrings.xml><?xml version="1.0" encoding="utf-8"?>
<sst xmlns="http://schemas.openxmlformats.org/spreadsheetml/2006/main" count="2093" uniqueCount="138">
  <si>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</si>
  <si>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</si>
  <si>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</si>
  <si>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</si>
  <si>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</si>
  <si>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</si>
  <si>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</si>
  <si>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</si>
  <si>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</si>
  <si>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</si>
  <si>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</si>
  <si>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</si>
  <si>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</si>
  <si>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</si>
  <si>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</si>
  <si>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</si>
  <si>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</si>
  <si>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</si>
  <si>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</si>
  <si>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FX Portfolio Valuation - LTC</t>
  </si>
  <si>
    <t>Value Date: 30/06/2014</t>
  </si>
  <si>
    <t>SG</t>
  </si>
  <si>
    <t>BUY</t>
  </si>
  <si>
    <t>PUT</t>
  </si>
  <si>
    <t>EUR</t>
  </si>
  <si>
    <t>CALL</t>
  </si>
  <si>
    <t>SELL</t>
  </si>
  <si>
    <t>USD</t>
  </si>
  <si>
    <t>EURUSD</t>
  </si>
  <si>
    <t>FORWARD</t>
  </si>
  <si>
    <t>HSBC</t>
  </si>
  <si>
    <t>Premium</t>
  </si>
  <si>
    <t>KI barrier 
(If Binary Option)</t>
  </si>
  <si>
    <t>TEST D'EFFICACITE - PROSPECTIF</t>
  </si>
  <si>
    <t>Ecart</t>
  </si>
  <si>
    <t>Ratio</t>
  </si>
  <si>
    <t>Après choc</t>
  </si>
  <si>
    <t>Choc put:</t>
  </si>
  <si>
    <t>Choc call:</t>
  </si>
  <si>
    <t>Flux futurs couverts (EUR)</t>
  </si>
  <si>
    <t>Valeur intrinsèque non actualisée (EUR)</t>
  </si>
  <si>
    <t>TEST D'EFFICACITE - RETROSPECTIF</t>
  </si>
  <si>
    <t>Avant choc / en date de cloture</t>
  </si>
  <si>
    <t>A l'origine</t>
  </si>
  <si>
    <t>Forward</t>
  </si>
  <si>
    <t>EURCZK</t>
  </si>
  <si>
    <t>CCY Pair</t>
  </si>
  <si>
    <t>Cours forward initial</t>
  </si>
  <si>
    <t>CZK</t>
  </si>
  <si>
    <t>Collar</t>
  </si>
  <si>
    <t>133-D</t>
  </si>
  <si>
    <t>LCL</t>
  </si>
  <si>
    <t>135-D</t>
  </si>
  <si>
    <t>136-D</t>
  </si>
  <si>
    <t>140-D</t>
  </si>
  <si>
    <t>144-D</t>
  </si>
  <si>
    <t>145-D</t>
  </si>
  <si>
    <t>137-D</t>
  </si>
  <si>
    <t>138-D</t>
  </si>
  <si>
    <t>146-D</t>
  </si>
  <si>
    <t>147-D</t>
  </si>
  <si>
    <t>CIC SO</t>
  </si>
  <si>
    <t>148-D</t>
  </si>
  <si>
    <t>149-D</t>
  </si>
  <si>
    <t>167-D</t>
  </si>
  <si>
    <t>168-D</t>
  </si>
  <si>
    <t>169-D</t>
  </si>
  <si>
    <t>170-D</t>
  </si>
  <si>
    <t>171-D</t>
  </si>
  <si>
    <t>172-D</t>
  </si>
  <si>
    <t>165-D</t>
  </si>
  <si>
    <t>166-D</t>
  </si>
  <si>
    <t>178-D</t>
  </si>
  <si>
    <t>BECM</t>
  </si>
  <si>
    <t>179-D</t>
  </si>
  <si>
    <t>CIC</t>
  </si>
  <si>
    <t>177-D</t>
  </si>
  <si>
    <t>173-D</t>
  </si>
  <si>
    <t>176-D</t>
  </si>
  <si>
    <t>NOMURA</t>
  </si>
  <si>
    <t>175-D</t>
  </si>
  <si>
    <t>174-D</t>
  </si>
  <si>
    <t>180-D</t>
  </si>
  <si>
    <t>GS</t>
  </si>
  <si>
    <t>181-D</t>
  </si>
  <si>
    <t>182-D</t>
  </si>
  <si>
    <t>183-D</t>
  </si>
  <si>
    <t>184-D</t>
  </si>
  <si>
    <t>185-D</t>
  </si>
  <si>
    <t>186-D</t>
  </si>
  <si>
    <t>187-D</t>
  </si>
  <si>
    <t>188-D</t>
  </si>
  <si>
    <t>189-D</t>
  </si>
  <si>
    <t>190-D</t>
  </si>
  <si>
    <t>191-D</t>
  </si>
  <si>
    <t>192-D</t>
  </si>
  <si>
    <t>193-D</t>
  </si>
  <si>
    <t>194-D</t>
  </si>
  <si>
    <t>195-D</t>
  </si>
  <si>
    <t xml:space="preserve">Premium </t>
  </si>
  <si>
    <t>Barrier</t>
  </si>
  <si>
    <t>208-D</t>
  </si>
  <si>
    <t>201-D</t>
  </si>
  <si>
    <t>DB</t>
  </si>
  <si>
    <t>209-D</t>
  </si>
  <si>
    <t>202-D</t>
  </si>
  <si>
    <t>203-D</t>
  </si>
  <si>
    <t>204-D</t>
  </si>
  <si>
    <t>205-D</t>
  </si>
  <si>
    <t>199-D</t>
  </si>
  <si>
    <t>198-D</t>
  </si>
  <si>
    <t>200-D</t>
  </si>
  <si>
    <t>210-D</t>
  </si>
  <si>
    <t>211-D</t>
  </si>
  <si>
    <t/>
  </si>
  <si>
    <t>214-D</t>
  </si>
  <si>
    <t>215-D</t>
  </si>
  <si>
    <t>212-D</t>
  </si>
  <si>
    <t>213-D</t>
  </si>
  <si>
    <t>Binary Down and In KI = 28.3</t>
  </si>
  <si>
    <t>Binary Down and In KI = 27.9</t>
  </si>
  <si>
    <t>Restructuration Trade 375</t>
  </si>
  <si>
    <t>New Hedge</t>
  </si>
  <si>
    <t>Restructuration Trade 363</t>
  </si>
  <si>
    <t>Binary</t>
  </si>
  <si>
    <t>Restructuration Trade 381</t>
  </si>
  <si>
    <t>Restructuration Trade 421</t>
  </si>
  <si>
    <t>Restructuration Trade 424</t>
  </si>
  <si>
    <t>Restructuration Trade 372</t>
  </si>
  <si>
    <t>Restructuration Trade 384</t>
  </si>
  <si>
    <t>Restructuration Trade 418</t>
  </si>
  <si>
    <t>Restructuration Trade 419</t>
  </si>
  <si>
    <t>Restructuration Trade 420</t>
  </si>
  <si>
    <t>Buy PUT KO</t>
  </si>
  <si>
    <t>Fwd Synth Buy PUT KI</t>
  </si>
  <si>
    <t>Fwd Synth Sell CALL KI</t>
  </si>
  <si>
    <t xml:space="preserve">Value Date: </t>
  </si>
  <si>
    <t>Calculation Date: 01/04/2016 11:52:51</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</si>
</sst>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 numFmtId="170" formatCode="#,##0.0000_ ;\-#,##0.0000\ "/>
    <numFmt numFmtId="171" formatCode="0.0%"/>
    <numFmt numFmtId="172" formatCode="[$-40C]d\-mmm\-yy;@"/>
    <numFmt numFmtId="173" formatCode="ddmmyy"/>
  </numFmts>
  <fonts count="6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sz val="8"/>
      <color rgb="FFFF0000"/>
      <name val="Arial"/>
      <family val="2"/>
    </font>
    <font>
      <sz val="10"/>
      <name val="Arial"/>
      <family val="2"/>
    </font>
    <font>
      <b/>
      <sz val="8"/>
      <color theme="0"/>
      <name val="Arial"/>
      <family val="2"/>
    </font>
    <font>
      <sz val="8"/>
      <color theme="1"/>
      <name val="Arial"/>
      <family val="2"/>
    </font>
    <font>
      <b/>
      <sz val="12"/>
      <name val="Arial"/>
      <family val="2"/>
    </font>
    <font>
      <b/>
      <sz val="11"/>
      <color theme="0"/>
      <name val="Calibri"/>
      <family val="2"/>
      <scheme val="minor"/>
    </font>
    <font>
      <sz val="11"/>
      <name val="Calibri"/>
      <family val="2"/>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theme="2" tint="-9.9978637043366805E-2"/>
        <bgColor indexed="64"/>
      </patternFill>
    </fill>
    <fill>
      <patternFill patternType="solid">
        <fgColor theme="3" tint="0.39997558519241921"/>
        <bgColor indexed="64"/>
      </patternFill>
    </fill>
    <fill>
      <patternFill patternType="solid">
        <fgColor rgb="FFFFFF00"/>
        <bgColor indexed="64"/>
      </patternFill>
    </fill>
  </fills>
  <borders count="2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44">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xf numFmtId="9" fontId="56" fillId="0" borderId="0" applyFont="0" applyFill="0" applyBorder="0" applyAlignment="0" applyProtection="0"/>
  </cellStyleXfs>
  <cellXfs count="200">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0" fontId="0" fillId="0" borderId="0" xfId="0"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25" xfId="0" applyNumberFormat="1" applyFont="1" applyFill="1" applyBorder="1" applyAlignment="1">
      <alignment horizontal="center" vertical="center"/>
    </xf>
    <xf numFmtId="165" fontId="40" fillId="29" borderId="0" xfId="0" applyNumberFormat="1" applyFont="1" applyFill="1" applyAlignment="1">
      <alignment horizont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25"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9" fontId="40" fillId="0" borderId="0" xfId="0" applyNumberFormat="1" applyFont="1" applyFill="1" applyAlignment="1">
      <alignment horizontal="center" vertical="center"/>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170" fontId="40" fillId="29" borderId="0" xfId="0" applyNumberFormat="1" applyFont="1" applyFill="1" applyBorder="1" applyAlignment="1">
      <alignment horizontal="center" vertical="center"/>
    </xf>
    <xf numFmtId="169" fontId="40" fillId="0" borderId="0" xfId="0" applyNumberFormat="1" applyFont="1" applyFill="1" applyBorder="1" applyAlignment="1">
      <alignment horizontal="center" vertical="center"/>
    </xf>
    <xf numFmtId="0" fontId="0" fillId="0" borderId="0" xfId="0" applyFill="1" applyAlignment="1">
      <alignment horizontal="center" vertical="center"/>
    </xf>
    <xf numFmtId="0" fontId="58" fillId="30" borderId="13" xfId="0" applyFont="1" applyFill="1" applyBorder="1" applyAlignment="1">
      <alignment horizontal="center" vertical="center" wrapText="1"/>
    </xf>
    <xf numFmtId="0" fontId="59" fillId="27" borderId="0" xfId="0" applyFont="1" applyFill="1"/>
    <xf numFmtId="0" fontId="49" fillId="27" borderId="0" xfId="0" applyFont="1" applyFill="1" applyAlignment="1">
      <alignment horizontal="center" vertical="center"/>
    </xf>
    <xf numFmtId="0" fontId="50" fillId="27" borderId="0" xfId="0" applyFont="1" applyFill="1" applyAlignment="1">
      <alignment horizontal="center" vertical="center"/>
    </xf>
    <xf numFmtId="165" fontId="51" fillId="28" borderId="13" xfId="0" applyNumberFormat="1" applyFont="1" applyFill="1" applyBorder="1" applyAlignment="1">
      <alignment horizontal="center" vertical="center"/>
    </xf>
    <xf numFmtId="2" fontId="0" fillId="0" borderId="0" xfId="0" applyNumberFormat="1" applyAlignment="1">
      <alignment horizontal="center" vertical="center"/>
    </xf>
    <xf numFmtId="2" fontId="0" fillId="0" borderId="0" xfId="0" applyNumberFormat="1" applyFill="1" applyAlignment="1">
      <alignment horizontal="center" vertical="center"/>
    </xf>
    <xf numFmtId="4" fontId="40" fillId="29" borderId="0" xfId="0" applyNumberFormat="1" applyFont="1" applyFill="1" applyBorder="1" applyAlignment="1">
      <alignment horizontal="center" vertical="center"/>
    </xf>
    <xf numFmtId="4" fontId="0" fillId="0" borderId="0" xfId="0" applyNumberFormat="1" applyAlignment="1">
      <alignment horizontal="center" vertical="center"/>
    </xf>
    <xf numFmtId="4" fontId="0" fillId="0" borderId="0" xfId="0" applyNumberFormat="1" applyFill="1" applyAlignment="1">
      <alignment horizontal="center" vertical="center"/>
    </xf>
    <xf numFmtId="10" fontId="40" fillId="29" borderId="0" xfId="143" applyNumberFormat="1" applyFont="1" applyFill="1" applyBorder="1" applyAlignment="1">
      <alignment horizontal="center" vertical="center"/>
    </xf>
    <xf numFmtId="4" fontId="40" fillId="0" borderId="0" xfId="0" applyNumberFormat="1" applyFont="1" applyFill="1" applyBorder="1" applyAlignment="1">
      <alignment horizontal="center" vertical="center"/>
    </xf>
    <xf numFmtId="171" fontId="59" fillId="0" borderId="0" xfId="0" applyNumberFormat="1" applyFont="1" applyFill="1"/>
    <xf numFmtId="171" fontId="59" fillId="32" borderId="0" xfId="0" applyNumberFormat="1" applyFont="1" applyFill="1"/>
    <xf numFmtId="165" fontId="40" fillId="29" borderId="0" xfId="0" applyNumberFormat="1" applyFont="1" applyFill="1" applyBorder="1" applyAlignment="1">
      <alignment vertical="center"/>
    </xf>
    <xf numFmtId="165" fontId="40" fillId="29" borderId="0" xfId="0" applyNumberFormat="1" applyFont="1" applyFill="1" applyBorder="1" applyAlignment="1">
      <alignment horizontal="center" vertical="center"/>
    </xf>
    <xf numFmtId="0" fontId="61" fillId="0" borderId="0" xfId="0" applyFont="1"/>
    <xf numFmtId="166" fontId="60" fillId="31" borderId="0" xfId="0" applyNumberFormat="1" applyFont="1" applyFill="1" applyBorder="1" applyAlignment="1">
      <alignment horizontal="center" vertical="center"/>
    </xf>
    <xf numFmtId="0" fontId="61" fillId="0" borderId="0" xfId="0" applyFont="1" applyAlignment="1">
      <alignment horizontal="center" vertical="center"/>
    </xf>
    <xf numFmtId="172" fontId="61" fillId="0" borderId="0" xfId="0" applyNumberFormat="1" applyFont="1" applyAlignment="1">
      <alignment horizontal="center" vertical="center"/>
    </xf>
    <xf numFmtId="166" fontId="40" fillId="29" borderId="0" xfId="0" applyNumberFormat="1" applyFont="1" applyFill="1" applyAlignment="1">
      <alignment horizontal="center" vertical="center"/>
    </xf>
    <xf numFmtId="169" fontId="40" fillId="29" borderId="0" xfId="0" applyNumberFormat="1" applyFont="1" applyFill="1" applyAlignment="1">
      <alignment horizontal="center" vertical="center"/>
    </xf>
    <xf numFmtId="165" fontId="55" fillId="29" borderId="25" xfId="0" applyNumberFormat="1" applyFont="1" applyFill="1" applyBorder="1" applyAlignment="1">
      <alignment horizontal="center" vertical="center"/>
    </xf>
    <xf numFmtId="169" fontId="60" fillId="31" borderId="0" xfId="0" applyNumberFormat="1" applyFont="1" applyFill="1" applyBorder="1" applyAlignment="1">
      <alignment horizontal="center" vertical="center"/>
    </xf>
    <xf numFmtId="169" fontId="61" fillId="0" borderId="0" xfId="0" applyNumberFormat="1" applyFont="1" applyAlignment="1">
      <alignment horizontal="center" vertical="center"/>
    </xf>
    <xf numFmtId="169" fontId="61" fillId="0" borderId="0" xfId="107" applyNumberFormat="1" applyFont="1" applyAlignment="1">
      <alignment horizontal="center" vertical="center"/>
    </xf>
    <xf numFmtId="0" fontId="0" fillId="0" borderId="0" xfId="0" applyBorder="1"/>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vertical="center"/>
    </xf>
    <xf numFmtId="0" fontId="51" fillId="28" borderId="24" xfId="0" applyFont="1" applyFill="1" applyBorder="1" applyAlignment="1">
      <alignment horizontal="center" vertical="center"/>
    </xf>
    <xf numFmtId="0" fontId="48" fillId="28" borderId="0" xfId="0" applyFont="1" applyFill="1" applyBorder="1" applyAlignment="1">
      <alignment horizontal="center" vertical="center"/>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1" fillId="27" borderId="0" xfId="0" applyFont="1" applyFill="1" applyBorder="1" applyAlignment="1"/>
    <xf numFmtId="0" fontId="48" fillId="28" borderId="26" xfId="0" applyFont="1" applyFill="1" applyBorder="1" applyAlignment="1">
      <alignment horizontal="center" vertical="center"/>
    </xf>
    <xf numFmtId="0" fontId="49" fillId="27" borderId="0" xfId="0" applyFont="1" applyFill="1"/>
    <xf numFmtId="0" fontId="48" fillId="28" borderId="25" xfId="0" applyFont="1" applyFill="1" applyBorder="1" applyAlignment="1">
      <alignment horizontal="center" vertical="center"/>
    </xf>
    <xf numFmtId="165" fontId="51" fillId="28" borderId="13" xfId="0" applyNumberFormat="1" applyFont="1" applyFill="1" applyBorder="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0" fillId="0" borderId="0" xfId="0" applyNumberFormat="1" applyBorder="1"/>
    <xf numFmtId="166" fontId="0" fillId="0" borderId="0" xfId="0" applyNumberFormat="1" applyBorder="1"/>
    <xf numFmtId="169" fontId="0" fillId="0" borderId="0" xfId="0" applyNumberFormat="1" applyBorder="1"/>
    <xf numFmtId="170" fontId="0" fillId="0" borderId="0" xfId="0" applyNumberFormat="1" applyBorder="1"/>
    <xf numFmtId="165" fontId="1" fillId="0" borderId="0" xfId="0" applyNumberFormat="1" applyFont="1" applyBorder="1"/>
    <xf numFmtId="0" fontId="0" fillId="0" borderId="0" xfId="0" applyBorder="1" applyAlignment="1">
      <alignment horizontal="center"/>
    </xf>
    <xf numFmtId="169" fontId="0" fillId="0" borderId="0" xfId="0" applyNumberFormat="1" applyBorder="1" applyAlignment="1">
      <alignment horizontal="center"/>
    </xf>
    <xf numFmtId="165" fontId="0" fillId="0" borderId="0" xfId="0" applyNumberFormat="1" applyBorder="1" applyAlignment="1">
      <alignment horizontal="center"/>
    </xf>
    <xf numFmtId="1" fontId="43" fillId="27" borderId="0" xfId="0" applyNumberFormat="1" applyFont="1" applyFill="1"/>
    <xf numFmtId="1" fontId="44" fillId="27" borderId="0" xfId="0" applyNumberFormat="1" applyFont="1" applyFill="1"/>
    <xf numFmtId="1" fontId="50" fillId="27" borderId="0" xfId="0" applyNumberFormat="1" applyFont="1" applyFill="1" applyAlignment="1">
      <alignment horizontal="center" vertical="center"/>
    </xf>
    <xf numFmtId="1" fontId="0" fillId="0" borderId="0" xfId="0" applyNumberFormat="1"/>
    <xf numFmtId="1" fontId="0" fillId="0" borderId="0" xfId="0" applyNumberFormat="1" applyAlignment="1">
      <alignment horizontal="center" vertical="center"/>
    </xf>
    <xf numFmtId="173" fontId="61" fillId="0" borderId="0" xfId="0" applyNumberFormat="1" applyFont="1" applyAlignment="1">
      <alignment horizontal="center" vertical="center"/>
    </xf>
    <xf numFmtId="165" fontId="55"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6" fontId="1" fillId="27" borderId="0" xfId="0" applyNumberFormat="1" applyFont="1" applyFill="1" applyBorder="1" applyAlignment="1">
      <alignment horizontal="left"/>
    </xf>
    <xf numFmtId="169" fontId="61" fillId="0" borderId="0" xfId="0" applyNumberFormat="1" applyFont="1"/>
    <xf numFmtId="169" fontId="61" fillId="0" borderId="0" xfId="0" applyNumberFormat="1" applyFont="1" applyAlignment="1">
      <alignment horizontal="center"/>
    </xf>
    <xf numFmtId="10" fontId="40" fillId="0" borderId="0" xfId="143" applyNumberFormat="1" applyFont="1" applyFill="1" applyBorder="1" applyAlignment="1">
      <alignment horizontal="center" vertical="center"/>
    </xf>
    <xf numFmtId="169" fontId="40" fillId="0" borderId="25" xfId="0" applyNumberFormat="1" applyFont="1" applyFill="1" applyBorder="1" applyAlignment="1">
      <alignment horizontal="center" vertical="center"/>
    </xf>
    <xf numFmtId="0" fontId="40" fillId="0" borderId="0" xfId="0" applyFont="1" applyFill="1" applyBorder="1" applyAlignment="1">
      <alignment horizontal="center" vertical="center"/>
    </xf>
    <xf numFmtId="166" fontId="40" fillId="0" borderId="0" xfId="0" applyNumberFormat="1" applyFont="1" applyFill="1" applyBorder="1" applyAlignment="1">
      <alignment horizontal="center" vertical="center"/>
    </xf>
    <xf numFmtId="165" fontId="55" fillId="0" borderId="0" xfId="0" applyNumberFormat="1" applyFont="1" applyFill="1" applyBorder="1" applyAlignment="1">
      <alignment horizontal="center" vertical="center"/>
    </xf>
    <xf numFmtId="165" fontId="40" fillId="0" borderId="0" xfId="0" applyNumberFormat="1" applyFont="1" applyFill="1" applyBorder="1" applyAlignment="1">
      <alignment horizontal="center" vertical="center"/>
    </xf>
    <xf numFmtId="165" fontId="0" fillId="0" borderId="0" xfId="0" applyNumberFormat="1" applyFill="1" applyBorder="1"/>
    <xf numFmtId="0" fontId="0" fillId="0" borderId="0" xfId="0" applyFill="1" applyBorder="1" applyAlignment="1">
      <alignment horizontal="center" vertical="center"/>
    </xf>
    <xf numFmtId="0" fontId="44" fillId="0" borderId="0" xfId="0" applyFont="1" applyFill="1" applyBorder="1"/>
    <xf numFmtId="4" fontId="0" fillId="0" borderId="0" xfId="0" applyNumberFormat="1" applyFill="1" applyBorder="1" applyAlignment="1">
      <alignment horizontal="center" vertical="center"/>
    </xf>
    <xf numFmtId="2" fontId="0" fillId="0" borderId="0" xfId="0" applyNumberFormat="1" applyFill="1" applyBorder="1" applyAlignment="1">
      <alignment horizontal="center" vertical="center"/>
    </xf>
    <xf numFmtId="0" fontId="44" fillId="27" borderId="0" xfId="0" applyFont="1" applyFill="1" applyBorder="1"/>
    <xf numFmtId="4" fontId="40" fillId="29" borderId="25" xfId="0" applyNumberFormat="1" applyFont="1" applyFill="1" applyBorder="1" applyAlignment="1">
      <alignment horizontal="center" vertical="center"/>
    </xf>
    <xf numFmtId="0" fontId="44" fillId="27" borderId="25" xfId="0" applyFont="1" applyFill="1" applyBorder="1"/>
    <xf numFmtId="10" fontId="40" fillId="29" borderId="25" xfId="143" applyNumberFormat="1" applyFont="1" applyFill="1" applyBorder="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57" fillId="31" borderId="23" xfId="0" applyFont="1" applyFill="1" applyBorder="1" applyAlignment="1">
      <alignment horizontal="center" vertical="center"/>
    </xf>
    <xf numFmtId="0" fontId="57" fillId="31" borderId="12" xfId="0" applyFont="1" applyFill="1" applyBorder="1" applyAlignment="1">
      <alignment horizontal="center" vertical="center"/>
    </xf>
    <xf numFmtId="0" fontId="57" fillId="31" borderId="24" xfId="0" applyFont="1" applyFill="1" applyBorder="1" applyAlignment="1">
      <alignment horizontal="center" vertical="center"/>
    </xf>
    <xf numFmtId="0" fontId="58" fillId="30" borderId="17" xfId="0" applyFont="1" applyFill="1" applyBorder="1" applyAlignment="1">
      <alignment horizontal="center" vertical="center"/>
    </xf>
    <xf numFmtId="0" fontId="58" fillId="30" borderId="26" xfId="0" applyFont="1" applyFill="1" applyBorder="1" applyAlignment="1">
      <alignment horizontal="center" vertical="center"/>
    </xf>
    <xf numFmtId="0" fontId="58" fillId="30" borderId="18" xfId="0" applyFont="1" applyFill="1" applyBorder="1" applyAlignment="1">
      <alignment horizontal="center" vertical="center"/>
    </xf>
    <xf numFmtId="0" fontId="58" fillId="30" borderId="13" xfId="0" applyFont="1" applyFill="1" applyBorder="1" applyAlignment="1">
      <alignment horizontal="center" vertical="center"/>
    </xf>
    <xf numFmtId="0" fontId="58" fillId="30" borderId="23" xfId="0" applyFont="1" applyFill="1" applyBorder="1" applyAlignment="1">
      <alignment horizontal="center" vertical="center"/>
    </xf>
    <xf numFmtId="0" fontId="58" fillId="30" borderId="14" xfId="0" applyFont="1" applyFill="1" applyBorder="1" applyAlignment="1">
      <alignment horizontal="center" vertical="center" wrapText="1"/>
    </xf>
    <xf numFmtId="0" fontId="58" fillId="30" borderId="16" xfId="0" applyFont="1" applyFill="1" applyBorder="1" applyAlignment="1">
      <alignment horizontal="center" vertical="center" wrapText="1"/>
    </xf>
    <xf numFmtId="166" fontId="57" fillId="31" borderId="23" xfId="0" applyNumberFormat="1" applyFont="1" applyFill="1" applyBorder="1" applyAlignment="1">
      <alignment horizontal="center" vertical="center"/>
    </xf>
    <xf numFmtId="0" fontId="48" fillId="28" borderId="13" xfId="0" applyFont="1" applyFill="1" applyBorder="1" applyAlignment="1">
      <alignment horizontal="center" vertical="center"/>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5" fontId="55" fillId="29" borderId="0" xfId="0" applyNumberFormat="1" applyFont="1" applyFill="1" applyAlignment="1">
      <alignment horizontal="center" vertical="center"/>
    </xf>
    <xf numFmtId="0" fontId="51" fillId="28" borderId="23" xfId="0" applyFont="1" applyFill="1" applyBorder="1" applyAlignment="1">
      <alignment horizontal="center"/>
    </xf>
    <xf numFmtId="0" fontId="51" fillId="28" borderId="24" xfId="0" applyFont="1" applyFill="1" applyBorder="1" applyAlignment="1">
      <alignment horizontal="center"/>
    </xf>
    <xf numFmtId="165" fontId="40" fillId="29" borderId="0" xfId="0" applyNumberFormat="1" applyFont="1" applyFill="1" applyBorder="1" applyAlignment="1">
      <alignment horizontal="center" vertical="center"/>
    </xf>
    <xf numFmtId="165" fontId="55" fillId="29" borderId="0" xfId="0" applyNumberFormat="1" applyFont="1" applyFill="1" applyBorder="1" applyAlignment="1">
      <alignment horizontal="center" vertical="center"/>
    </xf>
    <xf numFmtId="0" fontId="48" fillId="28" borderId="17" xfId="0" applyFont="1" applyFill="1" applyBorder="1" applyAlignment="1">
      <alignment horizontal="center" vertical="center" wrapText="1"/>
    </xf>
    <xf numFmtId="0" fontId="48" fillId="28" borderId="19" xfId="0" applyFont="1" applyFill="1" applyBorder="1" applyAlignment="1">
      <alignment horizontal="center" vertical="center" wrapText="1"/>
    </xf>
    <xf numFmtId="0" fontId="48" fillId="28" borderId="21" xfId="0" applyFont="1" applyFill="1" applyBorder="1" applyAlignment="1">
      <alignment horizontal="center" vertical="center" wrapText="1"/>
    </xf>
    <xf numFmtId="0" fontId="48" fillId="28" borderId="18" xfId="0" applyFont="1" applyFill="1" applyBorder="1" applyAlignment="1">
      <alignment horizontal="center" vertical="center" wrapText="1"/>
    </xf>
    <xf numFmtId="0" fontId="48" fillId="28" borderId="20" xfId="0" applyFont="1" applyFill="1" applyBorder="1" applyAlignment="1">
      <alignment horizontal="center" vertical="center" wrapText="1"/>
    </xf>
    <xf numFmtId="0" fontId="48" fillId="28" borderId="22" xfId="0" applyFont="1" applyFill="1" applyBorder="1" applyAlignment="1">
      <alignment horizontal="center" vertical="center" wrapText="1"/>
    </xf>
    <xf numFmtId="166" fontId="48" fillId="28" borderId="14" xfId="0" applyNumberFormat="1" applyFont="1" applyFill="1" applyBorder="1" applyAlignment="1">
      <alignment horizontal="center" vertical="center" wrapText="1"/>
    </xf>
    <xf numFmtId="166" fontId="48" fillId="28" borderId="15" xfId="0" applyNumberFormat="1" applyFont="1" applyFill="1" applyBorder="1" applyAlignment="1">
      <alignment horizontal="center" vertical="center" wrapText="1"/>
    </xf>
    <xf numFmtId="166" fontId="48" fillId="28" borderId="16" xfId="0" applyNumberFormat="1" applyFont="1" applyFill="1" applyBorder="1" applyAlignment="1">
      <alignment horizontal="center" vertical="center" wrapText="1"/>
    </xf>
    <xf numFmtId="0" fontId="48" fillId="28" borderId="13" xfId="0" applyFont="1" applyFill="1" applyBorder="1" applyAlignment="1">
      <alignment horizontal="center" vertical="center" wrapText="1"/>
    </xf>
    <xf numFmtId="165" fontId="40" fillId="0" borderId="0" xfId="0" applyNumberFormat="1"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xfId="143" builtinId="5"/>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3">
    <dxf>
      <font>
        <condense val="0"/>
        <extend val="0"/>
        <color indexed="1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911600</xdr:colOff>
      <xdr:row>3</xdr:row>
      <xdr:rowOff>9525</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25</xdr:col>
      <xdr:colOff>891268</xdr:colOff>
      <xdr:row>2</xdr:row>
      <xdr:rowOff>110490</xdr:rowOff>
    </xdr:to>
    <xdr:pic>
      <xdr:nvPicPr>
        <xdr:cNvPr id="3" name="Picture 1" descr="kerius-logo-text"/>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4799945" y="133350"/>
          <a:ext cx="204978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29</xdr:col>
      <xdr:colOff>85725</xdr:colOff>
      <xdr:row>0</xdr:row>
      <xdr:rowOff>209550</xdr:rowOff>
    </xdr:from>
    <xdr:to>
      <xdr:col>30</xdr:col>
      <xdr:colOff>911599</xdr:colOff>
      <xdr:row>3</xdr:row>
      <xdr:rowOff>9525</xdr:rowOff>
    </xdr:to>
    <xdr:pic>
      <xdr:nvPicPr>
        <xdr:cNvPr id="2"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925550" y="209550"/>
          <a:ext cx="1978399"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BF829"/>
  <sheetViews>
    <sheetView showGridLines="0" zoomScale="70" zoomScaleNormal="70" workbookViewId="0">
      <pane ySplit="8" topLeftCell="A129" activePane="bottomLeft" state="frozen"/>
      <selection pane="bottomLeft" activeCell="W151" sqref="W151"/>
    </sheetView>
  </sheetViews>
  <sheetFormatPr baseColWidth="10" defaultColWidth="9.109375" defaultRowHeight="13.2" x14ac:dyDescent="0.25"/>
  <cols>
    <col min="1" max="1" width="10.109375" customWidth="1"/>
    <col min="2" max="2" width="11.5546875" bestFit="1" customWidth="1"/>
    <col min="3" max="3" width="6.44140625" customWidth="1"/>
    <col min="4" max="4" width="11.44140625" style="16" bestFit="1" customWidth="1"/>
    <col min="5" max="5" width="9.44140625" style="35" customWidth="1"/>
    <col min="6" max="6" width="9.5546875" style="35" customWidth="1"/>
    <col min="7" max="7" width="9.33203125" style="35" customWidth="1"/>
    <col min="8" max="8" width="8.33203125" customWidth="1"/>
    <col min="9" max="9" width="10.33203125" customWidth="1"/>
    <col min="10" max="10" width="4.33203125" bestFit="1" customWidth="1"/>
    <col min="11" max="11" width="14.6640625" style="38" bestFit="1" customWidth="1"/>
    <col min="12" max="12" width="8.88671875" customWidth="1"/>
    <col min="13" max="13" width="10.88671875" customWidth="1"/>
    <col min="14" max="14" width="4.33203125" bestFit="1" customWidth="1"/>
    <col min="15" max="15" width="15.44140625" style="38" bestFit="1" customWidth="1"/>
    <col min="16" max="16" width="7.5546875" bestFit="1" customWidth="1"/>
    <col min="17" max="17" width="14.6640625" style="56" bestFit="1" customWidth="1"/>
    <col min="18" max="18" width="10.33203125" style="59" customWidth="1"/>
    <col min="19" max="20" width="10.33203125" style="59" hidden="1" customWidth="1"/>
    <col min="21" max="21" width="2.6640625" customWidth="1"/>
    <col min="22" max="22" width="10" style="53" bestFit="1" customWidth="1"/>
    <col min="23" max="23" width="12.88671875" style="53" bestFit="1" customWidth="1"/>
    <col min="24" max="25" width="13.88671875" style="38" bestFit="1" customWidth="1"/>
    <col min="26" max="26" width="13.44140625" style="38" bestFit="1" customWidth="1"/>
    <col min="27" max="27" width="13" style="38" bestFit="1" customWidth="1"/>
    <col min="28" max="28" width="20.33203125" bestFit="1" customWidth="1"/>
    <col min="29" max="29" width="3.6640625" customWidth="1"/>
    <col min="30" max="31" width="17.33203125" customWidth="1"/>
    <col min="32" max="32" width="3" customWidth="1"/>
    <col min="33" max="36" width="17.33203125" customWidth="1"/>
    <col min="37" max="37" width="16.5546875" customWidth="1"/>
    <col min="38" max="38" width="2.109375" customWidth="1"/>
    <col min="39" max="39" width="12.6640625" customWidth="1"/>
    <col min="40" max="43" width="17.33203125" customWidth="1"/>
    <col min="44" max="44" width="23.33203125" customWidth="1"/>
    <col min="46" max="46" width="10.109375" style="123" customWidth="1"/>
  </cols>
  <sheetData>
    <row r="1" spans="1:58" s="3" customFormat="1" ht="30" x14ac:dyDescent="0.5">
      <c r="A1" s="1" t="s">
        <v>19</v>
      </c>
      <c r="B1" s="2"/>
      <c r="C1" s="2"/>
      <c r="D1" s="4"/>
      <c r="E1" s="33"/>
      <c r="F1" s="33"/>
      <c r="G1" s="33"/>
      <c r="H1" s="2"/>
      <c r="I1" s="2"/>
      <c r="J1" s="2"/>
      <c r="K1" s="36"/>
      <c r="L1" s="2"/>
      <c r="M1" s="2"/>
      <c r="N1" s="2"/>
      <c r="O1" s="36"/>
      <c r="P1" s="2"/>
      <c r="Q1" s="54"/>
      <c r="R1" s="54"/>
      <c r="S1" s="57"/>
      <c r="T1" s="57"/>
      <c r="U1" s="5"/>
      <c r="V1" s="49"/>
      <c r="W1" s="49"/>
      <c r="X1" s="39"/>
      <c r="Y1" s="39"/>
      <c r="Z1" s="39"/>
      <c r="AA1" s="39"/>
      <c r="AT1" s="120"/>
    </row>
    <row r="2" spans="1:58" s="6" customFormat="1" ht="15.6" x14ac:dyDescent="0.3">
      <c r="A2" s="103" t="s">
        <v>136</v>
      </c>
      <c r="B2" s="103">
        <v>42460</v>
      </c>
      <c r="C2" s="103"/>
      <c r="D2" s="24"/>
      <c r="E2" s="34"/>
      <c r="F2" s="34"/>
      <c r="G2" s="34"/>
      <c r="H2" s="7"/>
      <c r="I2" s="7"/>
      <c r="J2" s="7"/>
      <c r="K2" s="37"/>
      <c r="L2" s="7"/>
      <c r="M2" s="7"/>
      <c r="N2" s="7"/>
      <c r="O2" s="37"/>
      <c r="P2" s="7"/>
      <c r="Q2" s="55"/>
      <c r="R2" s="55"/>
      <c r="S2" s="58"/>
      <c r="T2" s="58"/>
      <c r="U2" s="8"/>
      <c r="V2" s="50"/>
      <c r="W2" s="50"/>
      <c r="X2" s="40"/>
      <c r="Y2" s="40"/>
      <c r="Z2" s="40"/>
      <c r="AA2" s="40"/>
      <c r="AG2" s="69" t="s">
        <v>37</v>
      </c>
      <c r="AH2" s="80">
        <f>-AH3</f>
        <v>-0.3</v>
      </c>
      <c r="AT2" s="121"/>
    </row>
    <row r="3" spans="1:58" s="6" customFormat="1" ht="15.6" x14ac:dyDescent="0.3">
      <c r="A3" s="103" t="s">
        <v>137</v>
      </c>
      <c r="B3" s="105"/>
      <c r="C3" s="105"/>
      <c r="D3" s="27"/>
      <c r="E3" s="34"/>
      <c r="F3" s="34"/>
      <c r="G3" s="34"/>
      <c r="H3" s="7"/>
      <c r="I3" s="7"/>
      <c r="J3" s="7"/>
      <c r="K3" s="37"/>
      <c r="L3" s="7"/>
      <c r="M3" s="7"/>
      <c r="N3" s="7"/>
      <c r="O3" s="37"/>
      <c r="P3" s="7"/>
      <c r="Q3" s="55"/>
      <c r="R3" s="55"/>
      <c r="S3" s="58"/>
      <c r="T3" s="58"/>
      <c r="U3" s="8"/>
      <c r="V3" s="50"/>
      <c r="W3" s="50"/>
      <c r="X3" s="40"/>
      <c r="Y3" s="40"/>
      <c r="Z3" s="40"/>
      <c r="AA3" s="40"/>
      <c r="AB3" s="9"/>
      <c r="AG3" s="69" t="s">
        <v>38</v>
      </c>
      <c r="AH3" s="81">
        <v>0.3</v>
      </c>
      <c r="AT3" s="121"/>
    </row>
    <row r="4" spans="1:58" s="6" customFormat="1" ht="7.5" customHeight="1" x14ac:dyDescent="0.3">
      <c r="B4" s="104"/>
      <c r="C4" s="104"/>
      <c r="D4" s="27"/>
      <c r="E4" s="34"/>
      <c r="F4" s="34"/>
      <c r="G4" s="34"/>
      <c r="H4" s="7"/>
      <c r="I4" s="7"/>
      <c r="J4" s="7"/>
      <c r="K4" s="37"/>
      <c r="L4" s="7"/>
      <c r="M4" s="7"/>
      <c r="N4" s="7"/>
      <c r="O4" s="37"/>
      <c r="P4" s="7"/>
      <c r="Q4" s="55"/>
      <c r="R4" s="55"/>
      <c r="S4" s="58"/>
      <c r="T4" s="58"/>
      <c r="U4" s="8"/>
      <c r="V4" s="50"/>
      <c r="W4" s="50"/>
      <c r="X4" s="40"/>
      <c r="Y4" s="40"/>
      <c r="Z4" s="40"/>
      <c r="AA4" s="40"/>
      <c r="AB4" s="11"/>
      <c r="AT4" s="121"/>
    </row>
    <row r="5" spans="1:58" s="6" customFormat="1" ht="6" customHeight="1" x14ac:dyDescent="0.3">
      <c r="B5" s="104"/>
      <c r="C5" s="104"/>
      <c r="D5" s="27"/>
      <c r="E5" s="34"/>
      <c r="F5" s="34"/>
      <c r="G5" s="34"/>
      <c r="H5" s="7"/>
      <c r="I5" s="7"/>
      <c r="J5" s="7"/>
      <c r="K5" s="37"/>
      <c r="L5" s="7"/>
      <c r="M5" s="7"/>
      <c r="N5" s="7"/>
      <c r="O5" s="37"/>
      <c r="P5" s="7"/>
      <c r="Q5" s="55"/>
      <c r="R5" s="55"/>
      <c r="S5" s="58"/>
      <c r="T5" s="58"/>
      <c r="U5" s="8"/>
      <c r="V5" s="50"/>
      <c r="W5" s="50"/>
      <c r="X5" s="41"/>
      <c r="Y5" s="41"/>
      <c r="Z5" s="40"/>
      <c r="AA5" s="40"/>
      <c r="AB5" s="11"/>
      <c r="AT5" s="121"/>
    </row>
    <row r="6" spans="1:58" s="71" customFormat="1" ht="15.6" x14ac:dyDescent="0.3">
      <c r="A6" s="178" t="s">
        <v>0</v>
      </c>
      <c r="B6" s="160" t="s">
        <v>1</v>
      </c>
      <c r="C6" s="160" t="s">
        <v>2</v>
      </c>
      <c r="D6" s="160" t="s">
        <v>3</v>
      </c>
      <c r="E6" s="161" t="s">
        <v>4</v>
      </c>
      <c r="F6" s="161" t="s">
        <v>5</v>
      </c>
      <c r="G6" s="161" t="s">
        <v>6</v>
      </c>
      <c r="H6" s="164" t="s">
        <v>7</v>
      </c>
      <c r="I6" s="170" t="s">
        <v>8</v>
      </c>
      <c r="J6" s="164" t="s">
        <v>9</v>
      </c>
      <c r="K6" s="165"/>
      <c r="L6" s="164" t="s">
        <v>7</v>
      </c>
      <c r="M6" s="170" t="s">
        <v>8</v>
      </c>
      <c r="N6" s="164" t="s">
        <v>10</v>
      </c>
      <c r="O6" s="165"/>
      <c r="P6" s="164" t="s">
        <v>11</v>
      </c>
      <c r="Q6" s="165"/>
      <c r="R6" s="106"/>
      <c r="S6" s="164" t="s">
        <v>99</v>
      </c>
      <c r="T6" s="165"/>
      <c r="U6" s="107"/>
      <c r="V6" s="173" t="s">
        <v>12</v>
      </c>
      <c r="W6" s="174"/>
      <c r="X6" s="174"/>
      <c r="Y6" s="174"/>
      <c r="Z6" s="174"/>
      <c r="AA6" s="175"/>
      <c r="AB6" s="160" t="s">
        <v>18</v>
      </c>
      <c r="AD6" s="159">
        <f>B2</f>
        <v>42460</v>
      </c>
      <c r="AE6" s="151"/>
      <c r="AF6" s="6"/>
      <c r="AG6" s="149" t="s">
        <v>33</v>
      </c>
      <c r="AH6" s="150"/>
      <c r="AI6" s="150"/>
      <c r="AJ6" s="150"/>
      <c r="AK6" s="151"/>
      <c r="AL6" s="6"/>
      <c r="AM6" s="149" t="s">
        <v>41</v>
      </c>
      <c r="AN6" s="150"/>
      <c r="AO6" s="150"/>
      <c r="AP6" s="150"/>
      <c r="AQ6" s="150"/>
      <c r="AR6" s="151"/>
      <c r="AT6" s="122"/>
    </row>
    <row r="7" spans="1:58" s="71" customFormat="1" ht="15.6" x14ac:dyDescent="0.3">
      <c r="A7" s="179"/>
      <c r="B7" s="160"/>
      <c r="C7" s="160"/>
      <c r="D7" s="160"/>
      <c r="E7" s="162"/>
      <c r="F7" s="162"/>
      <c r="G7" s="162"/>
      <c r="H7" s="166"/>
      <c r="I7" s="171"/>
      <c r="J7" s="166"/>
      <c r="K7" s="167"/>
      <c r="L7" s="166"/>
      <c r="M7" s="171"/>
      <c r="N7" s="166"/>
      <c r="O7" s="167"/>
      <c r="P7" s="166"/>
      <c r="Q7" s="167"/>
      <c r="R7" s="102" t="s">
        <v>100</v>
      </c>
      <c r="S7" s="166"/>
      <c r="T7" s="167"/>
      <c r="U7" s="107"/>
      <c r="V7" s="176" t="s">
        <v>13</v>
      </c>
      <c r="W7" s="176" t="s">
        <v>14</v>
      </c>
      <c r="X7" s="173" t="s">
        <v>24</v>
      </c>
      <c r="Y7" s="174"/>
      <c r="Z7" s="174"/>
      <c r="AA7" s="175"/>
      <c r="AB7" s="160"/>
      <c r="AD7" s="155" t="s">
        <v>42</v>
      </c>
      <c r="AE7" s="155"/>
      <c r="AF7" s="6"/>
      <c r="AG7" s="155" t="s">
        <v>36</v>
      </c>
      <c r="AH7" s="155"/>
      <c r="AI7" s="155" t="s">
        <v>34</v>
      </c>
      <c r="AJ7" s="156"/>
      <c r="AK7" s="157" t="s">
        <v>35</v>
      </c>
      <c r="AL7" s="6"/>
      <c r="AM7" s="152" t="s">
        <v>43</v>
      </c>
      <c r="AN7" s="153"/>
      <c r="AO7" s="154"/>
      <c r="AP7" s="155" t="s">
        <v>34</v>
      </c>
      <c r="AQ7" s="156"/>
      <c r="AR7" s="157" t="s">
        <v>35</v>
      </c>
      <c r="AT7" s="122"/>
    </row>
    <row r="8" spans="1:58" s="71" customFormat="1" ht="20.399999999999999" x14ac:dyDescent="0.3">
      <c r="A8" s="180"/>
      <c r="B8" s="160"/>
      <c r="C8" s="160"/>
      <c r="D8" s="160"/>
      <c r="E8" s="163"/>
      <c r="F8" s="163"/>
      <c r="G8" s="163"/>
      <c r="H8" s="168"/>
      <c r="I8" s="172"/>
      <c r="J8" s="168"/>
      <c r="K8" s="169"/>
      <c r="L8" s="168"/>
      <c r="M8" s="172"/>
      <c r="N8" s="168"/>
      <c r="O8" s="169"/>
      <c r="P8" s="168"/>
      <c r="Q8" s="169"/>
      <c r="R8" s="108"/>
      <c r="S8" s="168"/>
      <c r="T8" s="169"/>
      <c r="U8" s="107"/>
      <c r="V8" s="177"/>
      <c r="W8" s="177"/>
      <c r="X8" s="182" t="s">
        <v>15</v>
      </c>
      <c r="Y8" s="183"/>
      <c r="Z8" s="109" t="s">
        <v>16</v>
      </c>
      <c r="AA8" s="109" t="s">
        <v>17</v>
      </c>
      <c r="AB8" s="160"/>
      <c r="AD8" s="68" t="s">
        <v>39</v>
      </c>
      <c r="AE8" s="68" t="s">
        <v>40</v>
      </c>
      <c r="AF8" s="6"/>
      <c r="AG8" s="68" t="s">
        <v>39</v>
      </c>
      <c r="AH8" s="68" t="s">
        <v>40</v>
      </c>
      <c r="AI8" s="68" t="s">
        <v>39</v>
      </c>
      <c r="AJ8" s="68" t="s">
        <v>40</v>
      </c>
      <c r="AK8" s="158"/>
      <c r="AL8" s="6"/>
      <c r="AM8" s="68" t="s">
        <v>47</v>
      </c>
      <c r="AN8" s="68" t="s">
        <v>39</v>
      </c>
      <c r="AO8" s="68" t="s">
        <v>40</v>
      </c>
      <c r="AP8" s="68" t="s">
        <v>39</v>
      </c>
      <c r="AQ8" s="68" t="s">
        <v>40</v>
      </c>
      <c r="AR8" s="158"/>
      <c r="AT8" s="122"/>
    </row>
    <row r="9" spans="1:58" ht="15.6" x14ac:dyDescent="0.3">
      <c r="A9" s="45"/>
      <c r="B9" s="45"/>
      <c r="C9" s="45"/>
      <c r="D9" s="45"/>
      <c r="E9" s="46"/>
      <c r="F9" s="46"/>
      <c r="G9" s="46"/>
      <c r="H9" s="45"/>
      <c r="I9" s="45"/>
      <c r="J9" s="45"/>
      <c r="K9" s="48"/>
      <c r="L9" s="45"/>
      <c r="M9" s="45"/>
      <c r="N9" s="45"/>
      <c r="O9" s="48"/>
      <c r="P9" s="45"/>
      <c r="Q9" s="51"/>
      <c r="R9" s="48"/>
      <c r="S9" s="48"/>
      <c r="T9" s="48"/>
      <c r="U9" s="45"/>
      <c r="V9" s="51"/>
      <c r="W9" s="51"/>
      <c r="X9" s="48"/>
      <c r="Y9" s="48"/>
      <c r="Z9" s="48"/>
      <c r="AA9" s="48"/>
      <c r="AB9" s="45"/>
      <c r="AF9" s="6"/>
      <c r="AL9" s="6"/>
    </row>
    <row r="10" spans="1:58" s="42" customFormat="1" ht="15.6" x14ac:dyDescent="0.3">
      <c r="A10" s="43">
        <v>2016</v>
      </c>
      <c r="B10" s="43" t="s">
        <v>53</v>
      </c>
      <c r="C10" s="43">
        <v>670</v>
      </c>
      <c r="D10" s="43" t="s">
        <v>51</v>
      </c>
      <c r="E10" s="88">
        <v>42327</v>
      </c>
      <c r="F10" s="88"/>
      <c r="G10" s="88">
        <v>42489</v>
      </c>
      <c r="H10" s="43" t="s">
        <v>22</v>
      </c>
      <c r="I10" s="43" t="s">
        <v>29</v>
      </c>
      <c r="J10" s="43" t="s">
        <v>24</v>
      </c>
      <c r="K10" s="127">
        <v>8003201.2805121997</v>
      </c>
      <c r="L10" s="43" t="s">
        <v>26</v>
      </c>
      <c r="M10" s="43" t="s">
        <v>29</v>
      </c>
      <c r="N10" s="43" t="s">
        <v>27</v>
      </c>
      <c r="O10" s="126">
        <v>-10000000</v>
      </c>
      <c r="P10" s="43" t="s">
        <v>28</v>
      </c>
      <c r="Q10" s="89">
        <v>1.2495000000000001</v>
      </c>
      <c r="R10" s="89"/>
      <c r="S10" s="110"/>
      <c r="T10" s="110">
        <v>0</v>
      </c>
      <c r="U10" s="43"/>
      <c r="V10" s="89">
        <v>1.1385000000000001</v>
      </c>
      <c r="W10" s="89">
        <v>1.1389436875448342</v>
      </c>
      <c r="X10" s="126">
        <v>-777108.15357516496</v>
      </c>
      <c r="Y10" s="126">
        <v>-777108.15357516496</v>
      </c>
      <c r="Z10" s="126">
        <v>-777108.15357516496</v>
      </c>
      <c r="AA10" s="127">
        <v>0</v>
      </c>
      <c r="AB10" s="43" t="s">
        <v>121</v>
      </c>
      <c r="AD10" s="75">
        <f t="shared" ref="AD10" si="0">IF(R10="",ABS(O10/W10),"")</f>
        <v>8780065.3441931941</v>
      </c>
      <c r="AE10" s="75">
        <f t="shared" ref="AE10" si="1">IF(R10="",
IF(H10="BUY",
IF(I10="CALL",MAX(-ABS(O10)/W10+ABS(O10)/Q10,0),IF(I10="PUT",MAX(-ABS(O10)/Q10+ABS(O10)/W10,0),IF(I10="FORWARD",-ABS(O10)/W10+ABS(O10)/Q10,"TRADE NOT VALID"))),
-IF(I10="CALL",MAX(-ABS(O10)/W10+ABS(O10)/Q10,0),IF(I10="PUT",MAX(-ABS(O10)/Q10+ABS(O10)/W10,0),IF(I10="FORWARD",-ABS(O10)/W10+ABS(O10)/Q10,"TRADE NOT VALID")))),"")</f>
        <v>-776864.06368098967</v>
      </c>
      <c r="AF10" s="6"/>
      <c r="AG10" s="75">
        <f t="shared" ref="AG10" si="2">IF(R10="",
IF(I10="CALL",ABS(O10/(W10*(1+$AH$3))),
IF(I10="PUT",ABS(O10/(W10*(1+$AH$2))),
IF(I10="FORWARD",ABS(O10/(W10*(1+$AH$3))),
"TRADE NOT VALID"))),
"")</f>
        <v>6753896.4186101491</v>
      </c>
      <c r="AH10" s="75">
        <f t="shared" ref="AH10" si="3">IF(R10="",
IF(H10="BUY",
IF(I10="CALL",MAX(-ABS(O10)/(W10*(1+$AH$3))+ABS(O10)/Q10,0),IF(I10="PUT",MAX(-ABS(O10)/Q10+ABS(O10)/(W10*(1+$AH$2)),0),IF(I10="FORWARD",-ABS(O10)/(W10*(1+$AH$3))+ABS(O10)/Q10,"TRADE NOT VALID"))),
-IF(I10="CALL",MAX(-ABS(O10)/(W10*(1+$AH$3))+ABS(O10)/Q10,0),IF(I10="PUT",MAX(-ABS(O10)/Q10+ABS(O10)/(W10*(1+$AH$2)),0),IF(I10="FORWARD",-ABS(O10)/(W10*(1+$AH$3))+ABS(O10)/Q10,"TRADE NOT VALID")))),"")</f>
        <v>1249304.8619020553</v>
      </c>
      <c r="AI10" s="75">
        <f t="shared" ref="AI10" si="4">IF(R10="",
AG10-IF(AE10=0,ABS(O10/Q10),AD10),"")</f>
        <v>-2026168.925583045</v>
      </c>
      <c r="AJ10" s="75">
        <f t="shared" ref="AJ10" si="5">IF(R10="",AH10-AE10,"")</f>
        <v>2026168.925583045</v>
      </c>
      <c r="AK10" s="78">
        <f t="shared" ref="AK10" si="6">IF(R10="",IF(AJ10=0,"CHOC INSUFFISANT",ABS(AJ10/AI10)),"")</f>
        <v>1</v>
      </c>
      <c r="AL10" s="6"/>
      <c r="AM10" s="66">
        <f>VLOOKUP(EURUSD!C10,'Cours à terme initiaux'!$A$1:$E$432,5,FALSE)</f>
        <v>1.0771200000000001</v>
      </c>
      <c r="AN10" s="75">
        <f t="shared" ref="AN10" si="7">IF(R10="",ABS(O10/AM10),"")</f>
        <v>9284016.6369578131</v>
      </c>
      <c r="AO10" s="75">
        <f t="shared" ref="AO10" si="8">IF(R10="",
IF(H10="BUY",
IF(I10="CALL",MAX(-ABS(O10)/AM10+ABS(O10)/Q10,0),IF(I10="PUT",MAX(-ABS(O10)/Q10+ABS(O10)/AM10,0),IF(I10="FORWARD",-ABS(O10)/AM10+ABS(O10)/Q10,"TRADE NOT VALID"))),
-IF(I10="CALL",MAX(-ABS(O10)/AM10+ABS(O10)/Q10,0),IF(I10="PUT",MAX(-ABS(O10)/Q10+ABS(O10)/AM10,0),IF(I10="FORWARD",-ABS(O10)/AM10+ABS(O10)/Q10,"TRADE NOT VALID")))),"")</f>
        <v>-1280815.3564456087</v>
      </c>
      <c r="AP10" s="75">
        <f t="shared" ref="AP10" si="9">IF(R10="",
IF(AO10=AE10,AD10-AN10,
IF(AE10=0,IF(H10="BUY",(ABS(O10)/AM10-ABS(O10)/Q10),-(ABS(O10)/AM10-ABS(O10)/Q10)),
IF(AO10=0,IF(H10="BUY",(ABS(O10)/W10-ABS(O10)/Q10),-(ABS(O10)/W10-ABS(O10)/Q10)),AD10-AN10))),"")</f>
        <v>-503951.29276461899</v>
      </c>
      <c r="AQ10" s="75">
        <f t="shared" ref="AQ10" si="10">IF(R10="",
AE10-AO10,
"")</f>
        <v>503951.29276461899</v>
      </c>
      <c r="AR10" s="78">
        <f t="shared" ref="AR10" si="11">IF(R10="",IF(AQ10=0,"PAS DE VALEUR INTRINSEQUE",ABS(AQ10/AP10)),"")</f>
        <v>1</v>
      </c>
      <c r="AS10" s="75"/>
      <c r="AT10" s="124" t="str">
        <f>IF(ISERROR(AM10),C10,"")</f>
        <v/>
      </c>
      <c r="AU10" s="76"/>
      <c r="AV10" s="76"/>
      <c r="AW10" s="76"/>
      <c r="AX10" s="76"/>
      <c r="AY10" s="76"/>
      <c r="AZ10" s="76"/>
      <c r="BA10" s="73"/>
      <c r="BB10" s="73"/>
      <c r="BC10" s="73"/>
      <c r="BD10" s="73"/>
      <c r="BE10" s="73"/>
      <c r="BF10" s="73"/>
    </row>
    <row r="11" spans="1:58" s="42" customFormat="1" ht="15.6" x14ac:dyDescent="0.3">
      <c r="A11" s="43">
        <v>2016</v>
      </c>
      <c r="B11" s="43" t="s">
        <v>70</v>
      </c>
      <c r="C11" s="43">
        <v>474</v>
      </c>
      <c r="D11" s="43" t="s">
        <v>21</v>
      </c>
      <c r="E11" s="88">
        <v>42143</v>
      </c>
      <c r="F11" s="88"/>
      <c r="G11" s="88">
        <v>42489</v>
      </c>
      <c r="H11" s="43" t="s">
        <v>22</v>
      </c>
      <c r="I11" s="43" t="s">
        <v>29</v>
      </c>
      <c r="J11" s="43" t="s">
        <v>24</v>
      </c>
      <c r="K11" s="127">
        <v>8905512.5122450795</v>
      </c>
      <c r="L11" s="43" t="s">
        <v>26</v>
      </c>
      <c r="M11" s="43" t="s">
        <v>29</v>
      </c>
      <c r="N11" s="43" t="s">
        <v>27</v>
      </c>
      <c r="O11" s="126">
        <v>-10000000</v>
      </c>
      <c r="P11" s="43" t="s">
        <v>28</v>
      </c>
      <c r="Q11" s="89">
        <v>1.1229</v>
      </c>
      <c r="R11" s="89"/>
      <c r="S11" s="110"/>
      <c r="T11" s="110">
        <v>0</v>
      </c>
      <c r="U11" s="43"/>
      <c r="V11" s="89">
        <v>1.1385000000000001</v>
      </c>
      <c r="W11" s="89">
        <v>1.1389436875448342</v>
      </c>
      <c r="X11" s="127">
        <v>125486.58342377152</v>
      </c>
      <c r="Y11" s="127">
        <v>125486.58342377152</v>
      </c>
      <c r="Z11" s="127">
        <v>125486.58342377152</v>
      </c>
      <c r="AA11" s="127">
        <v>0</v>
      </c>
      <c r="AB11" s="43" t="s">
        <v>122</v>
      </c>
      <c r="AD11" s="75">
        <f t="shared" ref="AD11:AD74" si="12">IF(R11="",ABS(O11/W11),"")</f>
        <v>8780065.3441931941</v>
      </c>
      <c r="AE11" s="75">
        <f t="shared" ref="AE11:AE74" si="13">IF(R11="",
IF(H11="BUY",
IF(I11="CALL",MAX(-ABS(O11)/W11+ABS(O11)/Q11,0),IF(I11="PUT",MAX(-ABS(O11)/Q11+ABS(O11)/W11,0),IF(I11="FORWARD",-ABS(O11)/W11+ABS(O11)/Q11,"TRADE NOT VALID"))),
-IF(I11="CALL",MAX(-ABS(O11)/W11+ABS(O11)/Q11,0),IF(I11="PUT",MAX(-ABS(O11)/Q11+ABS(O11)/W11,0),IF(I11="FORWARD",-ABS(O11)/W11+ABS(O11)/Q11,"TRADE NOT VALID")))),"")</f>
        <v>125447.16805188544</v>
      </c>
      <c r="AF11" s="6"/>
      <c r="AG11" s="75">
        <f t="shared" ref="AG11:AG74" si="14">IF(R11="",
IF(I11="CALL",ABS(O11/(W11*(1+$AH$3))),
IF(I11="PUT",ABS(O11/(W11*(1+$AH$2))),
IF(I11="FORWARD",ABS(O11/(W11*(1+$AH$3))),
"TRADE NOT VALID"))),
"")</f>
        <v>6753896.4186101491</v>
      </c>
      <c r="AH11" s="75">
        <f t="shared" ref="AH11:AH74" si="15">IF(R11="",
IF(H11="BUY",
IF(I11="CALL",MAX(-ABS(O11)/(W11*(1+$AH$3))+ABS(O11)/Q11,0),IF(I11="PUT",MAX(-ABS(O11)/Q11+ABS(O11)/(W11*(1+$AH$2)),0),IF(I11="FORWARD",-ABS(O11)/(W11*(1+$AH$3))+ABS(O11)/Q11,"TRADE NOT VALID"))),
-IF(I11="CALL",MAX(-ABS(O11)/(W11*(1+$AH$3))+ABS(O11)/Q11,0),IF(I11="PUT",MAX(-ABS(O11)/Q11+ABS(O11)/(W11*(1+$AH$2)),0),IF(I11="FORWARD",-ABS(O11)/(W11*(1+$AH$3))+ABS(O11)/Q11,"TRADE NOT VALID")))),"")</f>
        <v>2151616.0936349304</v>
      </c>
      <c r="AI11" s="75">
        <f t="shared" ref="AI11:AI74" si="16">IF(R11="",
AG11-IF(AE11=0,ABS(O11/Q11),AD11),"")</f>
        <v>-2026168.925583045</v>
      </c>
      <c r="AJ11" s="75">
        <f t="shared" ref="AJ11:AJ74" si="17">IF(R11="",AH11-AE11,"")</f>
        <v>2026168.925583045</v>
      </c>
      <c r="AK11" s="78">
        <f t="shared" ref="AK11:AK74" si="18">IF(R11="",IF(AJ11=0,"CHOC INSUFFISANT",ABS(AJ11/AI11)),"")</f>
        <v>1</v>
      </c>
      <c r="AL11" s="6"/>
      <c r="AM11" s="66">
        <f>VLOOKUP(EURUSD!C11,'Cours à terme initiaux'!$A$1:$E$432,5,FALSE)</f>
        <v>1.1222000000000001</v>
      </c>
      <c r="AN11" s="75">
        <f t="shared" ref="AN11:AN74" si="19">IF(R11="",ABS(O11/AM11),"")</f>
        <v>8911067.5458919965</v>
      </c>
      <c r="AO11" s="75">
        <f t="shared" ref="AO11:AO74" si="20">IF(R11="",
IF(H11="BUY",
IF(I11="CALL",MAX(-ABS(O11)/AM11+ABS(O11)/Q11,0),IF(I11="PUT",MAX(-ABS(O11)/Q11+ABS(O11)/AM11,0),IF(I11="FORWARD",-ABS(O11)/AM11+ABS(O11)/Q11,"TRADE NOT VALID"))),
-IF(I11="CALL",MAX(-ABS(O11)/AM11+ABS(O11)/Q11,0),IF(I11="PUT",MAX(-ABS(O11)/Q11+ABS(O11)/AM11,0),IF(I11="FORWARD",-ABS(O11)/AM11+ABS(O11)/Q11,"TRADE NOT VALID")))),"")</f>
        <v>-5555.0336469169706</v>
      </c>
      <c r="AP11" s="75">
        <f t="shared" ref="AP11:AP74" si="21">IF(R11="",
IF(AO11=AE11,AD11-AN11,
IF(AE11=0,IF(H11="BUY",(ABS(O11)/AM11-ABS(O11)/Q11),-(ABS(O11)/AM11-ABS(O11)/Q11)),
IF(AO11=0,IF(H11="BUY",(ABS(O11)/W11-ABS(O11)/Q11),-(ABS(O11)/W11-ABS(O11)/Q11)),AD11-AN11))),"")</f>
        <v>-131002.20169880241</v>
      </c>
      <c r="AQ11" s="75">
        <f t="shared" ref="AQ11:AQ74" si="22">IF(R11="",
AE11-AO11,
"")</f>
        <v>131002.20169880241</v>
      </c>
      <c r="AR11" s="78">
        <f t="shared" ref="AR11:AR74" si="23">IF(R11="",IF(AQ11=0,"PAS DE VALEUR INTRINSEQUE",ABS(AQ11/AP11)),"")</f>
        <v>1</v>
      </c>
      <c r="AS11" s="75"/>
      <c r="AT11" s="124" t="str">
        <f t="shared" ref="AT11:AT74" si="24">IF(ISERROR(AM11),C11,"")</f>
        <v/>
      </c>
      <c r="AU11" s="76"/>
      <c r="AV11" s="76"/>
      <c r="AW11" s="76"/>
      <c r="AX11" s="76"/>
      <c r="AY11" s="76"/>
      <c r="AZ11" s="76"/>
      <c r="BA11" s="73"/>
      <c r="BB11" s="73"/>
      <c r="BC11" s="73"/>
      <c r="BD11" s="73"/>
      <c r="BE11" s="73"/>
      <c r="BF11" s="73"/>
    </row>
    <row r="12" spans="1:58" s="42" customFormat="1" ht="15.6" x14ac:dyDescent="0.3">
      <c r="A12" s="43">
        <v>2016</v>
      </c>
      <c r="B12" s="43" t="s">
        <v>50</v>
      </c>
      <c r="C12" s="43">
        <v>598</v>
      </c>
      <c r="D12" s="43" t="s">
        <v>51</v>
      </c>
      <c r="E12" s="88">
        <v>42290</v>
      </c>
      <c r="F12" s="88">
        <v>42517</v>
      </c>
      <c r="G12" s="88">
        <v>42521</v>
      </c>
      <c r="H12" s="43" t="s">
        <v>22</v>
      </c>
      <c r="I12" s="43" t="s">
        <v>25</v>
      </c>
      <c r="J12" s="43" t="s">
        <v>24</v>
      </c>
      <c r="K12" s="127">
        <v>7722007.7220077198</v>
      </c>
      <c r="L12" s="43" t="s">
        <v>22</v>
      </c>
      <c r="M12" s="43" t="s">
        <v>23</v>
      </c>
      <c r="N12" s="43" t="s">
        <v>27</v>
      </c>
      <c r="O12" s="126">
        <v>-10000000</v>
      </c>
      <c r="P12" s="43" t="s">
        <v>28</v>
      </c>
      <c r="Q12" s="89">
        <v>1.2949999999999999</v>
      </c>
      <c r="R12" s="89"/>
      <c r="S12" s="110"/>
      <c r="T12" s="110">
        <v>0</v>
      </c>
      <c r="U12" s="43"/>
      <c r="V12" s="89">
        <v>1.1385000000000001</v>
      </c>
      <c r="W12" s="89">
        <v>1.1400087169065634</v>
      </c>
      <c r="X12" s="127">
        <v>25.996197298496668</v>
      </c>
      <c r="Y12" s="181">
        <v>-763551.80649451469</v>
      </c>
      <c r="Z12" s="127">
        <v>0</v>
      </c>
      <c r="AA12" s="127">
        <v>25.996197298496668</v>
      </c>
      <c r="AB12" s="43" t="s">
        <v>123</v>
      </c>
      <c r="AD12" s="75">
        <f t="shared" si="12"/>
        <v>8771862.7513087802</v>
      </c>
      <c r="AE12" s="75">
        <f t="shared" si="13"/>
        <v>0</v>
      </c>
      <c r="AF12" s="6"/>
      <c r="AG12" s="75">
        <f t="shared" si="14"/>
        <v>6747586.7317759851</v>
      </c>
      <c r="AH12" s="75">
        <f t="shared" si="15"/>
        <v>974420.99023173749</v>
      </c>
      <c r="AI12" s="75">
        <f t="shared" si="16"/>
        <v>-974420.99023173749</v>
      </c>
      <c r="AJ12" s="75">
        <f t="shared" si="17"/>
        <v>974420.99023173749</v>
      </c>
      <c r="AK12" s="78">
        <f t="shared" si="18"/>
        <v>1</v>
      </c>
      <c r="AL12" s="6"/>
      <c r="AM12" s="66">
        <f>VLOOKUP(EURUSD!C12,'Cours à terme initiaux'!$A$1:$E$432,5,FALSE)</f>
        <v>1.144112</v>
      </c>
      <c r="AN12" s="75">
        <f t="shared" si="19"/>
        <v>8740403.0374648627</v>
      </c>
      <c r="AO12" s="75">
        <f t="shared" si="20"/>
        <v>0</v>
      </c>
      <c r="AP12" s="75">
        <f t="shared" si="21"/>
        <v>31459.713843917474</v>
      </c>
      <c r="AQ12" s="75">
        <f t="shared" si="22"/>
        <v>0</v>
      </c>
      <c r="AR12" s="78" t="str">
        <f t="shared" si="23"/>
        <v>PAS DE VALEUR INTRINSEQUE</v>
      </c>
      <c r="AS12" s="75"/>
      <c r="AT12" s="124" t="str">
        <f t="shared" si="24"/>
        <v/>
      </c>
      <c r="AU12" s="76"/>
      <c r="AV12" s="76"/>
      <c r="AW12" s="76"/>
      <c r="AX12" s="76"/>
      <c r="AY12" s="76"/>
      <c r="AZ12" s="76"/>
      <c r="BA12" s="73"/>
      <c r="BB12" s="73"/>
      <c r="BC12" s="73"/>
      <c r="BD12" s="73"/>
      <c r="BE12" s="73"/>
      <c r="BF12" s="73"/>
    </row>
    <row r="13" spans="1:58" s="42" customFormat="1" ht="15.6" x14ac:dyDescent="0.3">
      <c r="A13" s="43">
        <v>2016</v>
      </c>
      <c r="B13" s="43" t="s">
        <v>50</v>
      </c>
      <c r="C13" s="43">
        <v>599</v>
      </c>
      <c r="D13" s="43" t="s">
        <v>51</v>
      </c>
      <c r="E13" s="88">
        <v>42290</v>
      </c>
      <c r="F13" s="88">
        <v>42517</v>
      </c>
      <c r="G13" s="88">
        <v>42521</v>
      </c>
      <c r="H13" s="43" t="s">
        <v>26</v>
      </c>
      <c r="I13" s="43" t="s">
        <v>23</v>
      </c>
      <c r="J13" s="43" t="s">
        <v>24</v>
      </c>
      <c r="K13" s="127">
        <v>8163265.3061224502</v>
      </c>
      <c r="L13" s="43" t="s">
        <v>26</v>
      </c>
      <c r="M13" s="43" t="s">
        <v>25</v>
      </c>
      <c r="N13" s="43" t="s">
        <v>27</v>
      </c>
      <c r="O13" s="126">
        <v>-10000000</v>
      </c>
      <c r="P13" s="43" t="s">
        <v>28</v>
      </c>
      <c r="Q13" s="89">
        <v>1.2250000000000001</v>
      </c>
      <c r="R13" s="89"/>
      <c r="S13" s="110"/>
      <c r="T13" s="110">
        <v>0</v>
      </c>
      <c r="U13" s="43"/>
      <c r="V13" s="89">
        <v>1.1385000000000001</v>
      </c>
      <c r="W13" s="89">
        <v>1.1400087169065634</v>
      </c>
      <c r="X13" s="126">
        <v>-612369.715228452</v>
      </c>
      <c r="Y13" s="147"/>
      <c r="Z13" s="126">
        <v>-608597.44518633187</v>
      </c>
      <c r="AA13" s="126">
        <v>-3772.2700421201298</v>
      </c>
      <c r="AB13" s="43" t="s">
        <v>123</v>
      </c>
      <c r="AD13" s="75">
        <f t="shared" si="12"/>
        <v>8771862.7513087802</v>
      </c>
      <c r="AE13" s="75">
        <f t="shared" si="13"/>
        <v>-608597.44518633187</v>
      </c>
      <c r="AF13" s="6"/>
      <c r="AG13" s="75">
        <f t="shared" si="14"/>
        <v>12531232.501869688</v>
      </c>
      <c r="AH13" s="75">
        <f t="shared" si="15"/>
        <v>-4367967.1957472395</v>
      </c>
      <c r="AI13" s="75">
        <f t="shared" si="16"/>
        <v>3759369.7505609076</v>
      </c>
      <c r="AJ13" s="75">
        <f t="shared" si="17"/>
        <v>-3759369.7505609076</v>
      </c>
      <c r="AK13" s="78">
        <f t="shared" si="18"/>
        <v>1</v>
      </c>
      <c r="AL13" s="6"/>
      <c r="AM13" s="66">
        <f>VLOOKUP(EURUSD!C13,'Cours à terme initiaux'!$A$1:$E$432,5,FALSE)</f>
        <v>1.144112</v>
      </c>
      <c r="AN13" s="75">
        <f t="shared" si="19"/>
        <v>8740403.0374648627</v>
      </c>
      <c r="AO13" s="75">
        <f t="shared" si="20"/>
        <v>-577137.73134241439</v>
      </c>
      <c r="AP13" s="75">
        <f t="shared" si="21"/>
        <v>31459.713843917474</v>
      </c>
      <c r="AQ13" s="75">
        <f t="shared" si="22"/>
        <v>-31459.713843917474</v>
      </c>
      <c r="AR13" s="78">
        <f t="shared" si="23"/>
        <v>1</v>
      </c>
      <c r="AS13" s="75"/>
      <c r="AT13" s="124" t="str">
        <f t="shared" si="24"/>
        <v/>
      </c>
      <c r="AU13" s="76"/>
      <c r="AV13" s="76"/>
      <c r="AW13" s="76"/>
      <c r="AX13" s="76"/>
      <c r="AY13" s="76"/>
      <c r="AZ13" s="76"/>
      <c r="BA13" s="73"/>
      <c r="BB13" s="73"/>
      <c r="BC13" s="73"/>
      <c r="BD13" s="73"/>
      <c r="BE13" s="73"/>
      <c r="BF13" s="73"/>
    </row>
    <row r="14" spans="1:58" s="42" customFormat="1" ht="15.6" x14ac:dyDescent="0.3">
      <c r="A14" s="43">
        <v>2016</v>
      </c>
      <c r="B14" s="43" t="s">
        <v>50</v>
      </c>
      <c r="C14" s="43">
        <v>600</v>
      </c>
      <c r="D14" s="43" t="s">
        <v>51</v>
      </c>
      <c r="E14" s="88">
        <v>42290</v>
      </c>
      <c r="F14" s="88">
        <v>42517</v>
      </c>
      <c r="G14" s="88">
        <v>42521</v>
      </c>
      <c r="H14" s="43" t="s">
        <v>26</v>
      </c>
      <c r="I14" s="43" t="s">
        <v>23</v>
      </c>
      <c r="J14" s="43" t="s">
        <v>24</v>
      </c>
      <c r="K14" s="127">
        <v>8007687.37988469</v>
      </c>
      <c r="L14" s="43" t="s">
        <v>26</v>
      </c>
      <c r="M14" s="43" t="s">
        <v>25</v>
      </c>
      <c r="N14" s="43" t="s">
        <v>27</v>
      </c>
      <c r="O14" s="126">
        <v>-10000000</v>
      </c>
      <c r="P14" s="43" t="s">
        <v>28</v>
      </c>
      <c r="Q14" s="89">
        <v>1.2487999999999999</v>
      </c>
      <c r="R14" s="89">
        <v>1.2250000000000001</v>
      </c>
      <c r="S14" s="110"/>
      <c r="T14" s="110">
        <v>0</v>
      </c>
      <c r="U14" s="43"/>
      <c r="V14" s="89">
        <v>1.1385000000000001</v>
      </c>
      <c r="W14" s="89"/>
      <c r="X14" s="126">
        <v>-151208.08746336118</v>
      </c>
      <c r="Y14" s="147"/>
      <c r="Z14" s="127">
        <v>0</v>
      </c>
      <c r="AA14" s="126">
        <v>-151208.08746336118</v>
      </c>
      <c r="AB14" s="43" t="s">
        <v>123</v>
      </c>
      <c r="AD14" s="75" t="str">
        <f t="shared" si="12"/>
        <v/>
      </c>
      <c r="AE14" s="75" t="str">
        <f t="shared" si="13"/>
        <v/>
      </c>
      <c r="AF14" s="6"/>
      <c r="AG14" s="75" t="str">
        <f t="shared" si="14"/>
        <v/>
      </c>
      <c r="AH14" s="75" t="str">
        <f t="shared" si="15"/>
        <v/>
      </c>
      <c r="AI14" s="75" t="str">
        <f t="shared" si="16"/>
        <v/>
      </c>
      <c r="AJ14" s="75" t="str">
        <f t="shared" si="17"/>
        <v/>
      </c>
      <c r="AK14" s="78" t="str">
        <f t="shared" si="18"/>
        <v/>
      </c>
      <c r="AL14" s="6"/>
      <c r="AM14" s="66">
        <f>VLOOKUP(EURUSD!C14,'Cours à terme initiaux'!$A$1:$E$432,5,FALSE)</f>
        <v>1.144112</v>
      </c>
      <c r="AN14" s="75" t="str">
        <f t="shared" si="19"/>
        <v/>
      </c>
      <c r="AO14" s="75" t="str">
        <f t="shared" si="20"/>
        <v/>
      </c>
      <c r="AP14" s="75" t="str">
        <f t="shared" si="21"/>
        <v/>
      </c>
      <c r="AQ14" s="75" t="str">
        <f t="shared" si="22"/>
        <v/>
      </c>
      <c r="AR14" s="78" t="str">
        <f t="shared" si="23"/>
        <v/>
      </c>
      <c r="AS14" s="75"/>
      <c r="AT14" s="124" t="str">
        <f t="shared" si="24"/>
        <v/>
      </c>
      <c r="AU14" s="76"/>
      <c r="AV14" s="76"/>
      <c r="AW14" s="76"/>
      <c r="AX14" s="76"/>
      <c r="AY14" s="76"/>
      <c r="AZ14" s="76"/>
      <c r="BA14" s="73"/>
      <c r="BB14" s="73"/>
      <c r="BC14" s="73"/>
      <c r="BD14" s="73"/>
      <c r="BE14" s="73"/>
      <c r="BF14" s="73"/>
    </row>
    <row r="15" spans="1:58" s="42" customFormat="1" ht="15.6" x14ac:dyDescent="0.3">
      <c r="A15" s="43">
        <v>2016</v>
      </c>
      <c r="B15" s="43" t="s">
        <v>53</v>
      </c>
      <c r="C15" s="43">
        <v>671</v>
      </c>
      <c r="D15" s="43" t="s">
        <v>51</v>
      </c>
      <c r="E15" s="88">
        <v>42327</v>
      </c>
      <c r="F15" s="88"/>
      <c r="G15" s="88">
        <v>42521</v>
      </c>
      <c r="H15" s="43" t="s">
        <v>22</v>
      </c>
      <c r="I15" s="43" t="s">
        <v>29</v>
      </c>
      <c r="J15" s="43" t="s">
        <v>24</v>
      </c>
      <c r="K15" s="127">
        <v>16006402.561024399</v>
      </c>
      <c r="L15" s="43" t="s">
        <v>26</v>
      </c>
      <c r="M15" s="43" t="s">
        <v>29</v>
      </c>
      <c r="N15" s="43" t="s">
        <v>27</v>
      </c>
      <c r="O15" s="126">
        <v>-20000000</v>
      </c>
      <c r="P15" s="43" t="s">
        <v>28</v>
      </c>
      <c r="Q15" s="89">
        <v>1.2495000000000001</v>
      </c>
      <c r="R15" s="89"/>
      <c r="S15" s="110"/>
      <c r="T15" s="110">
        <v>0</v>
      </c>
      <c r="U15" s="43"/>
      <c r="V15" s="89">
        <v>1.1385000000000001</v>
      </c>
      <c r="W15" s="89">
        <v>1.1400087169065634</v>
      </c>
      <c r="X15" s="126">
        <v>-1538384.8347739882</v>
      </c>
      <c r="Y15" s="126">
        <v>-1538384.8347739882</v>
      </c>
      <c r="Z15" s="126">
        <v>-1538384.8347739882</v>
      </c>
      <c r="AA15" s="127">
        <v>0</v>
      </c>
      <c r="AB15" s="43" t="s">
        <v>121</v>
      </c>
      <c r="AD15" s="75">
        <f t="shared" si="12"/>
        <v>17543725.50261756</v>
      </c>
      <c r="AE15" s="75">
        <f t="shared" si="13"/>
        <v>-1537322.9415931515</v>
      </c>
      <c r="AF15" s="6"/>
      <c r="AG15" s="75">
        <f t="shared" si="14"/>
        <v>13495173.46355197</v>
      </c>
      <c r="AH15" s="75">
        <f t="shared" si="15"/>
        <v>2511229.0974724386</v>
      </c>
      <c r="AI15" s="75">
        <f t="shared" si="16"/>
        <v>-4048552.0390655901</v>
      </c>
      <c r="AJ15" s="75">
        <f t="shared" si="17"/>
        <v>4048552.0390655901</v>
      </c>
      <c r="AK15" s="78">
        <f t="shared" si="18"/>
        <v>1</v>
      </c>
      <c r="AL15" s="6"/>
      <c r="AM15" s="66">
        <f>VLOOKUP(EURUSD!C15,'Cours à terme initiaux'!$A$1:$E$432,5,FALSE)</f>
        <v>1.0782419999999999</v>
      </c>
      <c r="AN15" s="75">
        <f t="shared" si="19"/>
        <v>18548711.699228931</v>
      </c>
      <c r="AO15" s="75">
        <f t="shared" si="20"/>
        <v>-2542309.1382045224</v>
      </c>
      <c r="AP15" s="75">
        <f t="shared" si="21"/>
        <v>-1004986.1966113709</v>
      </c>
      <c r="AQ15" s="75">
        <f t="shared" si="22"/>
        <v>1004986.1966113709</v>
      </c>
      <c r="AR15" s="78">
        <f t="shared" si="23"/>
        <v>1</v>
      </c>
      <c r="AS15" s="75"/>
      <c r="AT15" s="124" t="str">
        <f t="shared" si="24"/>
        <v/>
      </c>
      <c r="AU15" s="76"/>
      <c r="AV15" s="76"/>
      <c r="AW15" s="76"/>
      <c r="AX15" s="76"/>
      <c r="AY15" s="76"/>
      <c r="AZ15" s="76"/>
      <c r="BA15" s="73"/>
      <c r="BB15" s="73"/>
      <c r="BC15" s="73"/>
      <c r="BD15" s="73"/>
      <c r="BE15" s="73"/>
      <c r="BF15" s="73"/>
    </row>
    <row r="16" spans="1:58" s="42" customFormat="1" ht="15.6" x14ac:dyDescent="0.3">
      <c r="A16" s="43">
        <v>2016</v>
      </c>
      <c r="B16" s="43" t="s">
        <v>71</v>
      </c>
      <c r="C16" s="43">
        <v>475</v>
      </c>
      <c r="D16" s="43" t="s">
        <v>21</v>
      </c>
      <c r="E16" s="88">
        <v>42143</v>
      </c>
      <c r="F16" s="88"/>
      <c r="G16" s="88">
        <v>42521</v>
      </c>
      <c r="H16" s="43" t="s">
        <v>22</v>
      </c>
      <c r="I16" s="43" t="s">
        <v>29</v>
      </c>
      <c r="J16" s="43" t="s">
        <v>24</v>
      </c>
      <c r="K16" s="127">
        <v>8889679.0825851206</v>
      </c>
      <c r="L16" s="43" t="s">
        <v>26</v>
      </c>
      <c r="M16" s="43" t="s">
        <v>29</v>
      </c>
      <c r="N16" s="43" t="s">
        <v>27</v>
      </c>
      <c r="O16" s="126">
        <v>-10000000</v>
      </c>
      <c r="P16" s="43" t="s">
        <v>28</v>
      </c>
      <c r="Q16" s="89">
        <v>1.1249</v>
      </c>
      <c r="R16" s="89"/>
      <c r="S16" s="110"/>
      <c r="T16" s="110">
        <v>0</v>
      </c>
      <c r="U16" s="43"/>
      <c r="V16" s="89">
        <v>1.1385000000000001</v>
      </c>
      <c r="W16" s="89">
        <v>1.1400087169065634</v>
      </c>
      <c r="X16" s="127">
        <v>117897.71193838897</v>
      </c>
      <c r="Y16" s="127">
        <v>117897.71193838897</v>
      </c>
      <c r="Z16" s="127">
        <v>117897.71193838897</v>
      </c>
      <c r="AA16" s="127">
        <v>0</v>
      </c>
      <c r="AB16" s="43" t="s">
        <v>122</v>
      </c>
      <c r="AD16" s="75">
        <f t="shared" si="12"/>
        <v>8771862.7513087802</v>
      </c>
      <c r="AE16" s="75">
        <f t="shared" si="13"/>
        <v>117816.33127633855</v>
      </c>
      <c r="AF16" s="6"/>
      <c r="AG16" s="75">
        <f t="shared" si="14"/>
        <v>6747586.7317759851</v>
      </c>
      <c r="AH16" s="75">
        <f t="shared" si="15"/>
        <v>2142092.3508091336</v>
      </c>
      <c r="AI16" s="75">
        <f t="shared" si="16"/>
        <v>-2024276.0195327951</v>
      </c>
      <c r="AJ16" s="75">
        <f t="shared" si="17"/>
        <v>2024276.0195327951</v>
      </c>
      <c r="AK16" s="78">
        <f t="shared" si="18"/>
        <v>1</v>
      </c>
      <c r="AL16" s="6"/>
      <c r="AM16" s="66">
        <f>VLOOKUP(EURUSD!C16,'Cours à terme initiaux'!$A$1:$E$432,5,FALSE)</f>
        <v>1.1233</v>
      </c>
      <c r="AN16" s="75">
        <f t="shared" si="19"/>
        <v>8902341.3157660458</v>
      </c>
      <c r="AO16" s="75">
        <f t="shared" si="20"/>
        <v>-12662.233180927113</v>
      </c>
      <c r="AP16" s="75">
        <f t="shared" si="21"/>
        <v>-130478.56445726566</v>
      </c>
      <c r="AQ16" s="75">
        <f t="shared" si="22"/>
        <v>130478.56445726566</v>
      </c>
      <c r="AR16" s="78">
        <f t="shared" si="23"/>
        <v>1</v>
      </c>
      <c r="AS16" s="75"/>
      <c r="AT16" s="124" t="str">
        <f t="shared" si="24"/>
        <v/>
      </c>
      <c r="AU16" s="76"/>
      <c r="AV16" s="76"/>
      <c r="AW16" s="76"/>
      <c r="AX16" s="76"/>
      <c r="AY16" s="76"/>
      <c r="AZ16" s="76"/>
      <c r="BA16" s="73"/>
      <c r="BB16" s="73"/>
      <c r="BC16" s="73"/>
      <c r="BD16" s="73"/>
      <c r="BE16" s="73"/>
      <c r="BF16" s="73"/>
    </row>
    <row r="17" spans="1:58" s="42" customFormat="1" ht="15.6" x14ac:dyDescent="0.3">
      <c r="A17" s="43">
        <v>2016</v>
      </c>
      <c r="B17" s="43" t="s">
        <v>63</v>
      </c>
      <c r="C17" s="43">
        <v>432</v>
      </c>
      <c r="D17" s="43" t="s">
        <v>21</v>
      </c>
      <c r="E17" s="88">
        <v>42068</v>
      </c>
      <c r="F17" s="88">
        <v>42545</v>
      </c>
      <c r="G17" s="88">
        <v>42549</v>
      </c>
      <c r="H17" s="43" t="s">
        <v>22</v>
      </c>
      <c r="I17" s="43" t="s">
        <v>25</v>
      </c>
      <c r="J17" s="43" t="s">
        <v>24</v>
      </c>
      <c r="K17" s="127">
        <v>26086956.521739099</v>
      </c>
      <c r="L17" s="43" t="s">
        <v>22</v>
      </c>
      <c r="M17" s="43" t="s">
        <v>23</v>
      </c>
      <c r="N17" s="43" t="s">
        <v>27</v>
      </c>
      <c r="O17" s="126">
        <v>-30000000</v>
      </c>
      <c r="P17" s="43" t="s">
        <v>28</v>
      </c>
      <c r="Q17" s="89">
        <v>1.1499999999999999</v>
      </c>
      <c r="R17" s="89"/>
      <c r="S17" s="110"/>
      <c r="T17" s="110">
        <v>0</v>
      </c>
      <c r="U17" s="43"/>
      <c r="V17" s="89">
        <v>1.1385000000000001</v>
      </c>
      <c r="W17" s="89">
        <v>1.1410298595687078</v>
      </c>
      <c r="X17" s="127">
        <v>400533.41387345182</v>
      </c>
      <c r="Y17" s="147">
        <v>371559.82336223742</v>
      </c>
      <c r="Z17" s="127">
        <v>0</v>
      </c>
      <c r="AA17" s="127">
        <v>400533.41387345182</v>
      </c>
      <c r="AB17" s="43" t="s">
        <v>49</v>
      </c>
      <c r="AD17" s="75">
        <f t="shared" si="12"/>
        <v>26292037.625851046</v>
      </c>
      <c r="AE17" s="75">
        <f t="shared" si="13"/>
        <v>0</v>
      </c>
      <c r="AF17" s="6"/>
      <c r="AG17" s="75">
        <f t="shared" si="14"/>
        <v>20224644.327577725</v>
      </c>
      <c r="AH17" s="75">
        <f t="shared" si="15"/>
        <v>5862312.1941614076</v>
      </c>
      <c r="AI17" s="75">
        <f t="shared" si="16"/>
        <v>-5862312.1941614076</v>
      </c>
      <c r="AJ17" s="75">
        <f t="shared" si="17"/>
        <v>5862312.1941614076</v>
      </c>
      <c r="AK17" s="78">
        <f t="shared" si="18"/>
        <v>1</v>
      </c>
      <c r="AL17" s="6"/>
      <c r="AM17" s="66">
        <f>VLOOKUP(EURUSD!C17,'Cours à terme initiaux'!$A$1:$E$432,5,FALSE)</f>
        <v>1.1910000000000001</v>
      </c>
      <c r="AN17" s="75">
        <f t="shared" si="19"/>
        <v>25188916.876574308</v>
      </c>
      <c r="AO17" s="75">
        <f t="shared" si="20"/>
        <v>898039.64516482502</v>
      </c>
      <c r="AP17" s="75">
        <f t="shared" si="21"/>
        <v>-898039.64516482502</v>
      </c>
      <c r="AQ17" s="75">
        <f t="shared" si="22"/>
        <v>-898039.64516482502</v>
      </c>
      <c r="AR17" s="78">
        <f t="shared" si="23"/>
        <v>1</v>
      </c>
      <c r="AS17" s="75"/>
      <c r="AT17" s="124" t="str">
        <f t="shared" si="24"/>
        <v/>
      </c>
      <c r="AU17" s="76"/>
      <c r="AV17" s="76"/>
      <c r="AW17" s="76"/>
      <c r="AX17" s="76"/>
      <c r="AY17" s="76"/>
      <c r="AZ17" s="76"/>
      <c r="BA17" s="73"/>
      <c r="BB17" s="73"/>
      <c r="BC17" s="73"/>
      <c r="BD17" s="73"/>
      <c r="BE17" s="73"/>
      <c r="BF17" s="73"/>
    </row>
    <row r="18" spans="1:58" s="42" customFormat="1" ht="15.6" x14ac:dyDescent="0.3">
      <c r="A18" s="43">
        <v>2016</v>
      </c>
      <c r="B18" s="43" t="s">
        <v>63</v>
      </c>
      <c r="C18" s="43">
        <v>433</v>
      </c>
      <c r="D18" s="43" t="s">
        <v>21</v>
      </c>
      <c r="E18" s="88">
        <v>42068</v>
      </c>
      <c r="F18" s="88">
        <v>42545</v>
      </c>
      <c r="G18" s="88">
        <v>42549</v>
      </c>
      <c r="H18" s="43" t="s">
        <v>26</v>
      </c>
      <c r="I18" s="43" t="s">
        <v>23</v>
      </c>
      <c r="J18" s="43" t="s">
        <v>24</v>
      </c>
      <c r="K18" s="127">
        <v>29013539.651837502</v>
      </c>
      <c r="L18" s="43" t="s">
        <v>26</v>
      </c>
      <c r="M18" s="43" t="s">
        <v>25</v>
      </c>
      <c r="N18" s="43" t="s">
        <v>27</v>
      </c>
      <c r="O18" s="126">
        <v>-30000000</v>
      </c>
      <c r="P18" s="43" t="s">
        <v>28</v>
      </c>
      <c r="Q18" s="89">
        <v>1.034</v>
      </c>
      <c r="R18" s="89"/>
      <c r="S18" s="110"/>
      <c r="T18" s="110">
        <v>0</v>
      </c>
      <c r="U18" s="43"/>
      <c r="V18" s="89">
        <v>1.1385000000000001</v>
      </c>
      <c r="W18" s="89">
        <v>1.1410298595687078</v>
      </c>
      <c r="X18" s="126">
        <v>-27599.321870649179</v>
      </c>
      <c r="Y18" s="147"/>
      <c r="Z18" s="127">
        <v>0</v>
      </c>
      <c r="AA18" s="126">
        <v>-27599.321870649179</v>
      </c>
      <c r="AB18" s="43" t="s">
        <v>49</v>
      </c>
      <c r="AD18" s="75">
        <f t="shared" si="12"/>
        <v>26292037.625851046</v>
      </c>
      <c r="AE18" s="75">
        <f t="shared" si="13"/>
        <v>0</v>
      </c>
      <c r="AF18" s="6"/>
      <c r="AG18" s="75">
        <f t="shared" si="14"/>
        <v>37560053.751215786</v>
      </c>
      <c r="AH18" s="75">
        <f t="shared" si="15"/>
        <v>-8546514.0993782617</v>
      </c>
      <c r="AI18" s="75">
        <f t="shared" si="16"/>
        <v>8546514.0993782617</v>
      </c>
      <c r="AJ18" s="75">
        <f t="shared" si="17"/>
        <v>-8546514.0993782617</v>
      </c>
      <c r="AK18" s="78">
        <f t="shared" si="18"/>
        <v>1</v>
      </c>
      <c r="AL18" s="6"/>
      <c r="AM18" s="66">
        <f>VLOOKUP(EURUSD!C18,'Cours à terme initiaux'!$A$1:$E$432,5,FALSE)</f>
        <v>1.1910000000000001</v>
      </c>
      <c r="AN18" s="75">
        <f t="shared" si="19"/>
        <v>25188916.876574308</v>
      </c>
      <c r="AO18" s="75">
        <f t="shared" si="20"/>
        <v>0</v>
      </c>
      <c r="AP18" s="75">
        <f t="shared" si="21"/>
        <v>1103120.7492767386</v>
      </c>
      <c r="AQ18" s="75">
        <f t="shared" si="22"/>
        <v>0</v>
      </c>
      <c r="AR18" s="78" t="str">
        <f t="shared" si="23"/>
        <v>PAS DE VALEUR INTRINSEQUE</v>
      </c>
      <c r="AS18" s="75"/>
      <c r="AT18" s="124" t="str">
        <f t="shared" si="24"/>
        <v/>
      </c>
      <c r="AU18" s="76"/>
      <c r="AV18" s="76"/>
      <c r="AW18" s="76"/>
      <c r="AX18" s="76"/>
      <c r="AY18" s="76"/>
      <c r="AZ18" s="76"/>
      <c r="BA18" s="73"/>
      <c r="BB18" s="73"/>
      <c r="BC18" s="73"/>
      <c r="BD18" s="73"/>
      <c r="BE18" s="73"/>
      <c r="BF18" s="73"/>
    </row>
    <row r="19" spans="1:58" s="42" customFormat="1" ht="15.6" x14ac:dyDescent="0.3">
      <c r="A19" s="43">
        <v>2016</v>
      </c>
      <c r="B19" s="43" t="s">
        <v>63</v>
      </c>
      <c r="C19" s="43">
        <v>434</v>
      </c>
      <c r="D19" s="43" t="s">
        <v>21</v>
      </c>
      <c r="E19" s="88">
        <v>42068</v>
      </c>
      <c r="F19" s="88">
        <v>42545</v>
      </c>
      <c r="G19" s="88">
        <v>42549</v>
      </c>
      <c r="H19" s="43" t="s">
        <v>26</v>
      </c>
      <c r="I19" s="43" t="s">
        <v>23</v>
      </c>
      <c r="J19" s="43" t="s">
        <v>24</v>
      </c>
      <c r="K19" s="127">
        <v>27027027.027027</v>
      </c>
      <c r="L19" s="43" t="s">
        <v>26</v>
      </c>
      <c r="M19" s="43" t="s">
        <v>25</v>
      </c>
      <c r="N19" s="43" t="s">
        <v>27</v>
      </c>
      <c r="O19" s="126">
        <v>-30000000</v>
      </c>
      <c r="P19" s="43" t="s">
        <v>28</v>
      </c>
      <c r="Q19" s="89">
        <v>1.1100000000000001</v>
      </c>
      <c r="R19" s="89">
        <v>1.034</v>
      </c>
      <c r="S19" s="110"/>
      <c r="T19" s="110">
        <v>0</v>
      </c>
      <c r="U19" s="43"/>
      <c r="V19" s="89">
        <v>1.1385000000000001</v>
      </c>
      <c r="W19" s="89">
        <v>1.1410298595687078</v>
      </c>
      <c r="X19" s="126">
        <v>-1374.2686405652159</v>
      </c>
      <c r="Y19" s="147"/>
      <c r="Z19" s="127">
        <v>0</v>
      </c>
      <c r="AA19" s="126">
        <v>-1374.2686405652159</v>
      </c>
      <c r="AB19" s="43" t="s">
        <v>124</v>
      </c>
      <c r="AD19" s="75" t="str">
        <f t="shared" si="12"/>
        <v/>
      </c>
      <c r="AE19" s="75" t="str">
        <f t="shared" si="13"/>
        <v/>
      </c>
      <c r="AF19" s="6"/>
      <c r="AG19" s="75" t="str">
        <f t="shared" si="14"/>
        <v/>
      </c>
      <c r="AH19" s="75" t="str">
        <f t="shared" si="15"/>
        <v/>
      </c>
      <c r="AI19" s="75" t="str">
        <f t="shared" si="16"/>
        <v/>
      </c>
      <c r="AJ19" s="75" t="str">
        <f t="shared" si="17"/>
        <v/>
      </c>
      <c r="AK19" s="78" t="str">
        <f t="shared" si="18"/>
        <v/>
      </c>
      <c r="AL19" s="6"/>
      <c r="AM19" s="66">
        <f>VLOOKUP(EURUSD!C19,'Cours à terme initiaux'!$A$1:$E$432,5,FALSE)</f>
        <v>1.1910000000000001</v>
      </c>
      <c r="AN19" s="75" t="str">
        <f t="shared" si="19"/>
        <v/>
      </c>
      <c r="AO19" s="75" t="str">
        <f t="shared" si="20"/>
        <v/>
      </c>
      <c r="AP19" s="75" t="str">
        <f t="shared" si="21"/>
        <v/>
      </c>
      <c r="AQ19" s="75" t="str">
        <f t="shared" si="22"/>
        <v/>
      </c>
      <c r="AR19" s="78" t="str">
        <f t="shared" si="23"/>
        <v/>
      </c>
      <c r="AS19" s="75"/>
      <c r="AT19" s="124" t="str">
        <f t="shared" si="24"/>
        <v/>
      </c>
      <c r="AU19" s="76"/>
      <c r="AV19" s="76"/>
      <c r="AW19" s="76"/>
      <c r="AX19" s="76"/>
      <c r="AY19" s="76"/>
      <c r="AZ19" s="76"/>
      <c r="BA19" s="73"/>
      <c r="BB19" s="73"/>
      <c r="BC19" s="73"/>
      <c r="BD19" s="73"/>
      <c r="BE19" s="73"/>
      <c r="BF19" s="73"/>
    </row>
    <row r="20" spans="1:58" s="42" customFormat="1" ht="15.6" x14ac:dyDescent="0.3">
      <c r="A20" s="43">
        <v>2016</v>
      </c>
      <c r="B20" s="43" t="s">
        <v>57</v>
      </c>
      <c r="C20" s="43">
        <v>587</v>
      </c>
      <c r="D20" s="43" t="s">
        <v>30</v>
      </c>
      <c r="E20" s="88">
        <v>42268</v>
      </c>
      <c r="F20" s="88">
        <v>42549</v>
      </c>
      <c r="G20" s="88">
        <v>42551</v>
      </c>
      <c r="H20" s="43" t="s">
        <v>22</v>
      </c>
      <c r="I20" s="43" t="s">
        <v>25</v>
      </c>
      <c r="J20" s="43" t="s">
        <v>24</v>
      </c>
      <c r="K20" s="127">
        <v>24616394.518749502</v>
      </c>
      <c r="L20" s="43" t="s">
        <v>22</v>
      </c>
      <c r="M20" s="43" t="s">
        <v>23</v>
      </c>
      <c r="N20" s="43" t="s">
        <v>27</v>
      </c>
      <c r="O20" s="126">
        <v>-30000000</v>
      </c>
      <c r="P20" s="43" t="s">
        <v>28</v>
      </c>
      <c r="Q20" s="89">
        <v>1.2186999999999999</v>
      </c>
      <c r="R20" s="89"/>
      <c r="S20" s="110"/>
      <c r="T20" s="110">
        <v>0</v>
      </c>
      <c r="U20" s="43"/>
      <c r="V20" s="89">
        <v>1.1385000000000001</v>
      </c>
      <c r="W20" s="89">
        <v>1.1411066868189197</v>
      </c>
      <c r="X20" s="127">
        <v>52829.250611208881</v>
      </c>
      <c r="Y20" s="181">
        <v>-1675882.0185386979</v>
      </c>
      <c r="Z20" s="127">
        <v>0</v>
      </c>
      <c r="AA20" s="127">
        <v>52829.250611208881</v>
      </c>
      <c r="AB20" s="43" t="s">
        <v>125</v>
      </c>
      <c r="AD20" s="75">
        <f t="shared" si="12"/>
        <v>26290267.462748338</v>
      </c>
      <c r="AE20" s="75">
        <f t="shared" si="13"/>
        <v>0</v>
      </c>
      <c r="AF20" s="6"/>
      <c r="AG20" s="75">
        <f t="shared" si="14"/>
        <v>20223282.663652565</v>
      </c>
      <c r="AH20" s="75">
        <f t="shared" si="15"/>
        <v>4393111.8550969251</v>
      </c>
      <c r="AI20" s="75">
        <f t="shared" si="16"/>
        <v>-4393111.8550969251</v>
      </c>
      <c r="AJ20" s="75">
        <f t="shared" si="17"/>
        <v>4393111.8550969251</v>
      </c>
      <c r="AK20" s="78">
        <f t="shared" si="18"/>
        <v>1</v>
      </c>
      <c r="AL20" s="6"/>
      <c r="AM20" s="66">
        <f>VLOOKUP(EURUSD!C20,'Cours à terme initiaux'!$A$1:$E$432,5,FALSE)</f>
        <v>1.1257999999999999</v>
      </c>
      <c r="AN20" s="75">
        <f t="shared" si="19"/>
        <v>26647717.178895012</v>
      </c>
      <c r="AO20" s="75">
        <f t="shared" si="20"/>
        <v>0</v>
      </c>
      <c r="AP20" s="75">
        <f t="shared" si="21"/>
        <v>-357449.71614667401</v>
      </c>
      <c r="AQ20" s="75">
        <f t="shared" si="22"/>
        <v>0</v>
      </c>
      <c r="AR20" s="78" t="str">
        <f t="shared" si="23"/>
        <v>PAS DE VALEUR INTRINSEQUE</v>
      </c>
      <c r="AS20" s="75"/>
      <c r="AT20" s="124" t="str">
        <f t="shared" si="24"/>
        <v/>
      </c>
      <c r="AU20" s="76"/>
      <c r="AV20" s="76"/>
      <c r="AW20" s="76"/>
      <c r="AX20" s="76"/>
      <c r="AY20" s="76"/>
      <c r="AZ20" s="76"/>
      <c r="BA20" s="73"/>
      <c r="BB20" s="73"/>
      <c r="BC20" s="73"/>
      <c r="BD20" s="73"/>
      <c r="BE20" s="73"/>
      <c r="BF20" s="73"/>
    </row>
    <row r="21" spans="1:58" s="42" customFormat="1" ht="15.6" x14ac:dyDescent="0.3">
      <c r="A21" s="43">
        <v>2016</v>
      </c>
      <c r="B21" s="43" t="s">
        <v>57</v>
      </c>
      <c r="C21" s="43">
        <v>588</v>
      </c>
      <c r="D21" s="43" t="s">
        <v>30</v>
      </c>
      <c r="E21" s="88">
        <v>42268</v>
      </c>
      <c r="F21" s="88">
        <v>42549</v>
      </c>
      <c r="G21" s="88">
        <v>42551</v>
      </c>
      <c r="H21" s="43" t="s">
        <v>26</v>
      </c>
      <c r="I21" s="43" t="s">
        <v>23</v>
      </c>
      <c r="J21" s="43" t="s">
        <v>24</v>
      </c>
      <c r="K21" s="127">
        <v>24616394.518749502</v>
      </c>
      <c r="L21" s="43" t="s">
        <v>26</v>
      </c>
      <c r="M21" s="43" t="s">
        <v>25</v>
      </c>
      <c r="N21" s="43" t="s">
        <v>27</v>
      </c>
      <c r="O21" s="126">
        <v>-30000000</v>
      </c>
      <c r="P21" s="43" t="s">
        <v>28</v>
      </c>
      <c r="Q21" s="89">
        <v>1.2186999999999999</v>
      </c>
      <c r="R21" s="89"/>
      <c r="S21" s="110"/>
      <c r="T21" s="110">
        <v>0</v>
      </c>
      <c r="U21" s="43"/>
      <c r="V21" s="89">
        <v>1.1385000000000001</v>
      </c>
      <c r="W21" s="89">
        <v>1.1411066868189197</v>
      </c>
      <c r="X21" s="126">
        <v>-1728711.2691499067</v>
      </c>
      <c r="Y21" s="147"/>
      <c r="Z21" s="126">
        <v>-1673872.9439988472</v>
      </c>
      <c r="AA21" s="126">
        <v>-54838.325151059544</v>
      </c>
      <c r="AB21" s="43" t="s">
        <v>125</v>
      </c>
      <c r="AD21" s="75">
        <f t="shared" si="12"/>
        <v>26290267.462748338</v>
      </c>
      <c r="AE21" s="75">
        <f t="shared" si="13"/>
        <v>-1673872.9439988472</v>
      </c>
      <c r="AF21" s="6"/>
      <c r="AG21" s="75">
        <f t="shared" si="14"/>
        <v>37557524.946783341</v>
      </c>
      <c r="AH21" s="75">
        <f t="shared" si="15"/>
        <v>-12941130.428033851</v>
      </c>
      <c r="AI21" s="75">
        <f t="shared" si="16"/>
        <v>11267257.484035004</v>
      </c>
      <c r="AJ21" s="75">
        <f t="shared" si="17"/>
        <v>-11267257.484035004</v>
      </c>
      <c r="AK21" s="78">
        <f t="shared" si="18"/>
        <v>1</v>
      </c>
      <c r="AL21" s="6"/>
      <c r="AM21" s="66">
        <f>VLOOKUP(EURUSD!C21,'Cours à terme initiaux'!$A$1:$E$432,5,FALSE)</f>
        <v>1.1257999999999999</v>
      </c>
      <c r="AN21" s="75">
        <f t="shared" si="19"/>
        <v>26647717.178895012</v>
      </c>
      <c r="AO21" s="75">
        <f t="shared" si="20"/>
        <v>-2031322.6601455212</v>
      </c>
      <c r="AP21" s="75">
        <f t="shared" si="21"/>
        <v>-357449.71614667401</v>
      </c>
      <c r="AQ21" s="75">
        <f t="shared" si="22"/>
        <v>357449.71614667401</v>
      </c>
      <c r="AR21" s="78">
        <f t="shared" si="23"/>
        <v>1</v>
      </c>
      <c r="AS21" s="75"/>
      <c r="AT21" s="124" t="str">
        <f t="shared" si="24"/>
        <v/>
      </c>
      <c r="AU21" s="76"/>
      <c r="AV21" s="76"/>
      <c r="AW21" s="76"/>
      <c r="AX21" s="76"/>
      <c r="AY21" s="76"/>
      <c r="AZ21" s="76"/>
      <c r="BA21" s="73"/>
      <c r="BB21" s="73"/>
      <c r="BC21" s="73"/>
      <c r="BD21" s="73"/>
      <c r="BE21" s="73"/>
      <c r="BF21" s="73"/>
    </row>
    <row r="22" spans="1:58" s="42" customFormat="1" ht="15.6" x14ac:dyDescent="0.3">
      <c r="A22" s="43">
        <v>2016</v>
      </c>
      <c r="B22" s="43" t="s">
        <v>60</v>
      </c>
      <c r="C22" s="43">
        <v>628</v>
      </c>
      <c r="D22" s="43" t="s">
        <v>61</v>
      </c>
      <c r="E22" s="88">
        <v>42299</v>
      </c>
      <c r="F22" s="88"/>
      <c r="G22" s="88">
        <v>42613</v>
      </c>
      <c r="H22" s="43" t="s">
        <v>22</v>
      </c>
      <c r="I22" s="43" t="s">
        <v>29</v>
      </c>
      <c r="J22" s="43" t="s">
        <v>24</v>
      </c>
      <c r="K22" s="127">
        <v>18399646.330680799</v>
      </c>
      <c r="L22" s="43" t="s">
        <v>26</v>
      </c>
      <c r="M22" s="43" t="s">
        <v>29</v>
      </c>
      <c r="N22" s="43" t="s">
        <v>27</v>
      </c>
      <c r="O22" s="126">
        <v>-20810000</v>
      </c>
      <c r="P22" s="43" t="s">
        <v>28</v>
      </c>
      <c r="Q22" s="89">
        <v>1.131</v>
      </c>
      <c r="R22" s="89"/>
      <c r="S22" s="110"/>
      <c r="T22" s="110">
        <v>0</v>
      </c>
      <c r="U22" s="43"/>
      <c r="V22" s="89">
        <v>1.1385000000000001</v>
      </c>
      <c r="W22" s="89">
        <v>1.1434603327106467</v>
      </c>
      <c r="X22" s="127">
        <v>200903.24604821054</v>
      </c>
      <c r="Y22" s="127">
        <v>200903.24604821054</v>
      </c>
      <c r="Z22" s="127">
        <v>200903.24604821054</v>
      </c>
      <c r="AA22" s="127">
        <v>0</v>
      </c>
      <c r="AB22" s="43" t="s">
        <v>126</v>
      </c>
      <c r="AD22" s="75">
        <f t="shared" si="12"/>
        <v>18199144.65302749</v>
      </c>
      <c r="AE22" s="75">
        <f t="shared" si="13"/>
        <v>200501.67765332386</v>
      </c>
      <c r="AF22" s="6"/>
      <c r="AG22" s="75">
        <f t="shared" si="14"/>
        <v>13999342.040790375</v>
      </c>
      <c r="AH22" s="75">
        <f t="shared" si="15"/>
        <v>4400304.2898904383</v>
      </c>
      <c r="AI22" s="75">
        <f t="shared" si="16"/>
        <v>-4199802.6122371145</v>
      </c>
      <c r="AJ22" s="75">
        <f t="shared" si="17"/>
        <v>4199802.6122371145</v>
      </c>
      <c r="AK22" s="78">
        <f t="shared" si="18"/>
        <v>1</v>
      </c>
      <c r="AL22" s="6"/>
      <c r="AM22" s="66">
        <f>VLOOKUP(EURUSD!C22,'Cours à terme initiaux'!$A$1:$E$432,5,FALSE)</f>
        <v>1.1215040000000001</v>
      </c>
      <c r="AN22" s="75">
        <f t="shared" si="19"/>
        <v>18555439.83793192</v>
      </c>
      <c r="AO22" s="75">
        <f t="shared" si="20"/>
        <v>-155793.5072511062</v>
      </c>
      <c r="AP22" s="75">
        <f t="shared" si="21"/>
        <v>-356295.18490443006</v>
      </c>
      <c r="AQ22" s="75">
        <f t="shared" si="22"/>
        <v>356295.18490443006</v>
      </c>
      <c r="AR22" s="78">
        <f t="shared" si="23"/>
        <v>1</v>
      </c>
      <c r="AS22" s="75"/>
      <c r="AT22" s="124" t="str">
        <f t="shared" si="24"/>
        <v/>
      </c>
      <c r="AU22" s="76"/>
      <c r="AV22" s="76"/>
      <c r="AW22" s="76"/>
      <c r="AX22" s="76"/>
      <c r="AY22" s="76"/>
      <c r="AZ22" s="76"/>
      <c r="BA22" s="73"/>
      <c r="BB22" s="73"/>
      <c r="BC22" s="73"/>
      <c r="BD22" s="73"/>
      <c r="BE22" s="73"/>
      <c r="BF22" s="73"/>
    </row>
    <row r="23" spans="1:58" s="42" customFormat="1" ht="15.6" x14ac:dyDescent="0.3">
      <c r="A23" s="43">
        <v>2016</v>
      </c>
      <c r="B23" s="43" t="s">
        <v>62</v>
      </c>
      <c r="C23" s="43">
        <v>629</v>
      </c>
      <c r="D23" s="43" t="s">
        <v>61</v>
      </c>
      <c r="E23" s="88">
        <v>42299</v>
      </c>
      <c r="F23" s="88"/>
      <c r="G23" s="88">
        <v>42613</v>
      </c>
      <c r="H23" s="43" t="s">
        <v>22</v>
      </c>
      <c r="I23" s="43" t="s">
        <v>29</v>
      </c>
      <c r="J23" s="43" t="s">
        <v>24</v>
      </c>
      <c r="K23" s="127">
        <v>3704686.1184792202</v>
      </c>
      <c r="L23" s="43" t="s">
        <v>26</v>
      </c>
      <c r="M23" s="43" t="s">
        <v>29</v>
      </c>
      <c r="N23" s="43" t="s">
        <v>27</v>
      </c>
      <c r="O23" s="126">
        <v>-4190000</v>
      </c>
      <c r="P23" s="43" t="s">
        <v>28</v>
      </c>
      <c r="Q23" s="89">
        <v>1.131</v>
      </c>
      <c r="R23" s="89"/>
      <c r="S23" s="110"/>
      <c r="T23" s="110">
        <v>0</v>
      </c>
      <c r="U23" s="43"/>
      <c r="V23" s="89">
        <v>1.1385000000000001</v>
      </c>
      <c r="W23" s="89">
        <v>1.1434603327106467</v>
      </c>
      <c r="X23" s="127">
        <v>40450.965927054174</v>
      </c>
      <c r="Y23" s="127">
        <v>40450.965927054174</v>
      </c>
      <c r="Z23" s="127">
        <v>40450.965927054174</v>
      </c>
      <c r="AA23" s="127">
        <v>0</v>
      </c>
      <c r="AB23" s="43" t="s">
        <v>127</v>
      </c>
      <c r="AD23" s="75">
        <f t="shared" si="12"/>
        <v>3664316.0065442179</v>
      </c>
      <c r="AE23" s="75">
        <f t="shared" si="13"/>
        <v>40370.111935004126</v>
      </c>
      <c r="AF23" s="6"/>
      <c r="AG23" s="75">
        <f t="shared" si="14"/>
        <v>2818704.6204186291</v>
      </c>
      <c r="AH23" s="75">
        <f t="shared" si="15"/>
        <v>885981.49806059292</v>
      </c>
      <c r="AI23" s="75">
        <f t="shared" si="16"/>
        <v>-845611.38612558879</v>
      </c>
      <c r="AJ23" s="75">
        <f t="shared" si="17"/>
        <v>845611.38612558879</v>
      </c>
      <c r="AK23" s="78">
        <f t="shared" si="18"/>
        <v>1</v>
      </c>
      <c r="AL23" s="6"/>
      <c r="AM23" s="66">
        <f>VLOOKUP(EURUSD!C23,'Cours à terme initiaux'!$A$1:$E$432,5,FALSE)</f>
        <v>1.1215040000000001</v>
      </c>
      <c r="AN23" s="75">
        <f t="shared" si="19"/>
        <v>3736054.4411789882</v>
      </c>
      <c r="AO23" s="75">
        <f t="shared" si="20"/>
        <v>-31368.32269976614</v>
      </c>
      <c r="AP23" s="75">
        <f t="shared" si="21"/>
        <v>-71738.434634770267</v>
      </c>
      <c r="AQ23" s="75">
        <f t="shared" si="22"/>
        <v>71738.434634770267</v>
      </c>
      <c r="AR23" s="78">
        <f t="shared" si="23"/>
        <v>1</v>
      </c>
      <c r="AS23" s="75"/>
      <c r="AT23" s="124" t="str">
        <f t="shared" si="24"/>
        <v/>
      </c>
      <c r="AU23" s="76"/>
      <c r="AV23" s="76"/>
      <c r="AW23" s="76"/>
      <c r="AX23" s="76"/>
      <c r="AY23" s="76"/>
      <c r="AZ23" s="76"/>
      <c r="BA23" s="73"/>
      <c r="BB23" s="73"/>
      <c r="BC23" s="73"/>
      <c r="BD23" s="73"/>
      <c r="BE23" s="73"/>
      <c r="BF23" s="73"/>
    </row>
    <row r="24" spans="1:58" s="42" customFormat="1" ht="15.6" x14ac:dyDescent="0.3">
      <c r="A24" s="43">
        <v>2016</v>
      </c>
      <c r="B24" s="43" t="s">
        <v>50</v>
      </c>
      <c r="C24" s="43">
        <v>601</v>
      </c>
      <c r="D24" s="43" t="s">
        <v>51</v>
      </c>
      <c r="E24" s="88">
        <v>42290</v>
      </c>
      <c r="F24" s="88">
        <v>42641</v>
      </c>
      <c r="G24" s="88">
        <v>42643</v>
      </c>
      <c r="H24" s="43" t="s">
        <v>22</v>
      </c>
      <c r="I24" s="43" t="s">
        <v>25</v>
      </c>
      <c r="J24" s="43" t="s">
        <v>24</v>
      </c>
      <c r="K24" s="127">
        <v>7722007.7220077198</v>
      </c>
      <c r="L24" s="43" t="s">
        <v>22</v>
      </c>
      <c r="M24" s="43" t="s">
        <v>23</v>
      </c>
      <c r="N24" s="43" t="s">
        <v>27</v>
      </c>
      <c r="O24" s="126">
        <v>-10000000</v>
      </c>
      <c r="P24" s="43" t="s">
        <v>28</v>
      </c>
      <c r="Q24" s="89">
        <v>1.2949999999999999</v>
      </c>
      <c r="R24" s="89"/>
      <c r="S24" s="110"/>
      <c r="T24" s="110">
        <v>0</v>
      </c>
      <c r="U24" s="43"/>
      <c r="V24" s="89">
        <v>1.1385000000000001</v>
      </c>
      <c r="W24" s="89">
        <v>1.1448112994705186</v>
      </c>
      <c r="X24" s="127">
        <v>9014.4256499988169</v>
      </c>
      <c r="Y24" s="181">
        <v>-747710.81754138658</v>
      </c>
      <c r="Z24" s="127">
        <v>0</v>
      </c>
      <c r="AA24" s="127">
        <v>9014.4256499988169</v>
      </c>
      <c r="AB24" s="43" t="s">
        <v>123</v>
      </c>
      <c r="AD24" s="75">
        <f t="shared" si="12"/>
        <v>8735064.0272550192</v>
      </c>
      <c r="AE24" s="75">
        <f t="shared" si="13"/>
        <v>0</v>
      </c>
      <c r="AF24" s="6"/>
      <c r="AG24" s="75">
        <f t="shared" si="14"/>
        <v>6719280.0209653983</v>
      </c>
      <c r="AH24" s="75">
        <f t="shared" si="15"/>
        <v>1002727.7010423243</v>
      </c>
      <c r="AI24" s="75">
        <f t="shared" si="16"/>
        <v>-1002727.7010423243</v>
      </c>
      <c r="AJ24" s="75">
        <f t="shared" si="17"/>
        <v>1002727.7010423243</v>
      </c>
      <c r="AK24" s="78">
        <f t="shared" si="18"/>
        <v>1</v>
      </c>
      <c r="AL24" s="6"/>
      <c r="AM24" s="66">
        <f>VLOOKUP(EURUSD!C24,'Cours à terme initiaux'!$A$1:$E$432,5,FALSE)</f>
        <v>1.1478250000000001</v>
      </c>
      <c r="AN24" s="75">
        <f t="shared" si="19"/>
        <v>8712129.4622438084</v>
      </c>
      <c r="AO24" s="75">
        <f t="shared" si="20"/>
        <v>0</v>
      </c>
      <c r="AP24" s="75">
        <f t="shared" si="21"/>
        <v>22934.56501121074</v>
      </c>
      <c r="AQ24" s="75">
        <f t="shared" si="22"/>
        <v>0</v>
      </c>
      <c r="AR24" s="78" t="str">
        <f t="shared" si="23"/>
        <v>PAS DE VALEUR INTRINSEQUE</v>
      </c>
      <c r="AS24" s="75"/>
      <c r="AT24" s="124" t="str">
        <f t="shared" si="24"/>
        <v/>
      </c>
      <c r="AU24" s="76"/>
      <c r="AV24" s="76"/>
      <c r="AW24" s="76"/>
      <c r="AX24" s="76"/>
      <c r="AY24" s="76"/>
      <c r="AZ24" s="76"/>
      <c r="BA24" s="73"/>
      <c r="BB24" s="73"/>
      <c r="BC24" s="73"/>
      <c r="BD24" s="73"/>
      <c r="BE24" s="73"/>
      <c r="BF24" s="73"/>
    </row>
    <row r="25" spans="1:58" s="42" customFormat="1" ht="15.6" x14ac:dyDescent="0.3">
      <c r="A25" s="43">
        <v>2016</v>
      </c>
      <c r="B25" s="43" t="s">
        <v>50</v>
      </c>
      <c r="C25" s="43">
        <v>602</v>
      </c>
      <c r="D25" s="43" t="s">
        <v>51</v>
      </c>
      <c r="E25" s="88">
        <v>42290</v>
      </c>
      <c r="F25" s="88">
        <v>42641</v>
      </c>
      <c r="G25" s="88">
        <v>42643</v>
      </c>
      <c r="H25" s="43" t="s">
        <v>26</v>
      </c>
      <c r="I25" s="43" t="s">
        <v>23</v>
      </c>
      <c r="J25" s="43" t="s">
        <v>24</v>
      </c>
      <c r="K25" s="127">
        <v>8163265.3061224502</v>
      </c>
      <c r="L25" s="43" t="s">
        <v>26</v>
      </c>
      <c r="M25" s="43" t="s">
        <v>25</v>
      </c>
      <c r="N25" s="43" t="s">
        <v>27</v>
      </c>
      <c r="O25" s="126">
        <v>-10000000</v>
      </c>
      <c r="P25" s="43" t="s">
        <v>28</v>
      </c>
      <c r="Q25" s="89">
        <v>1.2250000000000001</v>
      </c>
      <c r="R25" s="89"/>
      <c r="S25" s="110"/>
      <c r="T25" s="110">
        <v>0</v>
      </c>
      <c r="U25" s="43"/>
      <c r="V25" s="89">
        <v>1.1385000000000001</v>
      </c>
      <c r="W25" s="89">
        <v>1.1448112994705186</v>
      </c>
      <c r="X25" s="126">
        <v>-622800.98935648147</v>
      </c>
      <c r="Y25" s="147"/>
      <c r="Z25" s="126">
        <v>-571798.72113257088</v>
      </c>
      <c r="AA25" s="126">
        <v>-51002.268223910592</v>
      </c>
      <c r="AB25" s="43" t="s">
        <v>123</v>
      </c>
      <c r="AD25" s="75">
        <f t="shared" si="12"/>
        <v>8735064.0272550192</v>
      </c>
      <c r="AE25" s="75">
        <f t="shared" si="13"/>
        <v>-571798.72113257088</v>
      </c>
      <c r="AF25" s="6"/>
      <c r="AG25" s="75">
        <f t="shared" si="14"/>
        <v>12478662.8960786</v>
      </c>
      <c r="AH25" s="75">
        <f t="shared" si="15"/>
        <v>-4315397.5899561513</v>
      </c>
      <c r="AI25" s="75">
        <f t="shared" si="16"/>
        <v>3743598.8688235804</v>
      </c>
      <c r="AJ25" s="75">
        <f t="shared" si="17"/>
        <v>-3743598.8688235804</v>
      </c>
      <c r="AK25" s="78">
        <f t="shared" si="18"/>
        <v>1</v>
      </c>
      <c r="AL25" s="6"/>
      <c r="AM25" s="66">
        <f>VLOOKUP(EURUSD!C25,'Cours à terme initiaux'!$A$1:$E$432,5,FALSE)</f>
        <v>1.1478250000000001</v>
      </c>
      <c r="AN25" s="75">
        <f t="shared" si="19"/>
        <v>8712129.4622438084</v>
      </c>
      <c r="AO25" s="75">
        <f t="shared" si="20"/>
        <v>-548864.15612136014</v>
      </c>
      <c r="AP25" s="75">
        <f t="shared" si="21"/>
        <v>22934.56501121074</v>
      </c>
      <c r="AQ25" s="75">
        <f t="shared" si="22"/>
        <v>-22934.56501121074</v>
      </c>
      <c r="AR25" s="78">
        <f t="shared" si="23"/>
        <v>1</v>
      </c>
      <c r="AS25" s="75"/>
      <c r="AT25" s="124" t="str">
        <f t="shared" si="24"/>
        <v/>
      </c>
      <c r="AU25" s="76"/>
      <c r="AV25" s="76"/>
      <c r="AW25" s="76"/>
      <c r="AX25" s="76"/>
      <c r="AY25" s="76"/>
      <c r="AZ25" s="76"/>
      <c r="BA25" s="73"/>
      <c r="BB25" s="73"/>
      <c r="BC25" s="73"/>
      <c r="BD25" s="73"/>
      <c r="BE25" s="73"/>
      <c r="BF25" s="73"/>
    </row>
    <row r="26" spans="1:58" s="42" customFormat="1" ht="15.6" x14ac:dyDescent="0.3">
      <c r="A26" s="43">
        <v>2016</v>
      </c>
      <c r="B26" s="43" t="s">
        <v>50</v>
      </c>
      <c r="C26" s="43">
        <v>603</v>
      </c>
      <c r="D26" s="43" t="s">
        <v>51</v>
      </c>
      <c r="E26" s="88">
        <v>42290</v>
      </c>
      <c r="F26" s="88">
        <v>42641</v>
      </c>
      <c r="G26" s="88">
        <v>42643</v>
      </c>
      <c r="H26" s="43" t="s">
        <v>26</v>
      </c>
      <c r="I26" s="43" t="s">
        <v>23</v>
      </c>
      <c r="J26" s="43" t="s">
        <v>24</v>
      </c>
      <c r="K26" s="127">
        <v>8007687.37988469</v>
      </c>
      <c r="L26" s="43" t="s">
        <v>26</v>
      </c>
      <c r="M26" s="43" t="s">
        <v>25</v>
      </c>
      <c r="N26" s="43" t="s">
        <v>27</v>
      </c>
      <c r="O26" s="126">
        <v>-10000000</v>
      </c>
      <c r="P26" s="43" t="s">
        <v>28</v>
      </c>
      <c r="Q26" s="89">
        <v>1.2487999999999999</v>
      </c>
      <c r="R26" s="89">
        <v>1.2250000000000001</v>
      </c>
      <c r="S26" s="110"/>
      <c r="T26" s="110">
        <v>0</v>
      </c>
      <c r="U26" s="43"/>
      <c r="V26" s="89">
        <v>1.1385000000000001</v>
      </c>
      <c r="W26" s="89"/>
      <c r="X26" s="126">
        <v>-133924.25383490391</v>
      </c>
      <c r="Y26" s="147"/>
      <c r="Z26" s="127">
        <v>0</v>
      </c>
      <c r="AA26" s="126">
        <v>-133924.25383490391</v>
      </c>
      <c r="AB26" s="43" t="s">
        <v>123</v>
      </c>
      <c r="AD26" s="75" t="str">
        <f t="shared" si="12"/>
        <v/>
      </c>
      <c r="AE26" s="75" t="str">
        <f t="shared" si="13"/>
        <v/>
      </c>
      <c r="AF26" s="6"/>
      <c r="AG26" s="75" t="str">
        <f t="shared" si="14"/>
        <v/>
      </c>
      <c r="AH26" s="75" t="str">
        <f t="shared" si="15"/>
        <v/>
      </c>
      <c r="AI26" s="75" t="str">
        <f t="shared" si="16"/>
        <v/>
      </c>
      <c r="AJ26" s="75" t="str">
        <f t="shared" si="17"/>
        <v/>
      </c>
      <c r="AK26" s="78" t="str">
        <f t="shared" si="18"/>
        <v/>
      </c>
      <c r="AL26" s="6"/>
      <c r="AM26" s="66">
        <f>VLOOKUP(EURUSD!C26,'Cours à terme initiaux'!$A$1:$E$432,5,FALSE)</f>
        <v>1.1478250000000001</v>
      </c>
      <c r="AN26" s="75" t="str">
        <f t="shared" si="19"/>
        <v/>
      </c>
      <c r="AO26" s="75" t="str">
        <f t="shared" si="20"/>
        <v/>
      </c>
      <c r="AP26" s="75" t="str">
        <f t="shared" si="21"/>
        <v/>
      </c>
      <c r="AQ26" s="75" t="str">
        <f t="shared" si="22"/>
        <v/>
      </c>
      <c r="AR26" s="78" t="str">
        <f t="shared" si="23"/>
        <v/>
      </c>
      <c r="AS26" s="75"/>
      <c r="AT26" s="124" t="str">
        <f t="shared" si="24"/>
        <v/>
      </c>
      <c r="AU26" s="76"/>
      <c r="AV26" s="76"/>
      <c r="AW26" s="76"/>
      <c r="AX26" s="76"/>
      <c r="AY26" s="76"/>
      <c r="AZ26" s="76"/>
      <c r="BA26" s="73"/>
      <c r="BB26" s="73"/>
      <c r="BC26" s="73"/>
      <c r="BD26" s="73"/>
      <c r="BE26" s="73"/>
      <c r="BF26" s="73"/>
    </row>
    <row r="27" spans="1:58" s="42" customFormat="1" ht="15.6" x14ac:dyDescent="0.3">
      <c r="A27" s="43">
        <v>2016</v>
      </c>
      <c r="B27" s="43" t="s">
        <v>52</v>
      </c>
      <c r="C27" s="43">
        <v>604</v>
      </c>
      <c r="D27" s="43" t="s">
        <v>51</v>
      </c>
      <c r="E27" s="88">
        <v>42290</v>
      </c>
      <c r="F27" s="88">
        <v>42641</v>
      </c>
      <c r="G27" s="88">
        <v>42643</v>
      </c>
      <c r="H27" s="43" t="s">
        <v>22</v>
      </c>
      <c r="I27" s="43" t="s">
        <v>25</v>
      </c>
      <c r="J27" s="43" t="s">
        <v>24</v>
      </c>
      <c r="K27" s="127">
        <v>11583011.583011599</v>
      </c>
      <c r="L27" s="43" t="s">
        <v>22</v>
      </c>
      <c r="M27" s="43" t="s">
        <v>23</v>
      </c>
      <c r="N27" s="43" t="s">
        <v>27</v>
      </c>
      <c r="O27" s="126">
        <v>-15000000</v>
      </c>
      <c r="P27" s="43" t="s">
        <v>28</v>
      </c>
      <c r="Q27" s="89">
        <v>1.2949999999999999</v>
      </c>
      <c r="R27" s="89"/>
      <c r="S27" s="110"/>
      <c r="T27" s="110">
        <v>0</v>
      </c>
      <c r="U27" s="43"/>
      <c r="V27" s="89">
        <v>1.1385000000000001</v>
      </c>
      <c r="W27" s="89">
        <v>1.1448112994705186</v>
      </c>
      <c r="X27" s="127">
        <v>13521.638474998248</v>
      </c>
      <c r="Y27" s="181">
        <v>-1121566.2263120818</v>
      </c>
      <c r="Z27" s="127">
        <v>0</v>
      </c>
      <c r="AA27" s="127">
        <v>13521.638474998248</v>
      </c>
      <c r="AB27" s="43" t="s">
        <v>128</v>
      </c>
      <c r="AD27" s="75">
        <f t="shared" si="12"/>
        <v>13102596.040882528</v>
      </c>
      <c r="AE27" s="75">
        <f t="shared" si="13"/>
        <v>0</v>
      </c>
      <c r="AF27" s="6"/>
      <c r="AG27" s="75">
        <f t="shared" si="14"/>
        <v>10078920.031448098</v>
      </c>
      <c r="AH27" s="75">
        <f t="shared" si="15"/>
        <v>1504091.5515634865</v>
      </c>
      <c r="AI27" s="75">
        <f t="shared" si="16"/>
        <v>-1504091.5515634865</v>
      </c>
      <c r="AJ27" s="75">
        <f t="shared" si="17"/>
        <v>1504091.5515634865</v>
      </c>
      <c r="AK27" s="78">
        <f t="shared" si="18"/>
        <v>1</v>
      </c>
      <c r="AL27" s="6"/>
      <c r="AM27" s="66">
        <f>VLOOKUP(EURUSD!C27,'Cours à terme initiaux'!$A$1:$E$432,5,FALSE)</f>
        <v>1.1478250000000001</v>
      </c>
      <c r="AN27" s="75">
        <f t="shared" si="19"/>
        <v>13068194.193365712</v>
      </c>
      <c r="AO27" s="75">
        <f t="shared" si="20"/>
        <v>0</v>
      </c>
      <c r="AP27" s="75">
        <f t="shared" si="21"/>
        <v>34401.847516816109</v>
      </c>
      <c r="AQ27" s="75">
        <f t="shared" si="22"/>
        <v>0</v>
      </c>
      <c r="AR27" s="78" t="str">
        <f t="shared" si="23"/>
        <v>PAS DE VALEUR INTRINSEQUE</v>
      </c>
      <c r="AS27" s="75"/>
      <c r="AT27" s="124" t="str">
        <f t="shared" si="24"/>
        <v/>
      </c>
      <c r="AU27" s="76"/>
      <c r="AV27" s="76"/>
      <c r="AW27" s="76"/>
      <c r="AX27" s="76"/>
      <c r="AY27" s="76"/>
      <c r="AZ27" s="76"/>
      <c r="BA27" s="73"/>
      <c r="BB27" s="73"/>
      <c r="BC27" s="73"/>
      <c r="BD27" s="73"/>
      <c r="BE27" s="73"/>
      <c r="BF27" s="73"/>
    </row>
    <row r="28" spans="1:58" s="42" customFormat="1" ht="15.6" x14ac:dyDescent="0.3">
      <c r="A28" s="43">
        <v>2016</v>
      </c>
      <c r="B28" s="43" t="s">
        <v>52</v>
      </c>
      <c r="C28" s="43">
        <v>605</v>
      </c>
      <c r="D28" s="43" t="s">
        <v>51</v>
      </c>
      <c r="E28" s="88">
        <v>42290</v>
      </c>
      <c r="F28" s="88">
        <v>42641</v>
      </c>
      <c r="G28" s="88">
        <v>42643</v>
      </c>
      <c r="H28" s="43" t="s">
        <v>26</v>
      </c>
      <c r="I28" s="43" t="s">
        <v>23</v>
      </c>
      <c r="J28" s="43" t="s">
        <v>24</v>
      </c>
      <c r="K28" s="127">
        <v>12244897.9591837</v>
      </c>
      <c r="L28" s="43" t="s">
        <v>26</v>
      </c>
      <c r="M28" s="43" t="s">
        <v>25</v>
      </c>
      <c r="N28" s="43" t="s">
        <v>27</v>
      </c>
      <c r="O28" s="126">
        <v>-15000000</v>
      </c>
      <c r="P28" s="43" t="s">
        <v>28</v>
      </c>
      <c r="Q28" s="89">
        <v>1.2250000000000001</v>
      </c>
      <c r="R28" s="89"/>
      <c r="S28" s="110"/>
      <c r="T28" s="110">
        <v>0</v>
      </c>
      <c r="U28" s="43"/>
      <c r="V28" s="89">
        <v>1.1385000000000001</v>
      </c>
      <c r="W28" s="89">
        <v>1.1448112994705186</v>
      </c>
      <c r="X28" s="126">
        <v>-934201.48403472418</v>
      </c>
      <c r="Y28" s="147"/>
      <c r="Z28" s="126">
        <v>-857698.08169885539</v>
      </c>
      <c r="AA28" s="126">
        <v>-76503.402335868799</v>
      </c>
      <c r="AB28" s="43" t="s">
        <v>128</v>
      </c>
      <c r="AD28" s="75">
        <f t="shared" si="12"/>
        <v>13102596.040882528</v>
      </c>
      <c r="AE28" s="75">
        <f t="shared" si="13"/>
        <v>-857698.08169885539</v>
      </c>
      <c r="AF28" s="6"/>
      <c r="AG28" s="75">
        <f t="shared" si="14"/>
        <v>18717994.344117898</v>
      </c>
      <c r="AH28" s="75">
        <f t="shared" si="15"/>
        <v>-6473096.3849342261</v>
      </c>
      <c r="AI28" s="75">
        <f t="shared" si="16"/>
        <v>5615398.3032353707</v>
      </c>
      <c r="AJ28" s="75">
        <f t="shared" si="17"/>
        <v>-5615398.3032353707</v>
      </c>
      <c r="AK28" s="78">
        <f t="shared" si="18"/>
        <v>1</v>
      </c>
      <c r="AL28" s="6"/>
      <c r="AM28" s="66">
        <f>VLOOKUP(EURUSD!C28,'Cours à terme initiaux'!$A$1:$E$432,5,FALSE)</f>
        <v>1.1478250000000001</v>
      </c>
      <c r="AN28" s="75">
        <f t="shared" si="19"/>
        <v>13068194.193365712</v>
      </c>
      <c r="AO28" s="75">
        <f t="shared" si="20"/>
        <v>-823296.23418203928</v>
      </c>
      <c r="AP28" s="75">
        <f t="shared" si="21"/>
        <v>34401.847516816109</v>
      </c>
      <c r="AQ28" s="75">
        <f t="shared" si="22"/>
        <v>-34401.847516816109</v>
      </c>
      <c r="AR28" s="78">
        <f t="shared" si="23"/>
        <v>1</v>
      </c>
      <c r="AS28" s="75"/>
      <c r="AT28" s="124" t="str">
        <f t="shared" si="24"/>
        <v/>
      </c>
      <c r="AU28" s="76"/>
      <c r="AV28" s="76"/>
      <c r="AW28" s="76"/>
      <c r="AX28" s="76"/>
      <c r="AY28" s="76"/>
      <c r="AZ28" s="76"/>
      <c r="BA28" s="73"/>
      <c r="BB28" s="73"/>
      <c r="BC28" s="73"/>
      <c r="BD28" s="73"/>
      <c r="BE28" s="73"/>
      <c r="BF28" s="73"/>
    </row>
    <row r="29" spans="1:58" s="42" customFormat="1" ht="15.6" x14ac:dyDescent="0.3">
      <c r="A29" s="43">
        <v>2016</v>
      </c>
      <c r="B29" s="43" t="s">
        <v>52</v>
      </c>
      <c r="C29" s="43">
        <v>606</v>
      </c>
      <c r="D29" s="43" t="s">
        <v>51</v>
      </c>
      <c r="E29" s="88">
        <v>42290</v>
      </c>
      <c r="F29" s="88">
        <v>42641</v>
      </c>
      <c r="G29" s="88">
        <v>42643</v>
      </c>
      <c r="H29" s="43" t="s">
        <v>26</v>
      </c>
      <c r="I29" s="43" t="s">
        <v>23</v>
      </c>
      <c r="J29" s="43" t="s">
        <v>24</v>
      </c>
      <c r="K29" s="127">
        <v>12011531.069827</v>
      </c>
      <c r="L29" s="43" t="s">
        <v>26</v>
      </c>
      <c r="M29" s="43" t="s">
        <v>25</v>
      </c>
      <c r="N29" s="43" t="s">
        <v>27</v>
      </c>
      <c r="O29" s="126">
        <v>-15000000</v>
      </c>
      <c r="P29" s="43" t="s">
        <v>28</v>
      </c>
      <c r="Q29" s="89">
        <v>1.2487999999999999</v>
      </c>
      <c r="R29" s="89">
        <v>1.2250000000000001</v>
      </c>
      <c r="S29" s="110"/>
      <c r="T29" s="110">
        <v>0</v>
      </c>
      <c r="U29" s="43"/>
      <c r="V29" s="89">
        <v>1.1385000000000001</v>
      </c>
      <c r="W29" s="89"/>
      <c r="X29" s="126">
        <v>-200886.38075235582</v>
      </c>
      <c r="Y29" s="147"/>
      <c r="Z29" s="127">
        <v>0</v>
      </c>
      <c r="AA29" s="126">
        <v>-200886.38075235582</v>
      </c>
      <c r="AB29" s="43" t="s">
        <v>128</v>
      </c>
      <c r="AD29" s="75" t="str">
        <f t="shared" si="12"/>
        <v/>
      </c>
      <c r="AE29" s="75" t="str">
        <f t="shared" si="13"/>
        <v/>
      </c>
      <c r="AF29" s="6"/>
      <c r="AG29" s="75" t="str">
        <f t="shared" si="14"/>
        <v/>
      </c>
      <c r="AH29" s="75" t="str">
        <f t="shared" si="15"/>
        <v/>
      </c>
      <c r="AI29" s="75" t="str">
        <f t="shared" si="16"/>
        <v/>
      </c>
      <c r="AJ29" s="75" t="str">
        <f t="shared" si="17"/>
        <v/>
      </c>
      <c r="AK29" s="78" t="str">
        <f t="shared" si="18"/>
        <v/>
      </c>
      <c r="AL29" s="6"/>
      <c r="AM29" s="66">
        <f>VLOOKUP(EURUSD!C29,'Cours à terme initiaux'!$A$1:$E$432,5,FALSE)</f>
        <v>1.1478250000000001</v>
      </c>
      <c r="AN29" s="75" t="str">
        <f t="shared" si="19"/>
        <v/>
      </c>
      <c r="AO29" s="75" t="str">
        <f t="shared" si="20"/>
        <v/>
      </c>
      <c r="AP29" s="75" t="str">
        <f t="shared" si="21"/>
        <v/>
      </c>
      <c r="AQ29" s="75" t="str">
        <f t="shared" si="22"/>
        <v/>
      </c>
      <c r="AR29" s="78" t="str">
        <f t="shared" si="23"/>
        <v/>
      </c>
      <c r="AS29" s="75"/>
      <c r="AT29" s="124" t="str">
        <f t="shared" si="24"/>
        <v/>
      </c>
      <c r="AU29" s="76"/>
      <c r="AV29" s="76"/>
      <c r="AW29" s="76"/>
      <c r="AX29" s="76"/>
      <c r="AY29" s="76"/>
      <c r="AZ29" s="76"/>
      <c r="BA29" s="73"/>
      <c r="BB29" s="73"/>
      <c r="BC29" s="73"/>
      <c r="BD29" s="73"/>
      <c r="BE29" s="73"/>
      <c r="BF29" s="73"/>
    </row>
    <row r="30" spans="1:58" s="42" customFormat="1" ht="15.6" x14ac:dyDescent="0.3">
      <c r="A30" s="43">
        <v>2016</v>
      </c>
      <c r="B30" s="43" t="s">
        <v>60</v>
      </c>
      <c r="C30" s="43">
        <v>654</v>
      </c>
      <c r="D30" s="43" t="s">
        <v>61</v>
      </c>
      <c r="E30" s="88">
        <v>42299</v>
      </c>
      <c r="F30" s="88"/>
      <c r="G30" s="88">
        <v>42643</v>
      </c>
      <c r="H30" s="43" t="s">
        <v>22</v>
      </c>
      <c r="I30" s="43" t="s">
        <v>29</v>
      </c>
      <c r="J30" s="43" t="s">
        <v>24</v>
      </c>
      <c r="K30" s="127">
        <v>3676678.4452296798</v>
      </c>
      <c r="L30" s="43" t="s">
        <v>26</v>
      </c>
      <c r="M30" s="43" t="s">
        <v>29</v>
      </c>
      <c r="N30" s="43" t="s">
        <v>27</v>
      </c>
      <c r="O30" s="126">
        <v>-4162000</v>
      </c>
      <c r="P30" s="43" t="s">
        <v>28</v>
      </c>
      <c r="Q30" s="89">
        <v>1.1319999999999999</v>
      </c>
      <c r="R30" s="89"/>
      <c r="S30" s="110"/>
      <c r="T30" s="110">
        <v>0</v>
      </c>
      <c r="U30" s="43"/>
      <c r="V30" s="89">
        <v>1.1385000000000001</v>
      </c>
      <c r="W30" s="89">
        <v>1.1448112994705186</v>
      </c>
      <c r="X30" s="127">
        <v>41250.735043265813</v>
      </c>
      <c r="Y30" s="127">
        <v>41250.735043265813</v>
      </c>
      <c r="Z30" s="127">
        <v>41250.735043265813</v>
      </c>
      <c r="AA30" s="127">
        <v>0</v>
      </c>
      <c r="AB30" s="43" t="s">
        <v>126</v>
      </c>
      <c r="AD30" s="75">
        <f t="shared" si="12"/>
        <v>3635533.6481435387</v>
      </c>
      <c r="AE30" s="75">
        <f t="shared" si="13"/>
        <v>41144.797086143401</v>
      </c>
      <c r="AF30" s="6"/>
      <c r="AG30" s="75">
        <f t="shared" si="14"/>
        <v>2796564.3447257988</v>
      </c>
      <c r="AH30" s="75">
        <f t="shared" si="15"/>
        <v>880114.10050388332</v>
      </c>
      <c r="AI30" s="75">
        <f t="shared" si="16"/>
        <v>-838969.30341773992</v>
      </c>
      <c r="AJ30" s="75">
        <f t="shared" si="17"/>
        <v>838969.30341773992</v>
      </c>
      <c r="AK30" s="78">
        <f t="shared" si="18"/>
        <v>1</v>
      </c>
      <c r="AL30" s="6"/>
      <c r="AM30" s="66">
        <f>VLOOKUP(EURUSD!C30,'Cours à terme initiaux'!$A$1:$E$432,5,FALSE)</f>
        <v>1.1225080000000001</v>
      </c>
      <c r="AN30" s="75">
        <f t="shared" si="19"/>
        <v>3707768.6751452996</v>
      </c>
      <c r="AO30" s="75">
        <f t="shared" si="20"/>
        <v>-31090.2299156175</v>
      </c>
      <c r="AP30" s="75">
        <f t="shared" si="21"/>
        <v>-72235.0270017609</v>
      </c>
      <c r="AQ30" s="75">
        <f t="shared" si="22"/>
        <v>72235.0270017609</v>
      </c>
      <c r="AR30" s="78">
        <f t="shared" si="23"/>
        <v>1</v>
      </c>
      <c r="AS30" s="75"/>
      <c r="AT30" s="124" t="str">
        <f t="shared" si="24"/>
        <v/>
      </c>
      <c r="AU30" s="76"/>
      <c r="AV30" s="76"/>
      <c r="AW30" s="76"/>
      <c r="AX30" s="76"/>
      <c r="AY30" s="76"/>
      <c r="AZ30" s="76"/>
      <c r="BA30" s="73"/>
      <c r="BB30" s="73"/>
      <c r="BC30" s="73"/>
      <c r="BD30" s="73"/>
      <c r="BE30" s="73"/>
      <c r="BF30" s="73"/>
    </row>
    <row r="31" spans="1:58" s="42" customFormat="1" ht="15.6" x14ac:dyDescent="0.3">
      <c r="A31" s="43">
        <v>2016</v>
      </c>
      <c r="B31" s="43" t="s">
        <v>62</v>
      </c>
      <c r="C31" s="43">
        <v>655</v>
      </c>
      <c r="D31" s="43" t="s">
        <v>61</v>
      </c>
      <c r="E31" s="88">
        <v>42299</v>
      </c>
      <c r="F31" s="88"/>
      <c r="G31" s="88">
        <v>42643</v>
      </c>
      <c r="H31" s="43" t="s">
        <v>22</v>
      </c>
      <c r="I31" s="43" t="s">
        <v>29</v>
      </c>
      <c r="J31" s="43" t="s">
        <v>24</v>
      </c>
      <c r="K31" s="127">
        <v>740282.68551236799</v>
      </c>
      <c r="L31" s="43" t="s">
        <v>26</v>
      </c>
      <c r="M31" s="43" t="s">
        <v>29</v>
      </c>
      <c r="N31" s="43" t="s">
        <v>27</v>
      </c>
      <c r="O31" s="126">
        <v>-838000</v>
      </c>
      <c r="P31" s="43" t="s">
        <v>28</v>
      </c>
      <c r="Q31" s="89">
        <v>1.1319999999999999</v>
      </c>
      <c r="R31" s="89"/>
      <c r="S31" s="110"/>
      <c r="T31" s="110">
        <v>0</v>
      </c>
      <c r="U31" s="43"/>
      <c r="V31" s="89">
        <v>1.1385000000000001</v>
      </c>
      <c r="W31" s="89">
        <v>1.1448112994705186</v>
      </c>
      <c r="X31" s="127">
        <v>8305.6501600810752</v>
      </c>
      <c r="Y31" s="127">
        <v>8305.6501600810752</v>
      </c>
      <c r="Z31" s="127">
        <v>8305.6501600810752</v>
      </c>
      <c r="AA31" s="127">
        <v>0</v>
      </c>
      <c r="AB31" s="43" t="s">
        <v>127</v>
      </c>
      <c r="AD31" s="75">
        <f t="shared" si="12"/>
        <v>731998.36548397061</v>
      </c>
      <c r="AE31" s="75">
        <f t="shared" si="13"/>
        <v>8284.3200283969054</v>
      </c>
      <c r="AF31" s="6"/>
      <c r="AG31" s="75">
        <f t="shared" si="14"/>
        <v>563075.66575690045</v>
      </c>
      <c r="AH31" s="75">
        <f t="shared" si="15"/>
        <v>177207.01975546707</v>
      </c>
      <c r="AI31" s="75">
        <f t="shared" si="16"/>
        <v>-168922.69972707017</v>
      </c>
      <c r="AJ31" s="75">
        <f t="shared" si="17"/>
        <v>168922.69972707017</v>
      </c>
      <c r="AK31" s="78">
        <f t="shared" si="18"/>
        <v>1</v>
      </c>
      <c r="AL31" s="6"/>
      <c r="AM31" s="66">
        <f>VLOOKUP(EURUSD!C31,'Cours à terme initiaux'!$A$1:$E$432,5,FALSE)</f>
        <v>1.1225080000000001</v>
      </c>
      <c r="AN31" s="75">
        <f t="shared" si="19"/>
        <v>746542.56361647311</v>
      </c>
      <c r="AO31" s="75">
        <f t="shared" si="20"/>
        <v>-6259.8781041055918</v>
      </c>
      <c r="AP31" s="75">
        <f t="shared" si="21"/>
        <v>-14544.198132502497</v>
      </c>
      <c r="AQ31" s="75">
        <f t="shared" si="22"/>
        <v>14544.198132502497</v>
      </c>
      <c r="AR31" s="78">
        <f t="shared" si="23"/>
        <v>1</v>
      </c>
      <c r="AS31" s="75"/>
      <c r="AT31" s="124" t="str">
        <f t="shared" si="24"/>
        <v/>
      </c>
      <c r="AU31" s="76"/>
      <c r="AV31" s="76"/>
      <c r="AW31" s="76"/>
      <c r="AX31" s="76"/>
      <c r="AY31" s="76"/>
      <c r="AZ31" s="76"/>
      <c r="BA31" s="73"/>
      <c r="BB31" s="73"/>
      <c r="BC31" s="73"/>
      <c r="BD31" s="73"/>
      <c r="BE31" s="73"/>
      <c r="BF31" s="73"/>
    </row>
    <row r="32" spans="1:58" s="42" customFormat="1" ht="15.6" x14ac:dyDescent="0.3">
      <c r="A32" s="43">
        <v>2016</v>
      </c>
      <c r="B32" s="43" t="s">
        <v>58</v>
      </c>
      <c r="C32" s="43">
        <v>672</v>
      </c>
      <c r="D32" s="43" t="s">
        <v>51</v>
      </c>
      <c r="E32" s="88">
        <v>42327</v>
      </c>
      <c r="F32" s="88"/>
      <c r="G32" s="88">
        <v>42674</v>
      </c>
      <c r="H32" s="43" t="s">
        <v>22</v>
      </c>
      <c r="I32" s="43" t="s">
        <v>29</v>
      </c>
      <c r="J32" s="43" t="s">
        <v>24</v>
      </c>
      <c r="K32" s="127">
        <v>24009603.8415366</v>
      </c>
      <c r="L32" s="43" t="s">
        <v>26</v>
      </c>
      <c r="M32" s="43" t="s">
        <v>29</v>
      </c>
      <c r="N32" s="43" t="s">
        <v>27</v>
      </c>
      <c r="O32" s="126">
        <v>-30000000</v>
      </c>
      <c r="P32" s="43" t="s">
        <v>28</v>
      </c>
      <c r="Q32" s="89">
        <v>1.2495000000000001</v>
      </c>
      <c r="R32" s="89"/>
      <c r="S32" s="110"/>
      <c r="T32" s="110">
        <v>0</v>
      </c>
      <c r="U32" s="43"/>
      <c r="V32" s="89">
        <v>1.1385000000000001</v>
      </c>
      <c r="W32" s="89">
        <v>1.1461459250578541</v>
      </c>
      <c r="X32" s="126">
        <v>-2171805.9885966936</v>
      </c>
      <c r="Y32" s="126">
        <v>-2171805.9885966936</v>
      </c>
      <c r="Z32" s="126">
        <v>-2171805.9885966936</v>
      </c>
      <c r="AA32" s="127">
        <v>0</v>
      </c>
      <c r="AB32" s="43" t="s">
        <v>129</v>
      </c>
      <c r="AD32" s="75">
        <f t="shared" si="12"/>
        <v>26174677.538102914</v>
      </c>
      <c r="AE32" s="75">
        <f t="shared" si="13"/>
        <v>-2165073.6965662986</v>
      </c>
      <c r="AF32" s="6"/>
      <c r="AG32" s="75">
        <f t="shared" si="14"/>
        <v>20134367.337002244</v>
      </c>
      <c r="AH32" s="75">
        <f t="shared" si="15"/>
        <v>3875236.5045343712</v>
      </c>
      <c r="AI32" s="75">
        <f t="shared" si="16"/>
        <v>-6040310.2011006698</v>
      </c>
      <c r="AJ32" s="75">
        <f t="shared" si="17"/>
        <v>6040310.2011006698</v>
      </c>
      <c r="AK32" s="78">
        <f t="shared" si="18"/>
        <v>1</v>
      </c>
      <c r="AL32" s="6"/>
      <c r="AM32" s="66">
        <f>VLOOKUP(EURUSD!C32,'Cours à terme initiaux'!$A$1:$E$432,5,FALSE)</f>
        <v>1.0846100000000001</v>
      </c>
      <c r="AN32" s="75">
        <f t="shared" si="19"/>
        <v>27659711.785803191</v>
      </c>
      <c r="AO32" s="75">
        <f t="shared" si="20"/>
        <v>-3650107.9442665763</v>
      </c>
      <c r="AP32" s="75">
        <f t="shared" si="21"/>
        <v>-1485034.2477002777</v>
      </c>
      <c r="AQ32" s="75">
        <f t="shared" si="22"/>
        <v>1485034.2477002777</v>
      </c>
      <c r="AR32" s="78">
        <f t="shared" si="23"/>
        <v>1</v>
      </c>
      <c r="AS32" s="75"/>
      <c r="AT32" s="124" t="str">
        <f t="shared" si="24"/>
        <v/>
      </c>
      <c r="AU32" s="76"/>
      <c r="AV32" s="76"/>
      <c r="AW32" s="76"/>
      <c r="AX32" s="76"/>
      <c r="AY32" s="76"/>
      <c r="AZ32" s="76"/>
      <c r="BA32" s="73"/>
      <c r="BB32" s="73"/>
      <c r="BC32" s="73"/>
      <c r="BD32" s="73"/>
      <c r="BE32" s="73"/>
      <c r="BF32" s="73"/>
    </row>
    <row r="33" spans="1:58" s="42" customFormat="1" ht="15.6" x14ac:dyDescent="0.3">
      <c r="A33" s="43">
        <v>2016</v>
      </c>
      <c r="B33" s="43" t="s">
        <v>52</v>
      </c>
      <c r="C33" s="43">
        <v>607</v>
      </c>
      <c r="D33" s="43" t="s">
        <v>51</v>
      </c>
      <c r="E33" s="88">
        <v>42290</v>
      </c>
      <c r="F33" s="88">
        <v>42702</v>
      </c>
      <c r="G33" s="88">
        <v>42704</v>
      </c>
      <c r="H33" s="43" t="s">
        <v>22</v>
      </c>
      <c r="I33" s="43" t="s">
        <v>25</v>
      </c>
      <c r="J33" s="43" t="s">
        <v>24</v>
      </c>
      <c r="K33" s="127">
        <v>11583011.583011599</v>
      </c>
      <c r="L33" s="43" t="s">
        <v>22</v>
      </c>
      <c r="M33" s="43" t="s">
        <v>23</v>
      </c>
      <c r="N33" s="43" t="s">
        <v>27</v>
      </c>
      <c r="O33" s="126">
        <v>-15000000</v>
      </c>
      <c r="P33" s="43" t="s">
        <v>28</v>
      </c>
      <c r="Q33" s="89">
        <v>1.2949999999999999</v>
      </c>
      <c r="R33" s="89"/>
      <c r="S33" s="110"/>
      <c r="T33" s="110">
        <v>0</v>
      </c>
      <c r="U33" s="43"/>
      <c r="V33" s="89">
        <v>1.1385000000000001</v>
      </c>
      <c r="W33" s="89">
        <v>1.147484553899677</v>
      </c>
      <c r="X33" s="127">
        <v>29676.128098486995</v>
      </c>
      <c r="Y33" s="181">
        <v>-1105840.44090096</v>
      </c>
      <c r="Z33" s="127">
        <v>0</v>
      </c>
      <c r="AA33" s="127">
        <v>29676.128098486995</v>
      </c>
      <c r="AB33" s="43" t="s">
        <v>128</v>
      </c>
      <c r="AD33" s="75">
        <f t="shared" si="12"/>
        <v>13072071.38346494</v>
      </c>
      <c r="AE33" s="75">
        <f t="shared" si="13"/>
        <v>0</v>
      </c>
      <c r="AF33" s="6"/>
      <c r="AG33" s="75">
        <f t="shared" si="14"/>
        <v>10055439.525742261</v>
      </c>
      <c r="AH33" s="75">
        <f t="shared" si="15"/>
        <v>1527572.0572693236</v>
      </c>
      <c r="AI33" s="75">
        <f t="shared" si="16"/>
        <v>-1527572.0572693236</v>
      </c>
      <c r="AJ33" s="75">
        <f t="shared" si="17"/>
        <v>1527572.0572693236</v>
      </c>
      <c r="AK33" s="78">
        <f t="shared" si="18"/>
        <v>1</v>
      </c>
      <c r="AL33" s="6"/>
      <c r="AM33" s="66">
        <f>VLOOKUP(EURUSD!C33,'Cours à terme initiaux'!$A$1:$E$432,5,FALSE)</f>
        <v>1.0846100000000001</v>
      </c>
      <c r="AN33" s="75">
        <f t="shared" si="19"/>
        <v>13829855.892901596</v>
      </c>
      <c r="AO33" s="75">
        <f t="shared" si="20"/>
        <v>0</v>
      </c>
      <c r="AP33" s="75">
        <f t="shared" si="21"/>
        <v>-757784.50943665579</v>
      </c>
      <c r="AQ33" s="75">
        <f t="shared" si="22"/>
        <v>0</v>
      </c>
      <c r="AR33" s="78" t="str">
        <f t="shared" si="23"/>
        <v>PAS DE VALEUR INTRINSEQUE</v>
      </c>
      <c r="AS33" s="75"/>
      <c r="AT33" s="124" t="str">
        <f t="shared" si="24"/>
        <v/>
      </c>
      <c r="AU33" s="76"/>
      <c r="AV33" s="76"/>
      <c r="AW33" s="76"/>
      <c r="AX33" s="76"/>
      <c r="AY33" s="76"/>
      <c r="AZ33" s="76"/>
      <c r="BA33" s="73"/>
      <c r="BB33" s="73"/>
      <c r="BC33" s="73"/>
      <c r="BD33" s="73"/>
      <c r="BE33" s="73"/>
      <c r="BF33" s="73"/>
    </row>
    <row r="34" spans="1:58" s="42" customFormat="1" ht="15.6" x14ac:dyDescent="0.3">
      <c r="A34" s="43">
        <v>2016</v>
      </c>
      <c r="B34" s="43" t="s">
        <v>52</v>
      </c>
      <c r="C34" s="43">
        <v>608</v>
      </c>
      <c r="D34" s="43" t="s">
        <v>51</v>
      </c>
      <c r="E34" s="88">
        <v>42290</v>
      </c>
      <c r="F34" s="88">
        <v>42702</v>
      </c>
      <c r="G34" s="88">
        <v>42704</v>
      </c>
      <c r="H34" s="43" t="s">
        <v>26</v>
      </c>
      <c r="I34" s="43" t="s">
        <v>23</v>
      </c>
      <c r="J34" s="43" t="s">
        <v>24</v>
      </c>
      <c r="K34" s="127">
        <v>12244897.9591837</v>
      </c>
      <c r="L34" s="43" t="s">
        <v>26</v>
      </c>
      <c r="M34" s="43" t="s">
        <v>25</v>
      </c>
      <c r="N34" s="43" t="s">
        <v>27</v>
      </c>
      <c r="O34" s="126">
        <v>-15000000</v>
      </c>
      <c r="P34" s="43" t="s">
        <v>28</v>
      </c>
      <c r="Q34" s="89">
        <v>1.2250000000000001</v>
      </c>
      <c r="R34" s="89"/>
      <c r="S34" s="110"/>
      <c r="T34" s="110">
        <v>0</v>
      </c>
      <c r="U34" s="43"/>
      <c r="V34" s="89">
        <v>1.1385000000000001</v>
      </c>
      <c r="W34" s="89">
        <v>1.147484553899677</v>
      </c>
      <c r="X34" s="126">
        <v>-943549.95577144704</v>
      </c>
      <c r="Y34" s="147"/>
      <c r="Z34" s="126">
        <v>-827173.42428126745</v>
      </c>
      <c r="AA34" s="126">
        <v>-116376.53149017959</v>
      </c>
      <c r="AB34" s="43" t="s">
        <v>128</v>
      </c>
      <c r="AD34" s="75">
        <f t="shared" si="12"/>
        <v>13072071.38346494</v>
      </c>
      <c r="AE34" s="75">
        <f t="shared" si="13"/>
        <v>-827173.42428126745</v>
      </c>
      <c r="AF34" s="6"/>
      <c r="AG34" s="75">
        <f t="shared" si="14"/>
        <v>18674387.690664202</v>
      </c>
      <c r="AH34" s="75">
        <f t="shared" si="15"/>
        <v>-6429489.7314805295</v>
      </c>
      <c r="AI34" s="75">
        <f t="shared" si="16"/>
        <v>5602316.3071992621</v>
      </c>
      <c r="AJ34" s="75">
        <f t="shared" si="17"/>
        <v>-5602316.3071992621</v>
      </c>
      <c r="AK34" s="78">
        <f t="shared" si="18"/>
        <v>1</v>
      </c>
      <c r="AL34" s="6"/>
      <c r="AM34" s="66">
        <f>VLOOKUP(EURUSD!C34,'Cours à terme initiaux'!$A$1:$E$432,5,FALSE)</f>
        <v>1.0846100000000001</v>
      </c>
      <c r="AN34" s="75">
        <f t="shared" si="19"/>
        <v>13829855.892901596</v>
      </c>
      <c r="AO34" s="75">
        <f t="shared" si="20"/>
        <v>-1584957.9337179232</v>
      </c>
      <c r="AP34" s="75">
        <f t="shared" si="21"/>
        <v>-757784.50943665579</v>
      </c>
      <c r="AQ34" s="75">
        <f t="shared" si="22"/>
        <v>757784.50943665579</v>
      </c>
      <c r="AR34" s="78">
        <f t="shared" si="23"/>
        <v>1</v>
      </c>
      <c r="AS34" s="75"/>
      <c r="AT34" s="124" t="str">
        <f t="shared" si="24"/>
        <v/>
      </c>
      <c r="AU34" s="76"/>
      <c r="AV34" s="76"/>
      <c r="AW34" s="76"/>
      <c r="AX34" s="76"/>
      <c r="AY34" s="76"/>
      <c r="AZ34" s="76"/>
      <c r="BA34" s="73"/>
      <c r="BB34" s="73"/>
      <c r="BC34" s="73"/>
      <c r="BD34" s="73"/>
      <c r="BE34" s="73"/>
      <c r="BF34" s="73"/>
    </row>
    <row r="35" spans="1:58" s="42" customFormat="1" ht="15.6" x14ac:dyDescent="0.3">
      <c r="A35" s="43">
        <v>2016</v>
      </c>
      <c r="B35" s="43" t="s">
        <v>52</v>
      </c>
      <c r="C35" s="43">
        <v>609</v>
      </c>
      <c r="D35" s="43" t="s">
        <v>51</v>
      </c>
      <c r="E35" s="88">
        <v>42290</v>
      </c>
      <c r="F35" s="88">
        <v>42702</v>
      </c>
      <c r="G35" s="88">
        <v>42704</v>
      </c>
      <c r="H35" s="43" t="s">
        <v>26</v>
      </c>
      <c r="I35" s="43" t="s">
        <v>23</v>
      </c>
      <c r="J35" s="43" t="s">
        <v>24</v>
      </c>
      <c r="K35" s="127">
        <v>12011531.069827</v>
      </c>
      <c r="L35" s="43" t="s">
        <v>26</v>
      </c>
      <c r="M35" s="43" t="s">
        <v>25</v>
      </c>
      <c r="N35" s="43" t="s">
        <v>27</v>
      </c>
      <c r="O35" s="126">
        <v>-15000000</v>
      </c>
      <c r="P35" s="43" t="s">
        <v>28</v>
      </c>
      <c r="Q35" s="89">
        <v>1.2487999999999999</v>
      </c>
      <c r="R35" s="89">
        <v>1.2250000000000001</v>
      </c>
      <c r="S35" s="110"/>
      <c r="T35" s="110">
        <v>0</v>
      </c>
      <c r="U35" s="43"/>
      <c r="V35" s="89">
        <v>1.1385000000000001</v>
      </c>
      <c r="W35" s="89"/>
      <c r="X35" s="126">
        <v>-191966.61322799994</v>
      </c>
      <c r="Y35" s="147"/>
      <c r="Z35" s="127">
        <v>0</v>
      </c>
      <c r="AA35" s="126">
        <v>-191966.61322799994</v>
      </c>
      <c r="AB35" s="43" t="s">
        <v>128</v>
      </c>
      <c r="AD35" s="75" t="str">
        <f t="shared" si="12"/>
        <v/>
      </c>
      <c r="AE35" s="75" t="str">
        <f t="shared" si="13"/>
        <v/>
      </c>
      <c r="AF35" s="6"/>
      <c r="AG35" s="75" t="str">
        <f t="shared" si="14"/>
        <v/>
      </c>
      <c r="AH35" s="75" t="str">
        <f t="shared" si="15"/>
        <v/>
      </c>
      <c r="AI35" s="75" t="str">
        <f t="shared" si="16"/>
        <v/>
      </c>
      <c r="AJ35" s="75" t="str">
        <f t="shared" si="17"/>
        <v/>
      </c>
      <c r="AK35" s="78" t="str">
        <f t="shared" si="18"/>
        <v/>
      </c>
      <c r="AL35" s="6"/>
      <c r="AM35" s="66">
        <f>VLOOKUP(EURUSD!C35,'Cours à terme initiaux'!$A$1:$E$432,5,FALSE)</f>
        <v>1.0846100000000001</v>
      </c>
      <c r="AN35" s="75" t="str">
        <f t="shared" si="19"/>
        <v/>
      </c>
      <c r="AO35" s="75" t="str">
        <f t="shared" si="20"/>
        <v/>
      </c>
      <c r="AP35" s="75" t="str">
        <f t="shared" si="21"/>
        <v/>
      </c>
      <c r="AQ35" s="75" t="str">
        <f t="shared" si="22"/>
        <v/>
      </c>
      <c r="AR35" s="78" t="str">
        <f t="shared" si="23"/>
        <v/>
      </c>
      <c r="AS35" s="75"/>
      <c r="AT35" s="124" t="str">
        <f t="shared" si="24"/>
        <v/>
      </c>
      <c r="AU35" s="76"/>
      <c r="AV35" s="76"/>
      <c r="AW35" s="76"/>
      <c r="AX35" s="76"/>
      <c r="AY35" s="76"/>
      <c r="AZ35" s="76"/>
      <c r="BA35" s="73"/>
      <c r="BB35" s="73"/>
      <c r="BC35" s="73"/>
      <c r="BD35" s="73"/>
      <c r="BE35" s="73"/>
      <c r="BF35" s="73"/>
    </row>
    <row r="36" spans="1:58" s="42" customFormat="1" ht="15.6" x14ac:dyDescent="0.3">
      <c r="A36" s="61">
        <v>2016</v>
      </c>
      <c r="B36" s="61" t="s">
        <v>101</v>
      </c>
      <c r="C36" s="61">
        <v>656</v>
      </c>
      <c r="D36" s="61" t="s">
        <v>21</v>
      </c>
      <c r="E36" s="62">
        <v>42313</v>
      </c>
      <c r="F36" s="62"/>
      <c r="G36" s="62">
        <v>42704</v>
      </c>
      <c r="H36" s="61" t="s">
        <v>22</v>
      </c>
      <c r="I36" s="61" t="s">
        <v>29</v>
      </c>
      <c r="J36" s="61" t="s">
        <v>24</v>
      </c>
      <c r="K36" s="83">
        <v>13620266.957232401</v>
      </c>
      <c r="L36" s="61" t="s">
        <v>26</v>
      </c>
      <c r="M36" s="61" t="s">
        <v>29</v>
      </c>
      <c r="N36" s="61" t="s">
        <v>27</v>
      </c>
      <c r="O36" s="63">
        <v>-15000000</v>
      </c>
      <c r="P36" s="61" t="s">
        <v>28</v>
      </c>
      <c r="Q36" s="64">
        <v>1.1012999999999999</v>
      </c>
      <c r="R36" s="64"/>
      <c r="S36" s="83"/>
      <c r="T36" s="83">
        <v>0</v>
      </c>
      <c r="U36" s="61"/>
      <c r="V36" s="89">
        <v>1.1385000000000001</v>
      </c>
      <c r="W36" s="64">
        <v>1.147484553899677</v>
      </c>
      <c r="X36" s="83">
        <v>550189.36407718505</v>
      </c>
      <c r="Y36" s="83">
        <v>550189.36407718505</v>
      </c>
      <c r="Z36" s="83">
        <v>550189.36407718505</v>
      </c>
      <c r="AA36" s="83">
        <v>0</v>
      </c>
      <c r="AB36" s="61" t="s">
        <v>122</v>
      </c>
      <c r="AD36" s="75">
        <f t="shared" si="12"/>
        <v>13072071.38346494</v>
      </c>
      <c r="AE36" s="75">
        <f t="shared" si="13"/>
        <v>548195.57376742177</v>
      </c>
      <c r="AF36" s="6"/>
      <c r="AG36" s="75">
        <f t="shared" si="14"/>
        <v>10055439.525742261</v>
      </c>
      <c r="AH36" s="75">
        <f t="shared" si="15"/>
        <v>3564827.4314901009</v>
      </c>
      <c r="AI36" s="75">
        <f t="shared" si="16"/>
        <v>-3016631.8577226792</v>
      </c>
      <c r="AJ36" s="75">
        <f t="shared" si="17"/>
        <v>3016631.8577226792</v>
      </c>
      <c r="AK36" s="78">
        <f t="shared" si="18"/>
        <v>1</v>
      </c>
      <c r="AL36" s="6"/>
      <c r="AM36" s="66">
        <f>VLOOKUP(EURUSD!C36,'Cours à terme initiaux'!$A$1:$E$432,5,FALSE)</f>
        <v>1.150064</v>
      </c>
      <c r="AN36" s="75">
        <f t="shared" si="19"/>
        <v>13042752.40334451</v>
      </c>
      <c r="AO36" s="75">
        <f t="shared" si="20"/>
        <v>577514.55388785154</v>
      </c>
      <c r="AP36" s="75">
        <f t="shared" si="21"/>
        <v>29318.980120429769</v>
      </c>
      <c r="AQ36" s="75">
        <f t="shared" si="22"/>
        <v>-29318.980120429769</v>
      </c>
      <c r="AR36" s="78">
        <f t="shared" si="23"/>
        <v>1</v>
      </c>
      <c r="AS36" s="75"/>
      <c r="AT36" s="124" t="str">
        <f t="shared" si="24"/>
        <v/>
      </c>
      <c r="AU36" s="76"/>
      <c r="AV36" s="76"/>
      <c r="AW36" s="76"/>
      <c r="AX36" s="76"/>
      <c r="AY36" s="76"/>
      <c r="AZ36" s="76"/>
      <c r="BA36" s="73"/>
      <c r="BB36" s="73"/>
      <c r="BC36" s="73"/>
      <c r="BD36" s="73"/>
      <c r="BE36" s="73"/>
      <c r="BF36" s="73"/>
    </row>
    <row r="37" spans="1:58" s="42" customFormat="1" ht="15.6" x14ac:dyDescent="0.3">
      <c r="A37" s="61">
        <v>2016</v>
      </c>
      <c r="B37" s="61" t="s">
        <v>59</v>
      </c>
      <c r="C37" s="61">
        <v>625</v>
      </c>
      <c r="D37" s="61" t="s">
        <v>30</v>
      </c>
      <c r="E37" s="62">
        <v>42307</v>
      </c>
      <c r="F37" s="62">
        <v>42732</v>
      </c>
      <c r="G37" s="62">
        <v>42734</v>
      </c>
      <c r="H37" s="61" t="s">
        <v>22</v>
      </c>
      <c r="I37" s="61" t="s">
        <v>25</v>
      </c>
      <c r="J37" s="61" t="s">
        <v>24</v>
      </c>
      <c r="K37" s="83">
        <v>25531914.893617</v>
      </c>
      <c r="L37" s="61" t="s">
        <v>22</v>
      </c>
      <c r="M37" s="61" t="s">
        <v>23</v>
      </c>
      <c r="N37" s="61" t="s">
        <v>27</v>
      </c>
      <c r="O37" s="63">
        <v>-30000000</v>
      </c>
      <c r="P37" s="61" t="s">
        <v>28</v>
      </c>
      <c r="Q37" s="64">
        <v>1.175</v>
      </c>
      <c r="R37" s="64"/>
      <c r="S37" s="83"/>
      <c r="T37" s="83">
        <v>0</v>
      </c>
      <c r="U37" s="61"/>
      <c r="V37" s="89">
        <v>1.1385000000000001</v>
      </c>
      <c r="W37" s="64">
        <v>1.1488651443192091</v>
      </c>
      <c r="X37" s="83">
        <v>603753.46559189004</v>
      </c>
      <c r="Y37" s="185">
        <v>-125863.42118560686</v>
      </c>
      <c r="Z37" s="83">
        <v>0</v>
      </c>
      <c r="AA37" s="83">
        <v>603753.46559189004</v>
      </c>
      <c r="AB37" s="61" t="s">
        <v>130</v>
      </c>
      <c r="AD37" s="75">
        <f t="shared" si="12"/>
        <v>26112725.369327229</v>
      </c>
      <c r="AE37" s="75">
        <f t="shared" si="13"/>
        <v>0</v>
      </c>
      <c r="AF37" s="6"/>
      <c r="AG37" s="75">
        <f t="shared" si="14"/>
        <v>20086711.822559405</v>
      </c>
      <c r="AH37" s="75">
        <f t="shared" si="15"/>
        <v>5445203.0710576139</v>
      </c>
      <c r="AI37" s="75">
        <f t="shared" si="16"/>
        <v>-5445203.0710576139</v>
      </c>
      <c r="AJ37" s="75">
        <f t="shared" si="17"/>
        <v>5445203.0710576139</v>
      </c>
      <c r="AK37" s="78">
        <f t="shared" si="18"/>
        <v>1</v>
      </c>
      <c r="AL37" s="6"/>
      <c r="AM37" s="66">
        <f>VLOOKUP(EURUSD!C37,'Cours à terme initiaux'!$A$1:$E$432,5,FALSE)</f>
        <v>1.099119</v>
      </c>
      <c r="AN37" s="75">
        <f t="shared" si="19"/>
        <v>27294587.756193824</v>
      </c>
      <c r="AO37" s="75">
        <f t="shared" si="20"/>
        <v>0</v>
      </c>
      <c r="AP37" s="75">
        <f t="shared" si="21"/>
        <v>-1181862.3868665956</v>
      </c>
      <c r="AQ37" s="75">
        <f t="shared" si="22"/>
        <v>0</v>
      </c>
      <c r="AR37" s="78" t="str">
        <f t="shared" si="23"/>
        <v>PAS DE VALEUR INTRINSEQUE</v>
      </c>
      <c r="AS37" s="75"/>
      <c r="AT37" s="124" t="str">
        <f t="shared" si="24"/>
        <v/>
      </c>
      <c r="AU37" s="76"/>
      <c r="AV37" s="76"/>
      <c r="AW37" s="76"/>
      <c r="AX37" s="76"/>
      <c r="AY37" s="76"/>
      <c r="AZ37" s="76"/>
      <c r="BA37" s="73"/>
      <c r="BB37" s="73"/>
      <c r="BC37" s="73"/>
      <c r="BD37" s="73"/>
      <c r="BE37" s="73"/>
      <c r="BF37" s="73"/>
    </row>
    <row r="38" spans="1:58" s="42" customFormat="1" ht="15.6" x14ac:dyDescent="0.3">
      <c r="A38" s="61">
        <v>2016</v>
      </c>
      <c r="B38" s="61" t="s">
        <v>59</v>
      </c>
      <c r="C38" s="61">
        <v>626</v>
      </c>
      <c r="D38" s="61" t="s">
        <v>30</v>
      </c>
      <c r="E38" s="62">
        <v>42307</v>
      </c>
      <c r="F38" s="62">
        <v>42732</v>
      </c>
      <c r="G38" s="62">
        <v>42734</v>
      </c>
      <c r="H38" s="61" t="s">
        <v>26</v>
      </c>
      <c r="I38" s="61" t="s">
        <v>23</v>
      </c>
      <c r="J38" s="61" t="s">
        <v>24</v>
      </c>
      <c r="K38" s="83">
        <v>27906976.744185999</v>
      </c>
      <c r="L38" s="61" t="s">
        <v>26</v>
      </c>
      <c r="M38" s="61" t="s">
        <v>25</v>
      </c>
      <c r="N38" s="61" t="s">
        <v>27</v>
      </c>
      <c r="O38" s="63">
        <v>-30000000</v>
      </c>
      <c r="P38" s="61" t="s">
        <v>28</v>
      </c>
      <c r="Q38" s="64">
        <v>1.075</v>
      </c>
      <c r="R38" s="64"/>
      <c r="S38" s="83"/>
      <c r="T38" s="83">
        <v>0</v>
      </c>
      <c r="U38" s="61"/>
      <c r="V38" s="89">
        <v>1.1385000000000001</v>
      </c>
      <c r="W38" s="64">
        <v>1.1488651443192091</v>
      </c>
      <c r="X38" s="63">
        <v>-362043.3757042152</v>
      </c>
      <c r="Y38" s="184"/>
      <c r="Z38" s="83">
        <v>0</v>
      </c>
      <c r="AA38" s="63">
        <v>-362043.3757042152</v>
      </c>
      <c r="AB38" s="61" t="s">
        <v>131</v>
      </c>
      <c r="AD38" s="75">
        <f t="shared" si="12"/>
        <v>26112725.369327229</v>
      </c>
      <c r="AE38" s="75">
        <f t="shared" si="13"/>
        <v>0</v>
      </c>
      <c r="AF38" s="6"/>
      <c r="AG38" s="75">
        <f t="shared" si="14"/>
        <v>37303893.38475319</v>
      </c>
      <c r="AH38" s="75">
        <f t="shared" si="15"/>
        <v>-9396916.6405671425</v>
      </c>
      <c r="AI38" s="75">
        <f t="shared" si="16"/>
        <v>9396916.6405671425</v>
      </c>
      <c r="AJ38" s="75">
        <f t="shared" si="17"/>
        <v>-9396916.6405671425</v>
      </c>
      <c r="AK38" s="78">
        <f t="shared" si="18"/>
        <v>1</v>
      </c>
      <c r="AL38" s="6"/>
      <c r="AM38" s="66">
        <f>VLOOKUP(EURUSD!C38,'Cours à terme initiaux'!$A$1:$E$432,5,FALSE)</f>
        <v>1.099119</v>
      </c>
      <c r="AN38" s="75">
        <f t="shared" si="19"/>
        <v>27294587.756193824</v>
      </c>
      <c r="AO38" s="75">
        <f t="shared" si="20"/>
        <v>0</v>
      </c>
      <c r="AP38" s="75">
        <f t="shared" si="21"/>
        <v>-1181862.3868665956</v>
      </c>
      <c r="AQ38" s="75">
        <f t="shared" si="22"/>
        <v>0</v>
      </c>
      <c r="AR38" s="78" t="str">
        <f t="shared" si="23"/>
        <v>PAS DE VALEUR INTRINSEQUE</v>
      </c>
      <c r="AS38" s="75"/>
      <c r="AT38" s="124" t="str">
        <f t="shared" si="24"/>
        <v/>
      </c>
      <c r="AU38" s="76"/>
      <c r="AV38" s="76"/>
      <c r="AW38" s="76"/>
      <c r="AX38" s="76"/>
      <c r="AY38" s="76"/>
      <c r="AZ38" s="76"/>
      <c r="BA38" s="73"/>
      <c r="BB38" s="73"/>
      <c r="BC38" s="73"/>
      <c r="BD38" s="73"/>
      <c r="BE38" s="73"/>
      <c r="BF38" s="73"/>
    </row>
    <row r="39" spans="1:58" s="42" customFormat="1" ht="15.6" x14ac:dyDescent="0.3">
      <c r="A39" s="61">
        <v>2016</v>
      </c>
      <c r="B39" s="61" t="s">
        <v>59</v>
      </c>
      <c r="C39" s="61">
        <v>627</v>
      </c>
      <c r="D39" s="61" t="s">
        <v>30</v>
      </c>
      <c r="E39" s="62">
        <v>42307</v>
      </c>
      <c r="F39" s="62">
        <v>42732</v>
      </c>
      <c r="G39" s="62">
        <v>42734</v>
      </c>
      <c r="H39" s="61" t="s">
        <v>26</v>
      </c>
      <c r="I39" s="61" t="s">
        <v>23</v>
      </c>
      <c r="J39" s="61" t="s">
        <v>24</v>
      </c>
      <c r="K39" s="83">
        <v>26315789.473684199</v>
      </c>
      <c r="L39" s="61" t="s">
        <v>26</v>
      </c>
      <c r="M39" s="61" t="s">
        <v>25</v>
      </c>
      <c r="N39" s="61" t="s">
        <v>27</v>
      </c>
      <c r="O39" s="63">
        <v>-30000000</v>
      </c>
      <c r="P39" s="61" t="s">
        <v>28</v>
      </c>
      <c r="Q39" s="64">
        <v>1.1399999999999999</v>
      </c>
      <c r="R39" s="64">
        <v>1.075</v>
      </c>
      <c r="S39" s="83"/>
      <c r="T39" s="83">
        <v>0</v>
      </c>
      <c r="U39" s="61"/>
      <c r="V39" s="89">
        <v>1.1385000000000001</v>
      </c>
      <c r="W39" s="64"/>
      <c r="X39" s="63">
        <v>-367573.5110732817</v>
      </c>
      <c r="Y39" s="184"/>
      <c r="Z39" s="83">
        <v>0</v>
      </c>
      <c r="AA39" s="63">
        <v>-367573.5110732817</v>
      </c>
      <c r="AB39" s="61" t="s">
        <v>132</v>
      </c>
      <c r="AD39" s="75" t="str">
        <f t="shared" si="12"/>
        <v/>
      </c>
      <c r="AE39" s="75" t="str">
        <f t="shared" si="13"/>
        <v/>
      </c>
      <c r="AF39" s="6"/>
      <c r="AG39" s="75" t="str">
        <f t="shared" si="14"/>
        <v/>
      </c>
      <c r="AH39" s="75" t="str">
        <f t="shared" si="15"/>
        <v/>
      </c>
      <c r="AI39" s="75" t="str">
        <f t="shared" si="16"/>
        <v/>
      </c>
      <c r="AJ39" s="75" t="str">
        <f t="shared" si="17"/>
        <v/>
      </c>
      <c r="AK39" s="78" t="str">
        <f t="shared" si="18"/>
        <v/>
      </c>
      <c r="AL39" s="6"/>
      <c r="AM39" s="66">
        <f>VLOOKUP(EURUSD!C39,'Cours à terme initiaux'!$A$1:$E$432,5,FALSE)</f>
        <v>1.099119</v>
      </c>
      <c r="AN39" s="75" t="str">
        <f t="shared" si="19"/>
        <v/>
      </c>
      <c r="AO39" s="75" t="str">
        <f t="shared" si="20"/>
        <v/>
      </c>
      <c r="AP39" s="75" t="str">
        <f t="shared" si="21"/>
        <v/>
      </c>
      <c r="AQ39" s="75" t="str">
        <f t="shared" si="22"/>
        <v/>
      </c>
      <c r="AR39" s="78" t="str">
        <f t="shared" si="23"/>
        <v/>
      </c>
      <c r="AS39" s="75"/>
      <c r="AT39" s="124" t="str">
        <f t="shared" si="24"/>
        <v/>
      </c>
      <c r="AU39" s="76"/>
      <c r="AV39" s="76"/>
      <c r="AW39" s="76"/>
      <c r="AX39" s="76"/>
      <c r="AY39" s="76"/>
      <c r="AZ39" s="76"/>
      <c r="BA39" s="73"/>
      <c r="BB39" s="73"/>
      <c r="BC39" s="73"/>
      <c r="BD39" s="73"/>
      <c r="BE39" s="73"/>
      <c r="BF39" s="73"/>
    </row>
    <row r="40" spans="1:58" s="42" customFormat="1" ht="15.6" x14ac:dyDescent="0.3">
      <c r="A40" s="43">
        <v>2017</v>
      </c>
      <c r="B40" s="43" t="s">
        <v>72</v>
      </c>
      <c r="C40" s="43">
        <v>513</v>
      </c>
      <c r="D40" s="43" t="s">
        <v>73</v>
      </c>
      <c r="E40" s="88">
        <v>42202</v>
      </c>
      <c r="F40" s="88">
        <v>42720</v>
      </c>
      <c r="G40" s="88">
        <v>42724</v>
      </c>
      <c r="H40" s="43" t="s">
        <v>22</v>
      </c>
      <c r="I40" s="43" t="s">
        <v>25</v>
      </c>
      <c r="J40" s="43" t="s">
        <v>24</v>
      </c>
      <c r="K40" s="127">
        <v>4372173.9130434804</v>
      </c>
      <c r="L40" s="43" t="s">
        <v>22</v>
      </c>
      <c r="M40" s="43" t="s">
        <v>23</v>
      </c>
      <c r="N40" s="43" t="s">
        <v>27</v>
      </c>
      <c r="O40" s="126">
        <v>-5028000</v>
      </c>
      <c r="P40" s="43" t="s">
        <v>28</v>
      </c>
      <c r="Q40" s="89">
        <v>1.1499999999999999</v>
      </c>
      <c r="R40" s="89"/>
      <c r="S40" s="110"/>
      <c r="T40" s="110">
        <v>0</v>
      </c>
      <c r="U40" s="43"/>
      <c r="V40" s="89">
        <v>1.1385000000000001</v>
      </c>
      <c r="W40" s="89">
        <v>1.1483976193673071</v>
      </c>
      <c r="X40" s="127">
        <v>142288.86603725198</v>
      </c>
      <c r="Y40" s="147">
        <v>98954.739524803445</v>
      </c>
      <c r="Z40" s="127">
        <v>0</v>
      </c>
      <c r="AA40" s="127">
        <v>142288.86603725198</v>
      </c>
      <c r="AB40" s="43" t="s">
        <v>49</v>
      </c>
      <c r="AD40" s="75">
        <f t="shared" si="12"/>
        <v>4378274.4889092539</v>
      </c>
      <c r="AE40" s="75">
        <f t="shared" si="13"/>
        <v>0</v>
      </c>
      <c r="AF40" s="6"/>
      <c r="AG40" s="75">
        <f t="shared" si="14"/>
        <v>3367903.4530071178</v>
      </c>
      <c r="AH40" s="75">
        <f t="shared" si="15"/>
        <v>1004270.4600363607</v>
      </c>
      <c r="AI40" s="75">
        <f t="shared" si="16"/>
        <v>-1004270.4600363607</v>
      </c>
      <c r="AJ40" s="75">
        <f t="shared" si="17"/>
        <v>1004270.4600363607</v>
      </c>
      <c r="AK40" s="78">
        <f t="shared" si="18"/>
        <v>1</v>
      </c>
      <c r="AL40" s="6"/>
      <c r="AM40" s="66">
        <f>VLOOKUP(EURUSD!C40,'Cours à terme initiaux'!$A$1:$E$432,5,FALSE)</f>
        <v>1.0980000000000001</v>
      </c>
      <c r="AN40" s="75">
        <f t="shared" si="19"/>
        <v>4579234.972677595</v>
      </c>
      <c r="AO40" s="75">
        <f t="shared" si="20"/>
        <v>0</v>
      </c>
      <c r="AP40" s="75">
        <f t="shared" si="21"/>
        <v>-200960.48376834113</v>
      </c>
      <c r="AQ40" s="75">
        <f t="shared" si="22"/>
        <v>0</v>
      </c>
      <c r="AR40" s="78" t="str">
        <f t="shared" si="23"/>
        <v>PAS DE VALEUR INTRINSEQUE</v>
      </c>
      <c r="AS40" s="75"/>
      <c r="AT40" s="124" t="str">
        <f t="shared" si="24"/>
        <v/>
      </c>
      <c r="AU40" s="76"/>
      <c r="AV40" s="76"/>
      <c r="AW40" s="76"/>
      <c r="AX40" s="76"/>
      <c r="AY40" s="76"/>
      <c r="AZ40" s="76"/>
      <c r="BA40" s="73"/>
      <c r="BB40" s="73"/>
      <c r="BC40" s="73"/>
      <c r="BD40" s="73"/>
      <c r="BE40" s="73"/>
      <c r="BF40" s="73"/>
    </row>
    <row r="41" spans="1:58" s="42" customFormat="1" ht="15.6" x14ac:dyDescent="0.3">
      <c r="A41" s="43">
        <v>2017</v>
      </c>
      <c r="B41" s="43" t="s">
        <v>72</v>
      </c>
      <c r="C41" s="43">
        <v>514</v>
      </c>
      <c r="D41" s="43" t="s">
        <v>73</v>
      </c>
      <c r="E41" s="88">
        <v>42202</v>
      </c>
      <c r="F41" s="88">
        <v>42720</v>
      </c>
      <c r="G41" s="88">
        <v>42724</v>
      </c>
      <c r="H41" s="43" t="s">
        <v>26</v>
      </c>
      <c r="I41" s="43" t="s">
        <v>23</v>
      </c>
      <c r="J41" s="43" t="s">
        <v>24</v>
      </c>
      <c r="K41" s="127">
        <v>5002985.0746268705</v>
      </c>
      <c r="L41" s="43" t="s">
        <v>26</v>
      </c>
      <c r="M41" s="43" t="s">
        <v>25</v>
      </c>
      <c r="N41" s="43" t="s">
        <v>27</v>
      </c>
      <c r="O41" s="126">
        <v>-5028000</v>
      </c>
      <c r="P41" s="43" t="s">
        <v>28</v>
      </c>
      <c r="Q41" s="89">
        <v>1.0049999999999999</v>
      </c>
      <c r="R41" s="89"/>
      <c r="S41" s="110"/>
      <c r="T41" s="110">
        <v>0</v>
      </c>
      <c r="U41" s="43"/>
      <c r="V41" s="89">
        <v>1.1385000000000001</v>
      </c>
      <c r="W41" s="89">
        <v>1.1483976193673071</v>
      </c>
      <c r="X41" s="126">
        <v>-21984.656754007374</v>
      </c>
      <c r="Y41" s="147"/>
      <c r="Z41" s="127">
        <v>0</v>
      </c>
      <c r="AA41" s="126">
        <v>-21984.656754007374</v>
      </c>
      <c r="AB41" s="43" t="s">
        <v>49</v>
      </c>
      <c r="AD41" s="75">
        <f t="shared" si="12"/>
        <v>4378274.4889092539</v>
      </c>
      <c r="AE41" s="75">
        <f t="shared" si="13"/>
        <v>0</v>
      </c>
      <c r="AF41" s="6"/>
      <c r="AG41" s="75">
        <f t="shared" si="14"/>
        <v>6254677.8412989341</v>
      </c>
      <c r="AH41" s="75">
        <f t="shared" si="15"/>
        <v>-1251692.7666720683</v>
      </c>
      <c r="AI41" s="75">
        <f t="shared" si="16"/>
        <v>1251692.7666720683</v>
      </c>
      <c r="AJ41" s="75">
        <f t="shared" si="17"/>
        <v>-1251692.7666720683</v>
      </c>
      <c r="AK41" s="78">
        <f t="shared" si="18"/>
        <v>1</v>
      </c>
      <c r="AL41" s="6"/>
      <c r="AM41" s="66">
        <f>VLOOKUP(EURUSD!C41,'Cours à terme initiaux'!$A$1:$E$432,5,FALSE)</f>
        <v>1.0980000000000001</v>
      </c>
      <c r="AN41" s="75">
        <f t="shared" si="19"/>
        <v>4579234.972677595</v>
      </c>
      <c r="AO41" s="75">
        <f t="shared" si="20"/>
        <v>0</v>
      </c>
      <c r="AP41" s="75">
        <f t="shared" si="21"/>
        <v>-200960.48376834113</v>
      </c>
      <c r="AQ41" s="75">
        <f t="shared" si="22"/>
        <v>0</v>
      </c>
      <c r="AR41" s="78" t="str">
        <f t="shared" si="23"/>
        <v>PAS DE VALEUR INTRINSEQUE</v>
      </c>
      <c r="AS41" s="75"/>
      <c r="AT41" s="124" t="str">
        <f t="shared" si="24"/>
        <v/>
      </c>
      <c r="AU41" s="76"/>
      <c r="AV41" s="76"/>
      <c r="AW41" s="76"/>
      <c r="AX41" s="76"/>
      <c r="AY41" s="76"/>
      <c r="AZ41" s="76"/>
      <c r="BA41" s="73"/>
      <c r="BB41" s="73"/>
      <c r="BC41" s="73"/>
      <c r="BD41" s="73"/>
      <c r="BE41" s="73"/>
      <c r="BF41" s="73"/>
    </row>
    <row r="42" spans="1:58" ht="15.6" x14ac:dyDescent="0.3">
      <c r="A42" s="43">
        <v>2017</v>
      </c>
      <c r="B42" s="43" t="s">
        <v>72</v>
      </c>
      <c r="C42" s="43">
        <v>515</v>
      </c>
      <c r="D42" s="43" t="s">
        <v>73</v>
      </c>
      <c r="E42" s="88">
        <v>42202</v>
      </c>
      <c r="F42" s="88">
        <v>42720</v>
      </c>
      <c r="G42" s="88">
        <v>42724</v>
      </c>
      <c r="H42" s="43" t="s">
        <v>26</v>
      </c>
      <c r="I42" s="43" t="s">
        <v>23</v>
      </c>
      <c r="J42" s="43" t="s">
        <v>24</v>
      </c>
      <c r="K42" s="127">
        <v>4570909.0909090899</v>
      </c>
      <c r="L42" s="43" t="s">
        <v>26</v>
      </c>
      <c r="M42" s="43" t="s">
        <v>25</v>
      </c>
      <c r="N42" s="43" t="s">
        <v>27</v>
      </c>
      <c r="O42" s="126">
        <v>-5028000</v>
      </c>
      <c r="P42" s="43" t="s">
        <v>28</v>
      </c>
      <c r="Q42" s="89">
        <v>1.1000000000000001</v>
      </c>
      <c r="R42" s="89">
        <v>1.0049999999999999</v>
      </c>
      <c r="S42" s="110"/>
      <c r="T42" s="110">
        <v>0</v>
      </c>
      <c r="U42" s="43"/>
      <c r="V42" s="89">
        <v>1.1385000000000001</v>
      </c>
      <c r="W42" s="89">
        <v>1.1483976193673071</v>
      </c>
      <c r="X42" s="126">
        <v>-21349.469758441155</v>
      </c>
      <c r="Y42" s="147"/>
      <c r="Z42" s="127">
        <v>0</v>
      </c>
      <c r="AA42" s="126">
        <v>-21349.469758441155</v>
      </c>
      <c r="AB42" s="43" t="s">
        <v>124</v>
      </c>
      <c r="AD42" s="75" t="str">
        <f t="shared" si="12"/>
        <v/>
      </c>
      <c r="AE42" s="75" t="str">
        <f t="shared" si="13"/>
        <v/>
      </c>
      <c r="AF42" s="6"/>
      <c r="AG42" s="75" t="str">
        <f t="shared" si="14"/>
        <v/>
      </c>
      <c r="AH42" s="75" t="str">
        <f t="shared" si="15"/>
        <v/>
      </c>
      <c r="AI42" s="75" t="str">
        <f t="shared" si="16"/>
        <v/>
      </c>
      <c r="AJ42" s="75" t="str">
        <f t="shared" si="17"/>
        <v/>
      </c>
      <c r="AK42" s="78" t="str">
        <f t="shared" si="18"/>
        <v/>
      </c>
      <c r="AL42" s="6"/>
      <c r="AM42" s="66">
        <f>VLOOKUP(EURUSD!C42,'Cours à terme initiaux'!$A$1:$E$432,5,FALSE)</f>
        <v>1.0980000000000001</v>
      </c>
      <c r="AN42" s="75" t="str">
        <f t="shared" si="19"/>
        <v/>
      </c>
      <c r="AO42" s="75" t="str">
        <f t="shared" si="20"/>
        <v/>
      </c>
      <c r="AP42" s="75" t="str">
        <f t="shared" si="21"/>
        <v/>
      </c>
      <c r="AQ42" s="75" t="str">
        <f t="shared" si="22"/>
        <v/>
      </c>
      <c r="AR42" s="78" t="str">
        <f t="shared" si="23"/>
        <v/>
      </c>
      <c r="AT42" s="124" t="str">
        <f t="shared" si="24"/>
        <v/>
      </c>
    </row>
    <row r="43" spans="1:58" ht="15.6" x14ac:dyDescent="0.3">
      <c r="A43" s="43">
        <v>2017</v>
      </c>
      <c r="B43" s="43" t="s">
        <v>74</v>
      </c>
      <c r="C43" s="43">
        <v>516</v>
      </c>
      <c r="D43" s="43" t="s">
        <v>75</v>
      </c>
      <c r="E43" s="88">
        <v>42202</v>
      </c>
      <c r="F43" s="88">
        <v>42720</v>
      </c>
      <c r="G43" s="88">
        <v>42724</v>
      </c>
      <c r="H43" s="43" t="s">
        <v>22</v>
      </c>
      <c r="I43" s="43" t="s">
        <v>25</v>
      </c>
      <c r="J43" s="43" t="s">
        <v>24</v>
      </c>
      <c r="K43" s="127">
        <v>21714782.608695701</v>
      </c>
      <c r="L43" s="43" t="s">
        <v>22</v>
      </c>
      <c r="M43" s="43" t="s">
        <v>23</v>
      </c>
      <c r="N43" s="43" t="s">
        <v>27</v>
      </c>
      <c r="O43" s="126">
        <v>-24972000</v>
      </c>
      <c r="P43" s="43" t="s">
        <v>28</v>
      </c>
      <c r="Q43" s="89">
        <v>1.1499999999999999</v>
      </c>
      <c r="R43" s="89"/>
      <c r="S43" s="110"/>
      <c r="T43" s="110">
        <v>0</v>
      </c>
      <c r="U43" s="43"/>
      <c r="V43" s="89">
        <v>1.1385000000000001</v>
      </c>
      <c r="W43" s="89">
        <v>1.1483976193673071</v>
      </c>
      <c r="X43" s="127">
        <v>706690.04826616205</v>
      </c>
      <c r="Y43" s="147">
        <v>491467.33401221113</v>
      </c>
      <c r="Z43" s="127">
        <v>0</v>
      </c>
      <c r="AA43" s="127">
        <v>706690.04826616205</v>
      </c>
      <c r="AB43" s="43" t="s">
        <v>49</v>
      </c>
      <c r="AD43" s="75">
        <f t="shared" si="12"/>
        <v>21745081.650167439</v>
      </c>
      <c r="AE43" s="75">
        <f t="shared" si="13"/>
        <v>0</v>
      </c>
      <c r="AF43" s="6"/>
      <c r="AG43" s="75">
        <f t="shared" si="14"/>
        <v>16726985.884744182</v>
      </c>
      <c r="AH43" s="75">
        <f t="shared" si="15"/>
        <v>4987796.7239514701</v>
      </c>
      <c r="AI43" s="75">
        <f t="shared" si="16"/>
        <v>-4987796.7239514701</v>
      </c>
      <c r="AJ43" s="75">
        <f t="shared" si="17"/>
        <v>4987796.7239514701</v>
      </c>
      <c r="AK43" s="78">
        <f t="shared" si="18"/>
        <v>1</v>
      </c>
      <c r="AL43" s="6"/>
      <c r="AM43" s="66">
        <f>VLOOKUP(EURUSD!C43,'Cours à terme initiaux'!$A$1:$E$432,5,FALSE)</f>
        <v>1.0980000000000001</v>
      </c>
      <c r="AN43" s="75">
        <f t="shared" si="19"/>
        <v>22743169.398907103</v>
      </c>
      <c r="AO43" s="75">
        <f t="shared" si="20"/>
        <v>0</v>
      </c>
      <c r="AP43" s="75">
        <f t="shared" si="21"/>
        <v>-998087.74873966351</v>
      </c>
      <c r="AQ43" s="75">
        <f t="shared" si="22"/>
        <v>0</v>
      </c>
      <c r="AR43" s="78" t="str">
        <f t="shared" si="23"/>
        <v>PAS DE VALEUR INTRINSEQUE</v>
      </c>
      <c r="AT43" s="124" t="str">
        <f t="shared" si="24"/>
        <v/>
      </c>
    </row>
    <row r="44" spans="1:58" ht="15.6" x14ac:dyDescent="0.3">
      <c r="A44" s="43">
        <v>2017</v>
      </c>
      <c r="B44" s="43" t="s">
        <v>74</v>
      </c>
      <c r="C44" s="43">
        <v>517</v>
      </c>
      <c r="D44" s="43" t="s">
        <v>75</v>
      </c>
      <c r="E44" s="88">
        <v>42202</v>
      </c>
      <c r="F44" s="88">
        <v>42720</v>
      </c>
      <c r="G44" s="88">
        <v>42724</v>
      </c>
      <c r="H44" s="43" t="s">
        <v>26</v>
      </c>
      <c r="I44" s="43" t="s">
        <v>23</v>
      </c>
      <c r="J44" s="43" t="s">
        <v>24</v>
      </c>
      <c r="K44" s="127">
        <v>24847761.194029901</v>
      </c>
      <c r="L44" s="43" t="s">
        <v>26</v>
      </c>
      <c r="M44" s="43" t="s">
        <v>25</v>
      </c>
      <c r="N44" s="43" t="s">
        <v>27</v>
      </c>
      <c r="O44" s="126">
        <v>-24972000</v>
      </c>
      <c r="P44" s="43" t="s">
        <v>28</v>
      </c>
      <c r="Q44" s="89">
        <v>1.0049999999999999</v>
      </c>
      <c r="R44" s="89"/>
      <c r="S44" s="110"/>
      <c r="T44" s="110">
        <v>0</v>
      </c>
      <c r="U44" s="43"/>
      <c r="V44" s="89">
        <v>1.1385000000000001</v>
      </c>
      <c r="W44" s="89">
        <v>1.1483976193673071</v>
      </c>
      <c r="X44" s="126">
        <v>-109188.71289997471</v>
      </c>
      <c r="Y44" s="147"/>
      <c r="Z44" s="127">
        <v>0</v>
      </c>
      <c r="AA44" s="126">
        <v>-109188.71289997471</v>
      </c>
      <c r="AB44" s="43" t="s">
        <v>49</v>
      </c>
      <c r="AD44" s="75">
        <f t="shared" si="12"/>
        <v>21745081.650167439</v>
      </c>
      <c r="AE44" s="75">
        <f t="shared" si="13"/>
        <v>0</v>
      </c>
      <c r="AF44" s="6"/>
      <c r="AG44" s="75">
        <f t="shared" si="14"/>
        <v>31064402.357382055</v>
      </c>
      <c r="AH44" s="75">
        <f t="shared" si="15"/>
        <v>-6216641.1633522026</v>
      </c>
      <c r="AI44" s="75">
        <f t="shared" si="16"/>
        <v>6216641.1633522026</v>
      </c>
      <c r="AJ44" s="75">
        <f t="shared" si="17"/>
        <v>-6216641.1633522026</v>
      </c>
      <c r="AK44" s="78">
        <f t="shared" si="18"/>
        <v>1</v>
      </c>
      <c r="AL44" s="6"/>
      <c r="AM44" s="66">
        <f>VLOOKUP(EURUSD!C44,'Cours à terme initiaux'!$A$1:$E$432,5,FALSE)</f>
        <v>1.0980000000000001</v>
      </c>
      <c r="AN44" s="75">
        <f t="shared" si="19"/>
        <v>22743169.398907103</v>
      </c>
      <c r="AO44" s="75">
        <f t="shared" si="20"/>
        <v>0</v>
      </c>
      <c r="AP44" s="75">
        <f t="shared" si="21"/>
        <v>-998087.74873966351</v>
      </c>
      <c r="AQ44" s="75">
        <f t="shared" si="22"/>
        <v>0</v>
      </c>
      <c r="AR44" s="78" t="str">
        <f t="shared" si="23"/>
        <v>PAS DE VALEUR INTRINSEQUE</v>
      </c>
      <c r="AT44" s="124" t="str">
        <f t="shared" si="24"/>
        <v/>
      </c>
    </row>
    <row r="45" spans="1:58" ht="15.6" x14ac:dyDescent="0.3">
      <c r="A45" s="43">
        <v>2017</v>
      </c>
      <c r="B45" s="43" t="s">
        <v>74</v>
      </c>
      <c r="C45" s="43">
        <v>518</v>
      </c>
      <c r="D45" s="43" t="s">
        <v>75</v>
      </c>
      <c r="E45" s="88">
        <v>42202</v>
      </c>
      <c r="F45" s="88">
        <v>42720</v>
      </c>
      <c r="G45" s="88">
        <v>42724</v>
      </c>
      <c r="H45" s="43" t="s">
        <v>26</v>
      </c>
      <c r="I45" s="43" t="s">
        <v>23</v>
      </c>
      <c r="J45" s="43" t="s">
        <v>24</v>
      </c>
      <c r="K45" s="127">
        <v>22701818.181818198</v>
      </c>
      <c r="L45" s="43" t="s">
        <v>26</v>
      </c>
      <c r="M45" s="43" t="s">
        <v>25</v>
      </c>
      <c r="N45" s="43" t="s">
        <v>27</v>
      </c>
      <c r="O45" s="126">
        <v>-24972000</v>
      </c>
      <c r="P45" s="43" t="s">
        <v>28</v>
      </c>
      <c r="Q45" s="89">
        <v>1.1000000000000001</v>
      </c>
      <c r="R45" s="89">
        <v>1.0049999999999999</v>
      </c>
      <c r="S45" s="110"/>
      <c r="T45" s="110">
        <v>0</v>
      </c>
      <c r="U45" s="43"/>
      <c r="V45" s="89">
        <v>1.1385000000000001</v>
      </c>
      <c r="W45" s="89">
        <v>1.1483976193673071</v>
      </c>
      <c r="X45" s="126">
        <v>-106034.00135397623</v>
      </c>
      <c r="Y45" s="147"/>
      <c r="Z45" s="127">
        <v>0</v>
      </c>
      <c r="AA45" s="126">
        <v>-106034.00135397623</v>
      </c>
      <c r="AB45" s="43" t="s">
        <v>124</v>
      </c>
      <c r="AD45" s="75" t="str">
        <f t="shared" si="12"/>
        <v/>
      </c>
      <c r="AE45" s="75" t="str">
        <f t="shared" si="13"/>
        <v/>
      </c>
      <c r="AF45" s="6"/>
      <c r="AG45" s="75" t="str">
        <f t="shared" si="14"/>
        <v/>
      </c>
      <c r="AH45" s="75" t="str">
        <f t="shared" si="15"/>
        <v/>
      </c>
      <c r="AI45" s="75" t="str">
        <f t="shared" si="16"/>
        <v/>
      </c>
      <c r="AJ45" s="75" t="str">
        <f t="shared" si="17"/>
        <v/>
      </c>
      <c r="AK45" s="78" t="str">
        <f t="shared" si="18"/>
        <v/>
      </c>
      <c r="AL45" s="6"/>
      <c r="AM45" s="66">
        <f>VLOOKUP(EURUSD!C45,'Cours à terme initiaux'!$A$1:$E$432,5,FALSE)</f>
        <v>1.0980000000000001</v>
      </c>
      <c r="AN45" s="75" t="str">
        <f t="shared" si="19"/>
        <v/>
      </c>
      <c r="AO45" s="75" t="str">
        <f t="shared" si="20"/>
        <v/>
      </c>
      <c r="AP45" s="75" t="str">
        <f t="shared" si="21"/>
        <v/>
      </c>
      <c r="AQ45" s="75" t="str">
        <f t="shared" si="22"/>
        <v/>
      </c>
      <c r="AR45" s="78" t="str">
        <f t="shared" si="23"/>
        <v/>
      </c>
      <c r="AT45" s="124" t="str">
        <f t="shared" si="24"/>
        <v/>
      </c>
    </row>
    <row r="46" spans="1:58" ht="15.6" x14ac:dyDescent="0.3">
      <c r="A46" s="43">
        <v>2017</v>
      </c>
      <c r="B46" s="43" t="s">
        <v>76</v>
      </c>
      <c r="C46" s="43">
        <v>510</v>
      </c>
      <c r="D46" s="43" t="s">
        <v>21</v>
      </c>
      <c r="E46" s="88">
        <v>42192</v>
      </c>
      <c r="F46" s="88">
        <v>42732</v>
      </c>
      <c r="G46" s="88">
        <v>42734</v>
      </c>
      <c r="H46" s="43" t="s">
        <v>22</v>
      </c>
      <c r="I46" s="43" t="s">
        <v>25</v>
      </c>
      <c r="J46" s="43" t="s">
        <v>24</v>
      </c>
      <c r="K46" s="127">
        <v>17391304.347826101</v>
      </c>
      <c r="L46" s="43" t="s">
        <v>22</v>
      </c>
      <c r="M46" s="43" t="s">
        <v>23</v>
      </c>
      <c r="N46" s="43" t="s">
        <v>27</v>
      </c>
      <c r="O46" s="126">
        <v>-20000000</v>
      </c>
      <c r="P46" s="43" t="s">
        <v>28</v>
      </c>
      <c r="Q46" s="89">
        <v>1.1499999999999999</v>
      </c>
      <c r="R46" s="89"/>
      <c r="S46" s="110"/>
      <c r="T46" s="110">
        <v>0</v>
      </c>
      <c r="U46" s="43"/>
      <c r="V46" s="89">
        <v>1.1385000000000001</v>
      </c>
      <c r="W46" s="89">
        <v>1.1488651443192091</v>
      </c>
      <c r="X46" s="127">
        <v>582644.33507240645</v>
      </c>
      <c r="Y46" s="147">
        <v>362474.83883567876</v>
      </c>
      <c r="Z46" s="127">
        <v>0</v>
      </c>
      <c r="AA46" s="127">
        <v>582644.33507240645</v>
      </c>
      <c r="AB46" s="43" t="s">
        <v>49</v>
      </c>
      <c r="AD46" s="75">
        <f t="shared" si="12"/>
        <v>17408483.579551488</v>
      </c>
      <c r="AE46" s="75">
        <f t="shared" si="13"/>
        <v>0</v>
      </c>
      <c r="AF46" s="6"/>
      <c r="AG46" s="75">
        <f t="shared" si="14"/>
        <v>13391141.215039603</v>
      </c>
      <c r="AH46" s="75">
        <f t="shared" si="15"/>
        <v>4000163.1327864863</v>
      </c>
      <c r="AI46" s="75">
        <f t="shared" si="16"/>
        <v>-4000163.1327864863</v>
      </c>
      <c r="AJ46" s="75">
        <f t="shared" si="17"/>
        <v>4000163.1327864863</v>
      </c>
      <c r="AK46" s="78">
        <f t="shared" si="18"/>
        <v>1</v>
      </c>
      <c r="AL46" s="6"/>
      <c r="AM46" s="66">
        <f>VLOOKUP(EURUSD!C46,'Cours à terme initiaux'!$A$1:$E$432,5,FALSE)</f>
        <v>1.1167</v>
      </c>
      <c r="AN46" s="75">
        <f t="shared" si="19"/>
        <v>17909913.136921287</v>
      </c>
      <c r="AO46" s="75">
        <f t="shared" si="20"/>
        <v>0</v>
      </c>
      <c r="AP46" s="75">
        <f t="shared" si="21"/>
        <v>-501429.55736979842</v>
      </c>
      <c r="AQ46" s="75">
        <f t="shared" si="22"/>
        <v>0</v>
      </c>
      <c r="AR46" s="78" t="str">
        <f t="shared" si="23"/>
        <v>PAS DE VALEUR INTRINSEQUE</v>
      </c>
      <c r="AT46" s="124" t="str">
        <f t="shared" si="24"/>
        <v/>
      </c>
    </row>
    <row r="47" spans="1:58" ht="15.6" x14ac:dyDescent="0.3">
      <c r="A47" s="43">
        <v>2017</v>
      </c>
      <c r="B47" s="43" t="s">
        <v>76</v>
      </c>
      <c r="C47" s="43">
        <v>511</v>
      </c>
      <c r="D47" s="43" t="s">
        <v>21</v>
      </c>
      <c r="E47" s="88">
        <v>42192</v>
      </c>
      <c r="F47" s="88">
        <v>42732</v>
      </c>
      <c r="G47" s="88">
        <v>42734</v>
      </c>
      <c r="H47" s="43" t="s">
        <v>26</v>
      </c>
      <c r="I47" s="43" t="s">
        <v>23</v>
      </c>
      <c r="J47" s="43" t="s">
        <v>24</v>
      </c>
      <c r="K47" s="127">
        <v>19230769.230769198</v>
      </c>
      <c r="L47" s="43" t="s">
        <v>26</v>
      </c>
      <c r="M47" s="43" t="s">
        <v>25</v>
      </c>
      <c r="N47" s="43" t="s">
        <v>27</v>
      </c>
      <c r="O47" s="126">
        <v>-20000000</v>
      </c>
      <c r="P47" s="43" t="s">
        <v>28</v>
      </c>
      <c r="Q47" s="89">
        <v>1.04</v>
      </c>
      <c r="R47" s="89"/>
      <c r="S47" s="110"/>
      <c r="T47" s="110">
        <v>0</v>
      </c>
      <c r="U47" s="43"/>
      <c r="V47" s="89">
        <v>1.1385000000000001</v>
      </c>
      <c r="W47" s="89">
        <v>1.1488651443192091</v>
      </c>
      <c r="X47" s="126">
        <v>-152924.6038430226</v>
      </c>
      <c r="Y47" s="147"/>
      <c r="Z47" s="127">
        <v>0</v>
      </c>
      <c r="AA47" s="126">
        <v>-152924.6038430226</v>
      </c>
      <c r="AB47" s="43" t="s">
        <v>49</v>
      </c>
      <c r="AD47" s="75">
        <f t="shared" si="12"/>
        <v>17408483.579551488</v>
      </c>
      <c r="AE47" s="75">
        <f t="shared" si="13"/>
        <v>0</v>
      </c>
      <c r="AF47" s="6"/>
      <c r="AG47" s="75">
        <f t="shared" si="14"/>
        <v>24869262.256502125</v>
      </c>
      <c r="AH47" s="75">
        <f t="shared" si="15"/>
        <v>-5638493.0257328935</v>
      </c>
      <c r="AI47" s="75">
        <f t="shared" si="16"/>
        <v>5638493.0257328935</v>
      </c>
      <c r="AJ47" s="75">
        <f t="shared" si="17"/>
        <v>-5638493.0257328935</v>
      </c>
      <c r="AK47" s="78">
        <f t="shared" si="18"/>
        <v>1</v>
      </c>
      <c r="AL47" s="6"/>
      <c r="AM47" s="66">
        <f>VLOOKUP(EURUSD!C47,'Cours à terme initiaux'!$A$1:$E$432,5,FALSE)</f>
        <v>1.1167</v>
      </c>
      <c r="AN47" s="75">
        <f t="shared" si="19"/>
        <v>17909913.136921287</v>
      </c>
      <c r="AO47" s="75">
        <f t="shared" si="20"/>
        <v>0</v>
      </c>
      <c r="AP47" s="75">
        <f t="shared" si="21"/>
        <v>-501429.55736979842</v>
      </c>
      <c r="AQ47" s="75">
        <f t="shared" si="22"/>
        <v>0</v>
      </c>
      <c r="AR47" s="78" t="str">
        <f t="shared" si="23"/>
        <v>PAS DE VALEUR INTRINSEQUE</v>
      </c>
      <c r="AT47" s="124" t="str">
        <f t="shared" si="24"/>
        <v/>
      </c>
    </row>
    <row r="48" spans="1:58" ht="15.6" x14ac:dyDescent="0.3">
      <c r="A48" s="43">
        <v>2017</v>
      </c>
      <c r="B48" s="43" t="s">
        <v>76</v>
      </c>
      <c r="C48" s="43">
        <v>512</v>
      </c>
      <c r="D48" s="43" t="s">
        <v>21</v>
      </c>
      <c r="E48" s="88">
        <v>42192</v>
      </c>
      <c r="F48" s="88">
        <v>42732</v>
      </c>
      <c r="G48" s="88">
        <v>42734</v>
      </c>
      <c r="H48" s="43" t="s">
        <v>26</v>
      </c>
      <c r="I48" s="43" t="s">
        <v>23</v>
      </c>
      <c r="J48" s="43" t="s">
        <v>24</v>
      </c>
      <c r="K48" s="127">
        <v>18691588.7850467</v>
      </c>
      <c r="L48" s="43" t="s">
        <v>26</v>
      </c>
      <c r="M48" s="43" t="s">
        <v>25</v>
      </c>
      <c r="N48" s="43" t="s">
        <v>27</v>
      </c>
      <c r="O48" s="126">
        <v>-20000000</v>
      </c>
      <c r="P48" s="43" t="s">
        <v>28</v>
      </c>
      <c r="Q48" s="89">
        <v>1.07</v>
      </c>
      <c r="R48" s="89">
        <v>1.04</v>
      </c>
      <c r="S48" s="110"/>
      <c r="T48" s="110">
        <v>0</v>
      </c>
      <c r="U48" s="43"/>
      <c r="V48" s="89">
        <v>1.1385000000000001</v>
      </c>
      <c r="W48" s="89">
        <v>1.1488651443192091</v>
      </c>
      <c r="X48" s="126">
        <v>-67244.8923937051</v>
      </c>
      <c r="Y48" s="147"/>
      <c r="Z48" s="127">
        <v>0</v>
      </c>
      <c r="AA48" s="126">
        <v>-67244.8923937051</v>
      </c>
      <c r="AB48" s="43" t="s">
        <v>124</v>
      </c>
      <c r="AD48" s="75" t="str">
        <f t="shared" si="12"/>
        <v/>
      </c>
      <c r="AE48" s="75" t="str">
        <f t="shared" si="13"/>
        <v/>
      </c>
      <c r="AF48" s="6"/>
      <c r="AG48" s="75" t="str">
        <f t="shared" si="14"/>
        <v/>
      </c>
      <c r="AH48" s="75" t="str">
        <f t="shared" si="15"/>
        <v/>
      </c>
      <c r="AI48" s="75" t="str">
        <f t="shared" si="16"/>
        <v/>
      </c>
      <c r="AJ48" s="75" t="str">
        <f t="shared" si="17"/>
        <v/>
      </c>
      <c r="AK48" s="78" t="str">
        <f t="shared" si="18"/>
        <v/>
      </c>
      <c r="AL48" s="6"/>
      <c r="AM48" s="66">
        <f>VLOOKUP(EURUSD!C48,'Cours à terme initiaux'!$A$1:$E$432,5,FALSE)</f>
        <v>1.1167</v>
      </c>
      <c r="AN48" s="75" t="str">
        <f t="shared" si="19"/>
        <v/>
      </c>
      <c r="AO48" s="75" t="str">
        <f t="shared" si="20"/>
        <v/>
      </c>
      <c r="AP48" s="75" t="str">
        <f t="shared" si="21"/>
        <v/>
      </c>
      <c r="AQ48" s="75" t="str">
        <f t="shared" si="22"/>
        <v/>
      </c>
      <c r="AR48" s="78" t="str">
        <f t="shared" si="23"/>
        <v/>
      </c>
      <c r="AT48" s="124" t="str">
        <f t="shared" si="24"/>
        <v/>
      </c>
    </row>
    <row r="49" spans="1:46" ht="15.6" x14ac:dyDescent="0.3">
      <c r="A49" s="43">
        <v>2017</v>
      </c>
      <c r="B49" s="43" t="s">
        <v>102</v>
      </c>
      <c r="C49" s="43">
        <v>639</v>
      </c>
      <c r="D49" s="43" t="s">
        <v>103</v>
      </c>
      <c r="E49" s="88">
        <v>42300</v>
      </c>
      <c r="F49" s="88">
        <v>42790</v>
      </c>
      <c r="G49" s="88">
        <v>42794</v>
      </c>
      <c r="H49" s="43" t="s">
        <v>22</v>
      </c>
      <c r="I49" s="43" t="s">
        <v>25</v>
      </c>
      <c r="J49" s="43" t="s">
        <v>24</v>
      </c>
      <c r="K49" s="127">
        <v>17316017.3160173</v>
      </c>
      <c r="L49" s="43" t="s">
        <v>22</v>
      </c>
      <c r="M49" s="43" t="s">
        <v>23</v>
      </c>
      <c r="N49" s="43" t="s">
        <v>27</v>
      </c>
      <c r="O49" s="126">
        <v>-20000000</v>
      </c>
      <c r="P49" s="43" t="s">
        <v>28</v>
      </c>
      <c r="Q49" s="89">
        <v>1.155</v>
      </c>
      <c r="R49" s="89"/>
      <c r="S49" s="110"/>
      <c r="T49" s="110">
        <v>0</v>
      </c>
      <c r="U49" s="43"/>
      <c r="V49" s="89">
        <v>1.1385000000000001</v>
      </c>
      <c r="W49" s="89">
        <v>1.1516605125516834</v>
      </c>
      <c r="X49" s="127">
        <v>624598.97697611398</v>
      </c>
      <c r="Y49" s="147">
        <v>115865.7585868382</v>
      </c>
      <c r="Z49" s="127">
        <v>0</v>
      </c>
      <c r="AA49" s="127">
        <v>624598.97697611398</v>
      </c>
      <c r="AB49" s="43" t="s">
        <v>49</v>
      </c>
      <c r="AD49" s="75">
        <f t="shared" si="12"/>
        <v>17366228.833952881</v>
      </c>
      <c r="AE49" s="75">
        <f t="shared" si="13"/>
        <v>0</v>
      </c>
      <c r="AF49" s="6"/>
      <c r="AG49" s="75">
        <f t="shared" si="14"/>
        <v>13358637.56457914</v>
      </c>
      <c r="AH49" s="75">
        <f t="shared" si="15"/>
        <v>3957379.7514381744</v>
      </c>
      <c r="AI49" s="75">
        <f t="shared" si="16"/>
        <v>-3957379.7514381744</v>
      </c>
      <c r="AJ49" s="75">
        <f t="shared" si="17"/>
        <v>3957379.7514381744</v>
      </c>
      <c r="AK49" s="78">
        <f t="shared" si="18"/>
        <v>1</v>
      </c>
      <c r="AL49" s="6"/>
      <c r="AM49" s="66">
        <f>VLOOKUP(EURUSD!C49,'Cours à terme initiaux'!$A$1:$E$432,5,FALSE)</f>
        <v>1.115294</v>
      </c>
      <c r="AN49" s="75">
        <f t="shared" si="19"/>
        <v>17932491.343089804</v>
      </c>
      <c r="AO49" s="75">
        <f t="shared" si="20"/>
        <v>0</v>
      </c>
      <c r="AP49" s="75">
        <f t="shared" si="21"/>
        <v>-566262.50913692266</v>
      </c>
      <c r="AQ49" s="75">
        <f t="shared" si="22"/>
        <v>0</v>
      </c>
      <c r="AR49" s="78" t="str">
        <f t="shared" si="23"/>
        <v>PAS DE VALEUR INTRINSEQUE</v>
      </c>
      <c r="AT49" s="124" t="str">
        <f t="shared" si="24"/>
        <v/>
      </c>
    </row>
    <row r="50" spans="1:46" ht="15.6" x14ac:dyDescent="0.3">
      <c r="A50" s="43">
        <v>2017</v>
      </c>
      <c r="B50" s="43" t="s">
        <v>102</v>
      </c>
      <c r="C50" s="43">
        <v>640</v>
      </c>
      <c r="D50" s="43" t="s">
        <v>103</v>
      </c>
      <c r="E50" s="88">
        <v>42300</v>
      </c>
      <c r="F50" s="88">
        <v>42790</v>
      </c>
      <c r="G50" s="88">
        <v>42794</v>
      </c>
      <c r="H50" s="43" t="s">
        <v>26</v>
      </c>
      <c r="I50" s="43" t="s">
        <v>23</v>
      </c>
      <c r="J50" s="43" t="s">
        <v>24</v>
      </c>
      <c r="K50" s="127">
        <v>18912529.550827399</v>
      </c>
      <c r="L50" s="43" t="s">
        <v>26</v>
      </c>
      <c r="M50" s="43" t="s">
        <v>25</v>
      </c>
      <c r="N50" s="43" t="s">
        <v>27</v>
      </c>
      <c r="O50" s="126">
        <v>-20000000</v>
      </c>
      <c r="P50" s="43" t="s">
        <v>28</v>
      </c>
      <c r="Q50" s="89">
        <v>1.0575000000000001</v>
      </c>
      <c r="R50" s="89"/>
      <c r="S50" s="111"/>
      <c r="T50" s="111">
        <v>0</v>
      </c>
      <c r="U50" s="44"/>
      <c r="V50" s="89">
        <v>1.1385000000000001</v>
      </c>
      <c r="W50" s="89">
        <v>1.1516605125516834</v>
      </c>
      <c r="X50" s="126">
        <v>-230306.41749046871</v>
      </c>
      <c r="Y50" s="147"/>
      <c r="Z50" s="127">
        <v>0</v>
      </c>
      <c r="AA50" s="126">
        <v>-230306.41749046871</v>
      </c>
      <c r="AB50" s="43" t="s">
        <v>49</v>
      </c>
      <c r="AD50" s="75">
        <f t="shared" si="12"/>
        <v>17366228.833952881</v>
      </c>
      <c r="AE50" s="75">
        <f t="shared" si="13"/>
        <v>0</v>
      </c>
      <c r="AF50" s="6"/>
      <c r="AG50" s="75">
        <f t="shared" si="14"/>
        <v>24808898.334218405</v>
      </c>
      <c r="AH50" s="75">
        <f t="shared" si="15"/>
        <v>-5896368.7833909839</v>
      </c>
      <c r="AI50" s="75">
        <f t="shared" si="16"/>
        <v>5896368.7833909839</v>
      </c>
      <c r="AJ50" s="75">
        <f t="shared" si="17"/>
        <v>-5896368.7833909839</v>
      </c>
      <c r="AK50" s="78">
        <f t="shared" si="18"/>
        <v>1</v>
      </c>
      <c r="AL50" s="6"/>
      <c r="AM50" s="66">
        <f>VLOOKUP(EURUSD!C50,'Cours à terme initiaux'!$A$1:$E$432,5,FALSE)</f>
        <v>1.115294</v>
      </c>
      <c r="AN50" s="75">
        <f t="shared" si="19"/>
        <v>17932491.343089804</v>
      </c>
      <c r="AO50" s="75">
        <f t="shared" si="20"/>
        <v>0</v>
      </c>
      <c r="AP50" s="75">
        <f t="shared" si="21"/>
        <v>-566262.50913692266</v>
      </c>
      <c r="AQ50" s="75">
        <f t="shared" si="22"/>
        <v>0</v>
      </c>
      <c r="AR50" s="78" t="str">
        <f t="shared" si="23"/>
        <v>PAS DE VALEUR INTRINSEQUE</v>
      </c>
      <c r="AT50" s="124" t="str">
        <f t="shared" si="24"/>
        <v/>
      </c>
    </row>
    <row r="51" spans="1:46" ht="15.6" x14ac:dyDescent="0.3">
      <c r="A51" s="43">
        <v>2017</v>
      </c>
      <c r="B51" s="43" t="s">
        <v>102</v>
      </c>
      <c r="C51" s="43">
        <v>641</v>
      </c>
      <c r="D51" s="43" t="s">
        <v>103</v>
      </c>
      <c r="E51" s="88">
        <v>42300</v>
      </c>
      <c r="F51" s="88">
        <v>42790</v>
      </c>
      <c r="G51" s="88">
        <v>42794</v>
      </c>
      <c r="H51" s="43" t="s">
        <v>26</v>
      </c>
      <c r="I51" s="43" t="s">
        <v>23</v>
      </c>
      <c r="J51" s="43" t="s">
        <v>24</v>
      </c>
      <c r="K51" s="127">
        <v>17467248.908296902</v>
      </c>
      <c r="L51" s="43" t="s">
        <v>26</v>
      </c>
      <c r="M51" s="43" t="s">
        <v>25</v>
      </c>
      <c r="N51" s="43" t="s">
        <v>27</v>
      </c>
      <c r="O51" s="126">
        <v>-20000000</v>
      </c>
      <c r="P51" s="43" t="s">
        <v>28</v>
      </c>
      <c r="Q51" s="89">
        <v>1.145</v>
      </c>
      <c r="R51" s="89">
        <v>1.0575000000000001</v>
      </c>
      <c r="S51" s="110"/>
      <c r="T51" s="110">
        <v>0</v>
      </c>
      <c r="U51" s="43"/>
      <c r="V51" s="89">
        <v>1.1385000000000001</v>
      </c>
      <c r="W51" s="89">
        <v>1.1516605125516834</v>
      </c>
      <c r="X51" s="126">
        <v>-278426.80089880707</v>
      </c>
      <c r="Y51" s="147"/>
      <c r="Z51" s="127">
        <v>0</v>
      </c>
      <c r="AA51" s="126">
        <v>-278426.80089880707</v>
      </c>
      <c r="AB51" s="43" t="s">
        <v>124</v>
      </c>
      <c r="AD51" s="75" t="str">
        <f t="shared" si="12"/>
        <v/>
      </c>
      <c r="AE51" s="75" t="str">
        <f t="shared" si="13"/>
        <v/>
      </c>
      <c r="AF51" s="6"/>
      <c r="AG51" s="75" t="str">
        <f t="shared" si="14"/>
        <v/>
      </c>
      <c r="AH51" s="75" t="str">
        <f t="shared" si="15"/>
        <v/>
      </c>
      <c r="AI51" s="75" t="str">
        <f t="shared" si="16"/>
        <v/>
      </c>
      <c r="AJ51" s="75" t="str">
        <f t="shared" si="17"/>
        <v/>
      </c>
      <c r="AK51" s="78" t="str">
        <f t="shared" si="18"/>
        <v/>
      </c>
      <c r="AL51" s="6"/>
      <c r="AM51" s="66">
        <f>VLOOKUP(EURUSD!C51,'Cours à terme initiaux'!$A$1:$E$432,5,FALSE)</f>
        <v>1.115294</v>
      </c>
      <c r="AN51" s="75" t="str">
        <f t="shared" si="19"/>
        <v/>
      </c>
      <c r="AO51" s="75" t="str">
        <f t="shared" si="20"/>
        <v/>
      </c>
      <c r="AP51" s="75" t="str">
        <f t="shared" si="21"/>
        <v/>
      </c>
      <c r="AQ51" s="75" t="str">
        <f t="shared" si="22"/>
        <v/>
      </c>
      <c r="AR51" s="78" t="str">
        <f t="shared" si="23"/>
        <v/>
      </c>
      <c r="AT51" s="124" t="str">
        <f t="shared" si="24"/>
        <v/>
      </c>
    </row>
    <row r="52" spans="1:46" ht="15.6" x14ac:dyDescent="0.3">
      <c r="A52" s="43">
        <v>2017</v>
      </c>
      <c r="B52" s="43" t="s">
        <v>104</v>
      </c>
      <c r="C52" s="43">
        <v>657</v>
      </c>
      <c r="D52" s="43" t="s">
        <v>21</v>
      </c>
      <c r="E52" s="88">
        <v>42313</v>
      </c>
      <c r="F52" s="88"/>
      <c r="G52" s="88">
        <v>42794</v>
      </c>
      <c r="H52" s="43" t="s">
        <v>22</v>
      </c>
      <c r="I52" s="43" t="s">
        <v>29</v>
      </c>
      <c r="J52" s="43" t="s">
        <v>24</v>
      </c>
      <c r="K52" s="127">
        <v>9025270.7581227403</v>
      </c>
      <c r="L52" s="43" t="s">
        <v>26</v>
      </c>
      <c r="M52" s="43" t="s">
        <v>29</v>
      </c>
      <c r="N52" s="43" t="s">
        <v>27</v>
      </c>
      <c r="O52" s="126">
        <v>-10000000</v>
      </c>
      <c r="P52" s="43" t="s">
        <v>28</v>
      </c>
      <c r="Q52" s="89">
        <v>1.1080000000000001</v>
      </c>
      <c r="R52" s="89"/>
      <c r="S52" s="110"/>
      <c r="T52" s="110">
        <v>0</v>
      </c>
      <c r="U52" s="43"/>
      <c r="V52" s="89">
        <v>1.1385000000000001</v>
      </c>
      <c r="W52" s="89">
        <v>1.1516605125516834</v>
      </c>
      <c r="X52" s="127">
        <v>343950.25938063447</v>
      </c>
      <c r="Y52" s="127">
        <v>343950.25938063447</v>
      </c>
      <c r="Z52" s="127">
        <v>343950.25938063447</v>
      </c>
      <c r="AA52" s="127">
        <v>0</v>
      </c>
      <c r="AB52" s="43" t="s">
        <v>122</v>
      </c>
      <c r="AD52" s="75">
        <f t="shared" si="12"/>
        <v>8683114.4169764407</v>
      </c>
      <c r="AE52" s="75">
        <f t="shared" si="13"/>
        <v>342156.34114630148</v>
      </c>
      <c r="AF52" s="6"/>
      <c r="AG52" s="75">
        <f t="shared" si="14"/>
        <v>6679318.7822895702</v>
      </c>
      <c r="AH52" s="75">
        <f t="shared" si="15"/>
        <v>2345951.975833172</v>
      </c>
      <c r="AI52" s="75">
        <f t="shared" si="16"/>
        <v>-2003795.6346868705</v>
      </c>
      <c r="AJ52" s="75">
        <f t="shared" si="17"/>
        <v>2003795.6346868705</v>
      </c>
      <c r="AK52" s="78">
        <f t="shared" si="18"/>
        <v>1</v>
      </c>
      <c r="AL52" s="6"/>
      <c r="AM52" s="66">
        <f>VLOOKUP(EURUSD!C52,'Cours à terme initiaux'!$A$1:$E$432,5,FALSE)</f>
        <v>1.1168400000000001</v>
      </c>
      <c r="AN52" s="75">
        <f t="shared" si="19"/>
        <v>8953834.0317323878</v>
      </c>
      <c r="AO52" s="75">
        <f t="shared" si="20"/>
        <v>71436.726390354335</v>
      </c>
      <c r="AP52" s="75">
        <f t="shared" si="21"/>
        <v>-270719.61475594714</v>
      </c>
      <c r="AQ52" s="75">
        <f t="shared" si="22"/>
        <v>270719.61475594714</v>
      </c>
      <c r="AR52" s="78">
        <f t="shared" si="23"/>
        <v>1</v>
      </c>
      <c r="AT52" s="124" t="str">
        <f t="shared" si="24"/>
        <v/>
      </c>
    </row>
    <row r="53" spans="1:46" ht="15.6" x14ac:dyDescent="0.3">
      <c r="A53" s="43">
        <v>2017</v>
      </c>
      <c r="B53" s="43" t="s">
        <v>77</v>
      </c>
      <c r="C53" s="43">
        <v>504</v>
      </c>
      <c r="D53" s="43" t="s">
        <v>30</v>
      </c>
      <c r="E53" s="88">
        <v>42188</v>
      </c>
      <c r="F53" s="88">
        <v>42821</v>
      </c>
      <c r="G53" s="88">
        <v>42823</v>
      </c>
      <c r="H53" s="43" t="s">
        <v>22</v>
      </c>
      <c r="I53" s="43" t="s">
        <v>25</v>
      </c>
      <c r="J53" s="43" t="s">
        <v>24</v>
      </c>
      <c r="K53" s="127">
        <v>25000000</v>
      </c>
      <c r="L53" s="43" t="s">
        <v>22</v>
      </c>
      <c r="M53" s="43" t="s">
        <v>23</v>
      </c>
      <c r="N53" s="43" t="s">
        <v>27</v>
      </c>
      <c r="O53" s="126">
        <v>-30000000</v>
      </c>
      <c r="P53" s="43" t="s">
        <v>28</v>
      </c>
      <c r="Q53" s="89">
        <v>1.2</v>
      </c>
      <c r="R53" s="89"/>
      <c r="S53" s="110"/>
      <c r="T53" s="110">
        <v>0</v>
      </c>
      <c r="U53" s="43"/>
      <c r="V53" s="89">
        <v>1.1385000000000001</v>
      </c>
      <c r="W53" s="89">
        <v>1.1530141255103656</v>
      </c>
      <c r="X53" s="127">
        <v>550984.42366266903</v>
      </c>
      <c r="Y53" s="147">
        <v>51311.283745847293</v>
      </c>
      <c r="Z53" s="127">
        <v>0</v>
      </c>
      <c r="AA53" s="127">
        <v>550984.42366266903</v>
      </c>
      <c r="AB53" s="43" t="s">
        <v>49</v>
      </c>
      <c r="AD53" s="75">
        <f t="shared" si="12"/>
        <v>26018761.900875166</v>
      </c>
      <c r="AE53" s="75">
        <f t="shared" si="13"/>
        <v>0</v>
      </c>
      <c r="AF53" s="6"/>
      <c r="AG53" s="75">
        <f t="shared" si="14"/>
        <v>20014432.231442433</v>
      </c>
      <c r="AH53" s="75">
        <f t="shared" si="15"/>
        <v>4985567.7685575671</v>
      </c>
      <c r="AI53" s="75">
        <f t="shared" si="16"/>
        <v>-4985567.7685575671</v>
      </c>
      <c r="AJ53" s="75">
        <f t="shared" si="17"/>
        <v>4985567.7685575671</v>
      </c>
      <c r="AK53" s="78">
        <f t="shared" si="18"/>
        <v>1</v>
      </c>
      <c r="AL53" s="6"/>
      <c r="AM53" s="66">
        <f>VLOOKUP(EURUSD!C53,'Cours à terme initiaux'!$A$1:$E$432,5,FALSE)</f>
        <v>1.1167</v>
      </c>
      <c r="AN53" s="75">
        <f t="shared" si="19"/>
        <v>26864869.70538193</v>
      </c>
      <c r="AO53" s="75">
        <f t="shared" si="20"/>
        <v>0</v>
      </c>
      <c r="AP53" s="75">
        <f t="shared" si="21"/>
        <v>-846107.80450676382</v>
      </c>
      <c r="AQ53" s="75">
        <f t="shared" si="22"/>
        <v>0</v>
      </c>
      <c r="AR53" s="78" t="str">
        <f t="shared" si="23"/>
        <v>PAS DE VALEUR INTRINSEQUE</v>
      </c>
      <c r="AT53" s="124" t="str">
        <f t="shared" si="24"/>
        <v/>
      </c>
    </row>
    <row r="54" spans="1:46" ht="15.6" x14ac:dyDescent="0.3">
      <c r="A54" s="43">
        <v>2017</v>
      </c>
      <c r="B54" s="43" t="s">
        <v>77</v>
      </c>
      <c r="C54" s="43">
        <v>505</v>
      </c>
      <c r="D54" s="43" t="s">
        <v>30</v>
      </c>
      <c r="E54" s="88">
        <v>42188</v>
      </c>
      <c r="F54" s="88">
        <v>42821</v>
      </c>
      <c r="G54" s="88">
        <v>42823</v>
      </c>
      <c r="H54" s="43" t="s">
        <v>26</v>
      </c>
      <c r="I54" s="43" t="s">
        <v>23</v>
      </c>
      <c r="J54" s="43" t="s">
        <v>24</v>
      </c>
      <c r="K54" s="127">
        <v>29354207.436399199</v>
      </c>
      <c r="L54" s="43" t="s">
        <v>26</v>
      </c>
      <c r="M54" s="43" t="s">
        <v>25</v>
      </c>
      <c r="N54" s="43" t="s">
        <v>27</v>
      </c>
      <c r="O54" s="126">
        <v>-30000000</v>
      </c>
      <c r="P54" s="43" t="s">
        <v>28</v>
      </c>
      <c r="Q54" s="89">
        <v>1.022</v>
      </c>
      <c r="R54" s="89"/>
      <c r="S54" s="110"/>
      <c r="T54" s="110">
        <v>0</v>
      </c>
      <c r="U54" s="43"/>
      <c r="V54" s="89">
        <v>1.1385000000000001</v>
      </c>
      <c r="W54" s="89">
        <v>1.1530141255103656</v>
      </c>
      <c r="X54" s="126">
        <v>-249986.65807061514</v>
      </c>
      <c r="Y54" s="147"/>
      <c r="Z54" s="127">
        <v>0</v>
      </c>
      <c r="AA54" s="126">
        <v>-249986.65807061514</v>
      </c>
      <c r="AB54" s="43" t="s">
        <v>49</v>
      </c>
      <c r="AD54" s="75">
        <f t="shared" si="12"/>
        <v>26018761.900875166</v>
      </c>
      <c r="AE54" s="75">
        <f t="shared" si="13"/>
        <v>0</v>
      </c>
      <c r="AF54" s="6"/>
      <c r="AG54" s="75">
        <f t="shared" si="14"/>
        <v>37169659.858393095</v>
      </c>
      <c r="AH54" s="75">
        <f t="shared" si="15"/>
        <v>-7815452.4219938777</v>
      </c>
      <c r="AI54" s="75">
        <f t="shared" si="16"/>
        <v>7815452.4219938777</v>
      </c>
      <c r="AJ54" s="75">
        <f t="shared" si="17"/>
        <v>-7815452.4219938777</v>
      </c>
      <c r="AK54" s="78">
        <f t="shared" si="18"/>
        <v>1</v>
      </c>
      <c r="AL54" s="6"/>
      <c r="AM54" s="66">
        <f>VLOOKUP(EURUSD!C54,'Cours à terme initiaux'!$A$1:$E$432,5,FALSE)</f>
        <v>1.1167</v>
      </c>
      <c r="AN54" s="75">
        <f t="shared" si="19"/>
        <v>26864869.70538193</v>
      </c>
      <c r="AO54" s="75">
        <f t="shared" si="20"/>
        <v>0</v>
      </c>
      <c r="AP54" s="75">
        <f t="shared" si="21"/>
        <v>-846107.80450676382</v>
      </c>
      <c r="AQ54" s="75">
        <f t="shared" si="22"/>
        <v>0</v>
      </c>
      <c r="AR54" s="78" t="str">
        <f t="shared" si="23"/>
        <v>PAS DE VALEUR INTRINSEQUE</v>
      </c>
      <c r="AT54" s="124" t="str">
        <f t="shared" si="24"/>
        <v/>
      </c>
    </row>
    <row r="55" spans="1:46" ht="15.6" x14ac:dyDescent="0.3">
      <c r="A55" s="43">
        <v>2017</v>
      </c>
      <c r="B55" s="43" t="s">
        <v>77</v>
      </c>
      <c r="C55" s="43">
        <v>506</v>
      </c>
      <c r="D55" s="43" t="s">
        <v>30</v>
      </c>
      <c r="E55" s="88">
        <v>42188</v>
      </c>
      <c r="F55" s="88">
        <v>42821</v>
      </c>
      <c r="G55" s="88">
        <v>42823</v>
      </c>
      <c r="H55" s="43" t="s">
        <v>26</v>
      </c>
      <c r="I55" s="43" t="s">
        <v>23</v>
      </c>
      <c r="J55" s="43" t="s">
        <v>24</v>
      </c>
      <c r="K55" s="127">
        <v>27272727.272727299</v>
      </c>
      <c r="L55" s="43" t="s">
        <v>26</v>
      </c>
      <c r="M55" s="43" t="s">
        <v>25</v>
      </c>
      <c r="N55" s="43" t="s">
        <v>27</v>
      </c>
      <c r="O55" s="126">
        <v>-30000000</v>
      </c>
      <c r="P55" s="43" t="s">
        <v>28</v>
      </c>
      <c r="Q55" s="89">
        <v>1.1000000000000001</v>
      </c>
      <c r="R55" s="89">
        <v>1.022</v>
      </c>
      <c r="S55" s="110"/>
      <c r="T55" s="110">
        <v>0</v>
      </c>
      <c r="U55" s="43"/>
      <c r="V55" s="89">
        <v>1.1385000000000001</v>
      </c>
      <c r="W55" s="89">
        <v>1.1530141255103656</v>
      </c>
      <c r="X55" s="126">
        <v>-249686.48184620659</v>
      </c>
      <c r="Y55" s="147"/>
      <c r="Z55" s="127">
        <v>0</v>
      </c>
      <c r="AA55" s="126">
        <v>-249686.48184620659</v>
      </c>
      <c r="AB55" s="43" t="s">
        <v>124</v>
      </c>
      <c r="AD55" s="75" t="str">
        <f t="shared" si="12"/>
        <v/>
      </c>
      <c r="AE55" s="75" t="str">
        <f t="shared" si="13"/>
        <v/>
      </c>
      <c r="AF55" s="6"/>
      <c r="AG55" s="75" t="str">
        <f t="shared" si="14"/>
        <v/>
      </c>
      <c r="AH55" s="75" t="str">
        <f t="shared" si="15"/>
        <v/>
      </c>
      <c r="AI55" s="75" t="str">
        <f t="shared" si="16"/>
        <v/>
      </c>
      <c r="AJ55" s="75" t="str">
        <f t="shared" si="17"/>
        <v/>
      </c>
      <c r="AK55" s="78" t="str">
        <f t="shared" si="18"/>
        <v/>
      </c>
      <c r="AL55" s="6"/>
      <c r="AM55" s="66">
        <f>VLOOKUP(EURUSD!C55,'Cours à terme initiaux'!$A$1:$E$432,5,FALSE)</f>
        <v>1.1167</v>
      </c>
      <c r="AN55" s="75" t="str">
        <f t="shared" si="19"/>
        <v/>
      </c>
      <c r="AO55" s="75" t="str">
        <f t="shared" si="20"/>
        <v/>
      </c>
      <c r="AP55" s="75" t="str">
        <f t="shared" si="21"/>
        <v/>
      </c>
      <c r="AQ55" s="75" t="str">
        <f t="shared" si="22"/>
        <v/>
      </c>
      <c r="AR55" s="78" t="str">
        <f t="shared" si="23"/>
        <v/>
      </c>
      <c r="AT55" s="124" t="str">
        <f t="shared" si="24"/>
        <v/>
      </c>
    </row>
    <row r="56" spans="1:46" ht="15.6" x14ac:dyDescent="0.3">
      <c r="A56" s="43">
        <v>2017</v>
      </c>
      <c r="B56" s="43" t="s">
        <v>78</v>
      </c>
      <c r="C56" s="43">
        <v>509</v>
      </c>
      <c r="D56" s="43" t="s">
        <v>79</v>
      </c>
      <c r="E56" s="88">
        <v>42188</v>
      </c>
      <c r="F56" s="88"/>
      <c r="G56" s="88">
        <v>42853</v>
      </c>
      <c r="H56" s="43" t="s">
        <v>22</v>
      </c>
      <c r="I56" s="43" t="s">
        <v>29</v>
      </c>
      <c r="J56" s="43" t="s">
        <v>24</v>
      </c>
      <c r="K56" s="127">
        <v>13858813.3391078</v>
      </c>
      <c r="L56" s="43" t="s">
        <v>26</v>
      </c>
      <c r="M56" s="43" t="s">
        <v>29</v>
      </c>
      <c r="N56" s="43" t="s">
        <v>27</v>
      </c>
      <c r="O56" s="126">
        <v>-16000000</v>
      </c>
      <c r="P56" s="43" t="s">
        <v>28</v>
      </c>
      <c r="Q56" s="89">
        <v>1.1545000000000001</v>
      </c>
      <c r="R56" s="89"/>
      <c r="S56" s="110"/>
      <c r="T56" s="110">
        <v>0</v>
      </c>
      <c r="U56" s="43"/>
      <c r="V56" s="89">
        <v>1.1385000000000001</v>
      </c>
      <c r="W56" s="89">
        <v>1.1544416592767044</v>
      </c>
      <c r="X56" s="126">
        <v>-704.75687891597897</v>
      </c>
      <c r="Y56" s="126">
        <v>-704.75687891597897</v>
      </c>
      <c r="Z56" s="126">
        <v>-704.75687891597897</v>
      </c>
      <c r="AA56" s="127">
        <v>0</v>
      </c>
      <c r="AB56" s="43" t="s">
        <v>122</v>
      </c>
      <c r="AD56" s="75">
        <f t="shared" si="12"/>
        <v>13859513.706413303</v>
      </c>
      <c r="AE56" s="75">
        <f t="shared" si="13"/>
        <v>-700.36730546504259</v>
      </c>
      <c r="AF56" s="6"/>
      <c r="AG56" s="75">
        <f t="shared" si="14"/>
        <v>10661164.389548695</v>
      </c>
      <c r="AH56" s="75">
        <f t="shared" si="15"/>
        <v>3197648.9495591428</v>
      </c>
      <c r="AI56" s="75">
        <f t="shared" si="16"/>
        <v>-3198349.3168646079</v>
      </c>
      <c r="AJ56" s="75">
        <f t="shared" si="17"/>
        <v>3198349.3168646079</v>
      </c>
      <c r="AK56" s="78">
        <f t="shared" si="18"/>
        <v>1</v>
      </c>
      <c r="AL56" s="6"/>
      <c r="AM56" s="66">
        <f>VLOOKUP(EURUSD!C56,'Cours à terme initiaux'!$A$1:$E$432,5,FALSE)</f>
        <v>1.1335</v>
      </c>
      <c r="AN56" s="75">
        <f t="shared" si="19"/>
        <v>14115571.239523601</v>
      </c>
      <c r="AO56" s="75">
        <f t="shared" si="20"/>
        <v>-256757.90041576326</v>
      </c>
      <c r="AP56" s="75">
        <f t="shared" si="21"/>
        <v>-256057.53311029822</v>
      </c>
      <c r="AQ56" s="75">
        <f t="shared" si="22"/>
        <v>256057.53311029822</v>
      </c>
      <c r="AR56" s="78">
        <f t="shared" si="23"/>
        <v>1</v>
      </c>
      <c r="AT56" s="124" t="str">
        <f t="shared" si="24"/>
        <v/>
      </c>
    </row>
    <row r="57" spans="1:46" ht="15.6" x14ac:dyDescent="0.3">
      <c r="A57" s="43">
        <v>2017</v>
      </c>
      <c r="B57" s="43" t="s">
        <v>105</v>
      </c>
      <c r="C57" s="43">
        <v>642</v>
      </c>
      <c r="D57" s="43" t="s">
        <v>103</v>
      </c>
      <c r="E57" s="88">
        <v>42300</v>
      </c>
      <c r="F57" s="88">
        <v>42851</v>
      </c>
      <c r="G57" s="88">
        <v>42853</v>
      </c>
      <c r="H57" s="43" t="s">
        <v>22</v>
      </c>
      <c r="I57" s="43" t="s">
        <v>25</v>
      </c>
      <c r="J57" s="43" t="s">
        <v>24</v>
      </c>
      <c r="K57" s="127">
        <v>12227074.235807899</v>
      </c>
      <c r="L57" s="43" t="s">
        <v>22</v>
      </c>
      <c r="M57" s="43" t="s">
        <v>23</v>
      </c>
      <c r="N57" s="43" t="s">
        <v>27</v>
      </c>
      <c r="O57" s="126">
        <v>-14000000</v>
      </c>
      <c r="P57" s="43" t="s">
        <v>28</v>
      </c>
      <c r="Q57" s="89">
        <v>1.145</v>
      </c>
      <c r="R57" s="89"/>
      <c r="S57" s="110"/>
      <c r="T57" s="110">
        <v>0</v>
      </c>
      <c r="U57" s="43"/>
      <c r="V57" s="89">
        <v>1.1385000000000001</v>
      </c>
      <c r="W57" s="89">
        <v>1.1544416592767044</v>
      </c>
      <c r="X57" s="127">
        <v>556004.5107195155</v>
      </c>
      <c r="Y57" s="147">
        <v>197386.29145890451</v>
      </c>
      <c r="Z57" s="127">
        <v>99999.742696220055</v>
      </c>
      <c r="AA57" s="127">
        <v>456004.76802329544</v>
      </c>
      <c r="AB57" s="43" t="s">
        <v>49</v>
      </c>
      <c r="AD57" s="75">
        <f t="shared" si="12"/>
        <v>12127074.49311164</v>
      </c>
      <c r="AE57" s="75">
        <f t="shared" si="13"/>
        <v>99999.742696220055</v>
      </c>
      <c r="AF57" s="6"/>
      <c r="AG57" s="75">
        <f t="shared" si="14"/>
        <v>9328518.8408551067</v>
      </c>
      <c r="AH57" s="75">
        <f t="shared" si="15"/>
        <v>2898555.3949527536</v>
      </c>
      <c r="AI57" s="75">
        <f t="shared" si="16"/>
        <v>-2798555.6522565335</v>
      </c>
      <c r="AJ57" s="75">
        <f t="shared" si="17"/>
        <v>2798555.6522565335</v>
      </c>
      <c r="AK57" s="78">
        <f t="shared" si="18"/>
        <v>1</v>
      </c>
      <c r="AL57" s="6"/>
      <c r="AM57" s="66">
        <f>VLOOKUP(EURUSD!C57,'Cours à terme initiaux'!$A$1:$E$432,5,FALSE)</f>
        <v>1.103564</v>
      </c>
      <c r="AN57" s="75">
        <f t="shared" si="19"/>
        <v>12686169.537969705</v>
      </c>
      <c r="AO57" s="75">
        <f t="shared" si="20"/>
        <v>0</v>
      </c>
      <c r="AP57" s="75">
        <f t="shared" si="21"/>
        <v>-99999.742696220055</v>
      </c>
      <c r="AQ57" s="75">
        <f t="shared" si="22"/>
        <v>99999.742696220055</v>
      </c>
      <c r="AR57" s="78">
        <f t="shared" si="23"/>
        <v>1</v>
      </c>
      <c r="AT57" s="124" t="str">
        <f t="shared" si="24"/>
        <v/>
      </c>
    </row>
    <row r="58" spans="1:46" ht="15.6" x14ac:dyDescent="0.3">
      <c r="A58" s="43">
        <v>2017</v>
      </c>
      <c r="B58" s="43" t="s">
        <v>105</v>
      </c>
      <c r="C58" s="43">
        <v>643</v>
      </c>
      <c r="D58" s="43" t="s">
        <v>103</v>
      </c>
      <c r="E58" s="88">
        <v>42300</v>
      </c>
      <c r="F58" s="88">
        <v>42851</v>
      </c>
      <c r="G58" s="88">
        <v>42853</v>
      </c>
      <c r="H58" s="43" t="s">
        <v>26</v>
      </c>
      <c r="I58" s="43" t="s">
        <v>23</v>
      </c>
      <c r="J58" s="43" t="s">
        <v>24</v>
      </c>
      <c r="K58" s="127">
        <v>13333333.3333333</v>
      </c>
      <c r="L58" s="43" t="s">
        <v>26</v>
      </c>
      <c r="M58" s="43" t="s">
        <v>25</v>
      </c>
      <c r="N58" s="43" t="s">
        <v>27</v>
      </c>
      <c r="O58" s="126">
        <v>-14000000</v>
      </c>
      <c r="P58" s="43" t="s">
        <v>28</v>
      </c>
      <c r="Q58" s="89">
        <v>1.05</v>
      </c>
      <c r="R58" s="89"/>
      <c r="S58" s="110"/>
      <c r="T58" s="110">
        <v>0</v>
      </c>
      <c r="U58" s="43"/>
      <c r="V58" s="89">
        <v>1.1385000000000001</v>
      </c>
      <c r="W58" s="89">
        <v>1.1544416592767044</v>
      </c>
      <c r="X58" s="126">
        <v>-172537.33507596445</v>
      </c>
      <c r="Y58" s="147"/>
      <c r="Z58" s="127">
        <v>0</v>
      </c>
      <c r="AA58" s="126">
        <v>-172537.33507596445</v>
      </c>
      <c r="AB58" s="43" t="s">
        <v>49</v>
      </c>
      <c r="AD58" s="75">
        <f t="shared" si="12"/>
        <v>12127074.49311164</v>
      </c>
      <c r="AE58" s="75">
        <f t="shared" si="13"/>
        <v>0</v>
      </c>
      <c r="AF58" s="6"/>
      <c r="AG58" s="75">
        <f t="shared" si="14"/>
        <v>17324392.133016627</v>
      </c>
      <c r="AH58" s="75">
        <f t="shared" si="15"/>
        <v>-3991058.7996832952</v>
      </c>
      <c r="AI58" s="75">
        <f t="shared" si="16"/>
        <v>3991058.7996832952</v>
      </c>
      <c r="AJ58" s="75">
        <f t="shared" si="17"/>
        <v>-3991058.7996832952</v>
      </c>
      <c r="AK58" s="78">
        <f t="shared" si="18"/>
        <v>1</v>
      </c>
      <c r="AL58" s="6"/>
      <c r="AM58" s="66">
        <f>VLOOKUP(EURUSD!C58,'Cours à terme initiaux'!$A$1:$E$432,5,FALSE)</f>
        <v>1.103564</v>
      </c>
      <c r="AN58" s="75">
        <f t="shared" si="19"/>
        <v>12686169.537969705</v>
      </c>
      <c r="AO58" s="75">
        <f t="shared" si="20"/>
        <v>0</v>
      </c>
      <c r="AP58" s="75">
        <f t="shared" si="21"/>
        <v>-559095.0448580645</v>
      </c>
      <c r="AQ58" s="75">
        <f t="shared" si="22"/>
        <v>0</v>
      </c>
      <c r="AR58" s="78" t="str">
        <f t="shared" si="23"/>
        <v>PAS DE VALEUR INTRINSEQUE</v>
      </c>
      <c r="AT58" s="124" t="str">
        <f t="shared" si="24"/>
        <v/>
      </c>
    </row>
    <row r="59" spans="1:46" ht="15.6" x14ac:dyDescent="0.3">
      <c r="A59" s="43">
        <v>2017</v>
      </c>
      <c r="B59" s="43" t="s">
        <v>105</v>
      </c>
      <c r="C59" s="43">
        <v>644</v>
      </c>
      <c r="D59" s="43" t="s">
        <v>103</v>
      </c>
      <c r="E59" s="88">
        <v>42300</v>
      </c>
      <c r="F59" s="88">
        <v>42851</v>
      </c>
      <c r="G59" s="88">
        <v>42853</v>
      </c>
      <c r="H59" s="43" t="s">
        <v>26</v>
      </c>
      <c r="I59" s="43" t="s">
        <v>23</v>
      </c>
      <c r="J59" s="43" t="s">
        <v>24</v>
      </c>
      <c r="K59" s="127">
        <v>12362030.905077299</v>
      </c>
      <c r="L59" s="43" t="s">
        <v>26</v>
      </c>
      <c r="M59" s="43" t="s">
        <v>25</v>
      </c>
      <c r="N59" s="43" t="s">
        <v>27</v>
      </c>
      <c r="O59" s="126">
        <v>-14000000</v>
      </c>
      <c r="P59" s="43" t="s">
        <v>28</v>
      </c>
      <c r="Q59" s="89">
        <v>1.1325000000000001</v>
      </c>
      <c r="R59" s="89">
        <v>1.05</v>
      </c>
      <c r="S59" s="110"/>
      <c r="T59" s="110">
        <v>0</v>
      </c>
      <c r="U59" s="43"/>
      <c r="V59" s="89">
        <v>1.1385000000000001</v>
      </c>
      <c r="W59" s="89">
        <v>1.1544416592767044</v>
      </c>
      <c r="X59" s="126">
        <v>-186080.88418464651</v>
      </c>
      <c r="Y59" s="147"/>
      <c r="Z59" s="127">
        <v>0</v>
      </c>
      <c r="AA59" s="126">
        <v>-186080.88418464651</v>
      </c>
      <c r="AB59" s="43" t="s">
        <v>124</v>
      </c>
      <c r="AD59" s="75" t="str">
        <f t="shared" si="12"/>
        <v/>
      </c>
      <c r="AE59" s="75" t="str">
        <f t="shared" si="13"/>
        <v/>
      </c>
      <c r="AF59" s="6"/>
      <c r="AG59" s="75" t="str">
        <f t="shared" si="14"/>
        <v/>
      </c>
      <c r="AH59" s="75" t="str">
        <f t="shared" si="15"/>
        <v/>
      </c>
      <c r="AI59" s="75" t="str">
        <f t="shared" si="16"/>
        <v/>
      </c>
      <c r="AJ59" s="75" t="str">
        <f t="shared" si="17"/>
        <v/>
      </c>
      <c r="AK59" s="78" t="str">
        <f t="shared" si="18"/>
        <v/>
      </c>
      <c r="AL59" s="6"/>
      <c r="AM59" s="66">
        <f>VLOOKUP(EURUSD!C59,'Cours à terme initiaux'!$A$1:$E$432,5,FALSE)</f>
        <v>1.103564</v>
      </c>
      <c r="AN59" s="75" t="str">
        <f t="shared" si="19"/>
        <v/>
      </c>
      <c r="AO59" s="75" t="str">
        <f t="shared" si="20"/>
        <v/>
      </c>
      <c r="AP59" s="75" t="str">
        <f t="shared" si="21"/>
        <v/>
      </c>
      <c r="AQ59" s="75" t="str">
        <f t="shared" si="22"/>
        <v/>
      </c>
      <c r="AR59" s="78" t="str">
        <f t="shared" si="23"/>
        <v/>
      </c>
      <c r="AT59" s="124" t="str">
        <f t="shared" si="24"/>
        <v/>
      </c>
    </row>
    <row r="60" spans="1:46" ht="15.6" x14ac:dyDescent="0.3">
      <c r="A60" s="43">
        <v>2017</v>
      </c>
      <c r="B60" s="43" t="s">
        <v>80</v>
      </c>
      <c r="C60" s="43">
        <v>508</v>
      </c>
      <c r="D60" s="43" t="s">
        <v>79</v>
      </c>
      <c r="E60" s="88">
        <v>42187</v>
      </c>
      <c r="F60" s="88"/>
      <c r="G60" s="88">
        <v>42885</v>
      </c>
      <c r="H60" s="43" t="s">
        <v>22</v>
      </c>
      <c r="I60" s="43" t="s">
        <v>29</v>
      </c>
      <c r="J60" s="43" t="s">
        <v>24</v>
      </c>
      <c r="K60" s="127">
        <v>17301038.062283698</v>
      </c>
      <c r="L60" s="43" t="s">
        <v>26</v>
      </c>
      <c r="M60" s="43" t="s">
        <v>29</v>
      </c>
      <c r="N60" s="43" t="s">
        <v>27</v>
      </c>
      <c r="O60" s="126">
        <v>-20000000</v>
      </c>
      <c r="P60" s="43" t="s">
        <v>28</v>
      </c>
      <c r="Q60" s="89">
        <v>1.1559999999999999</v>
      </c>
      <c r="R60" s="89"/>
      <c r="S60" s="110"/>
      <c r="T60" s="110">
        <v>0</v>
      </c>
      <c r="U60" s="43"/>
      <c r="V60" s="89">
        <v>1.1385000000000001</v>
      </c>
      <c r="W60" s="89">
        <v>1.1560098008383124</v>
      </c>
      <c r="X60" s="127">
        <v>147.68704204892188</v>
      </c>
      <c r="Y60" s="127">
        <v>147.68704204892188</v>
      </c>
      <c r="Z60" s="127">
        <v>147.68704204892188</v>
      </c>
      <c r="AA60" s="127">
        <v>0</v>
      </c>
      <c r="AB60" s="43" t="s">
        <v>122</v>
      </c>
      <c r="AD60" s="75">
        <f t="shared" si="12"/>
        <v>17300891.381281067</v>
      </c>
      <c r="AE60" s="75">
        <f t="shared" si="13"/>
        <v>146.68100267276168</v>
      </c>
      <c r="AF60" s="6"/>
      <c r="AG60" s="75">
        <f t="shared" si="14"/>
        <v>13308377.985600818</v>
      </c>
      <c r="AH60" s="75">
        <f t="shared" si="15"/>
        <v>3992660.0766829215</v>
      </c>
      <c r="AI60" s="75">
        <f t="shared" si="16"/>
        <v>-3992513.3956802487</v>
      </c>
      <c r="AJ60" s="75">
        <f t="shared" si="17"/>
        <v>3992513.3956802487</v>
      </c>
      <c r="AK60" s="78">
        <f t="shared" si="18"/>
        <v>1</v>
      </c>
      <c r="AL60" s="6"/>
      <c r="AM60" s="66">
        <f>VLOOKUP(EURUSD!C60,'Cours à terme initiaux'!$A$1:$E$432,5,FALSE)</f>
        <v>1.1323000000000001</v>
      </c>
      <c r="AN60" s="75">
        <f t="shared" si="19"/>
        <v>17663163.472577937</v>
      </c>
      <c r="AO60" s="75">
        <f t="shared" si="20"/>
        <v>-362125.4102941975</v>
      </c>
      <c r="AP60" s="75">
        <f t="shared" si="21"/>
        <v>-362272.09129687026</v>
      </c>
      <c r="AQ60" s="75">
        <f t="shared" si="22"/>
        <v>362272.09129687026</v>
      </c>
      <c r="AR60" s="78">
        <f t="shared" si="23"/>
        <v>1</v>
      </c>
      <c r="AT60" s="124" t="str">
        <f t="shared" si="24"/>
        <v/>
      </c>
    </row>
    <row r="61" spans="1:46" ht="15.6" x14ac:dyDescent="0.3">
      <c r="A61" s="43">
        <v>2017</v>
      </c>
      <c r="B61" s="43" t="s">
        <v>106</v>
      </c>
      <c r="C61" s="43">
        <v>645</v>
      </c>
      <c r="D61" s="43" t="s">
        <v>103</v>
      </c>
      <c r="E61" s="88">
        <v>42300</v>
      </c>
      <c r="F61" s="88">
        <v>42884</v>
      </c>
      <c r="G61" s="88">
        <v>42886</v>
      </c>
      <c r="H61" s="43" t="s">
        <v>22</v>
      </c>
      <c r="I61" s="43" t="s">
        <v>25</v>
      </c>
      <c r="J61" s="43" t="s">
        <v>24</v>
      </c>
      <c r="K61" s="127">
        <v>8733624.4541484695</v>
      </c>
      <c r="L61" s="43" t="s">
        <v>22</v>
      </c>
      <c r="M61" s="43" t="s">
        <v>23</v>
      </c>
      <c r="N61" s="43" t="s">
        <v>27</v>
      </c>
      <c r="O61" s="126">
        <v>-10000000</v>
      </c>
      <c r="P61" s="43" t="s">
        <v>28</v>
      </c>
      <c r="Q61" s="89">
        <v>1.145</v>
      </c>
      <c r="R61" s="89"/>
      <c r="S61" s="110"/>
      <c r="T61" s="110">
        <v>0</v>
      </c>
      <c r="U61" s="43"/>
      <c r="V61" s="89">
        <v>1.1385000000000001</v>
      </c>
      <c r="W61" s="89">
        <v>1.1560592190785599</v>
      </c>
      <c r="X61" s="127">
        <v>419598.97572071967</v>
      </c>
      <c r="Y61" s="147">
        <v>147338.24356211588</v>
      </c>
      <c r="Z61" s="127">
        <v>83548.545432889834</v>
      </c>
      <c r="AA61" s="127">
        <v>336050.43028782983</v>
      </c>
      <c r="AB61" s="43" t="s">
        <v>49</v>
      </c>
      <c r="AD61" s="75">
        <f t="shared" si="12"/>
        <v>8650075.9087155815</v>
      </c>
      <c r="AE61" s="75">
        <f t="shared" si="13"/>
        <v>83548.545432889834</v>
      </c>
      <c r="AF61" s="6"/>
      <c r="AG61" s="75">
        <f t="shared" si="14"/>
        <v>6653904.5451658322</v>
      </c>
      <c r="AH61" s="75">
        <f t="shared" si="15"/>
        <v>2079719.9089826392</v>
      </c>
      <c r="AI61" s="75">
        <f t="shared" si="16"/>
        <v>-1996171.3635497494</v>
      </c>
      <c r="AJ61" s="75">
        <f t="shared" si="17"/>
        <v>1996171.3635497494</v>
      </c>
      <c r="AK61" s="78">
        <f t="shared" si="18"/>
        <v>1</v>
      </c>
      <c r="AL61" s="6"/>
      <c r="AM61" s="66">
        <f>VLOOKUP(EURUSD!C61,'Cours à terme initiaux'!$A$1:$E$432,5,FALSE)</f>
        <v>1.119499</v>
      </c>
      <c r="AN61" s="75">
        <f t="shared" si="19"/>
        <v>8932567.1572730299</v>
      </c>
      <c r="AO61" s="75">
        <f t="shared" si="20"/>
        <v>0</v>
      </c>
      <c r="AP61" s="75">
        <f t="shared" si="21"/>
        <v>-83548.545432889834</v>
      </c>
      <c r="AQ61" s="75">
        <f t="shared" si="22"/>
        <v>83548.545432889834</v>
      </c>
      <c r="AR61" s="78">
        <f t="shared" si="23"/>
        <v>1</v>
      </c>
      <c r="AT61" s="124" t="str">
        <f t="shared" si="24"/>
        <v/>
      </c>
    </row>
    <row r="62" spans="1:46" ht="15.6" x14ac:dyDescent="0.3">
      <c r="A62" s="43">
        <v>2017</v>
      </c>
      <c r="B62" s="43" t="s">
        <v>106</v>
      </c>
      <c r="C62" s="43">
        <v>646</v>
      </c>
      <c r="D62" s="43" t="s">
        <v>103</v>
      </c>
      <c r="E62" s="88">
        <v>42300</v>
      </c>
      <c r="F62" s="88">
        <v>42884</v>
      </c>
      <c r="G62" s="88">
        <v>42886</v>
      </c>
      <c r="H62" s="43" t="s">
        <v>26</v>
      </c>
      <c r="I62" s="43" t="s">
        <v>23</v>
      </c>
      <c r="J62" s="43" t="s">
        <v>24</v>
      </c>
      <c r="K62" s="127">
        <v>9523809.5238095205</v>
      </c>
      <c r="L62" s="43" t="s">
        <v>26</v>
      </c>
      <c r="M62" s="43" t="s">
        <v>25</v>
      </c>
      <c r="N62" s="43" t="s">
        <v>27</v>
      </c>
      <c r="O62" s="126">
        <v>-10000000</v>
      </c>
      <c r="P62" s="43" t="s">
        <v>28</v>
      </c>
      <c r="Q62" s="89">
        <v>1.05</v>
      </c>
      <c r="R62" s="89"/>
      <c r="S62" s="110"/>
      <c r="T62" s="110">
        <v>0</v>
      </c>
      <c r="U62" s="43"/>
      <c r="V62" s="89">
        <v>1.1385000000000001</v>
      </c>
      <c r="W62" s="89">
        <v>1.1560592190785599</v>
      </c>
      <c r="X62" s="126">
        <v>-132031.85518026151</v>
      </c>
      <c r="Y62" s="147"/>
      <c r="Z62" s="127">
        <v>0</v>
      </c>
      <c r="AA62" s="126">
        <v>-132031.85518026151</v>
      </c>
      <c r="AB62" s="43" t="s">
        <v>49</v>
      </c>
      <c r="AD62" s="75">
        <f t="shared" si="12"/>
        <v>8650075.9087155815</v>
      </c>
      <c r="AE62" s="75">
        <f t="shared" si="13"/>
        <v>0</v>
      </c>
      <c r="AF62" s="6"/>
      <c r="AG62" s="75">
        <f t="shared" si="14"/>
        <v>12357251.298165118</v>
      </c>
      <c r="AH62" s="75">
        <f t="shared" si="15"/>
        <v>-2833441.7743555941</v>
      </c>
      <c r="AI62" s="75">
        <f t="shared" si="16"/>
        <v>2833441.7743555941</v>
      </c>
      <c r="AJ62" s="75">
        <f t="shared" si="17"/>
        <v>-2833441.7743555941</v>
      </c>
      <c r="AK62" s="78">
        <f t="shared" si="18"/>
        <v>1</v>
      </c>
      <c r="AL62" s="6"/>
      <c r="AM62" s="66">
        <f>VLOOKUP(EURUSD!C62,'Cours à terme initiaux'!$A$1:$E$432,5,FALSE)</f>
        <v>1.119499</v>
      </c>
      <c r="AN62" s="75">
        <f t="shared" si="19"/>
        <v>8932567.1572730299</v>
      </c>
      <c r="AO62" s="75">
        <f t="shared" si="20"/>
        <v>0</v>
      </c>
      <c r="AP62" s="75">
        <f t="shared" si="21"/>
        <v>-282491.24855744839</v>
      </c>
      <c r="AQ62" s="75">
        <f t="shared" si="22"/>
        <v>0</v>
      </c>
      <c r="AR62" s="78" t="str">
        <f t="shared" si="23"/>
        <v>PAS DE VALEUR INTRINSEQUE</v>
      </c>
      <c r="AT62" s="124" t="str">
        <f t="shared" si="24"/>
        <v/>
      </c>
    </row>
    <row r="63" spans="1:46" ht="15.6" x14ac:dyDescent="0.3">
      <c r="A63" s="43">
        <v>2017</v>
      </c>
      <c r="B63" s="43" t="s">
        <v>106</v>
      </c>
      <c r="C63" s="43">
        <v>647</v>
      </c>
      <c r="D63" s="43" t="s">
        <v>103</v>
      </c>
      <c r="E63" s="88">
        <v>42300</v>
      </c>
      <c r="F63" s="88">
        <v>42884</v>
      </c>
      <c r="G63" s="88">
        <v>42886</v>
      </c>
      <c r="H63" s="43" t="s">
        <v>26</v>
      </c>
      <c r="I63" s="43" t="s">
        <v>23</v>
      </c>
      <c r="J63" s="43" t="s">
        <v>24</v>
      </c>
      <c r="K63" s="127">
        <v>8830022.0750551894</v>
      </c>
      <c r="L63" s="43" t="s">
        <v>26</v>
      </c>
      <c r="M63" s="43" t="s">
        <v>25</v>
      </c>
      <c r="N63" s="43" t="s">
        <v>27</v>
      </c>
      <c r="O63" s="126">
        <v>-10000000</v>
      </c>
      <c r="P63" s="43" t="s">
        <v>28</v>
      </c>
      <c r="Q63" s="89">
        <v>1.1325000000000001</v>
      </c>
      <c r="R63" s="89">
        <v>1.05</v>
      </c>
      <c r="S63" s="110"/>
      <c r="T63" s="110">
        <v>0</v>
      </c>
      <c r="U63" s="43"/>
      <c r="V63" s="89">
        <v>1.1385000000000001</v>
      </c>
      <c r="W63" s="89">
        <v>1.1560592190785599</v>
      </c>
      <c r="X63" s="126">
        <v>-140228.87697834228</v>
      </c>
      <c r="Y63" s="147"/>
      <c r="Z63" s="127">
        <v>0</v>
      </c>
      <c r="AA63" s="126">
        <v>-140228.87697834228</v>
      </c>
      <c r="AB63" s="43" t="s">
        <v>124</v>
      </c>
      <c r="AD63" s="75" t="str">
        <f t="shared" si="12"/>
        <v/>
      </c>
      <c r="AE63" s="75" t="str">
        <f t="shared" si="13"/>
        <v/>
      </c>
      <c r="AF63" s="6"/>
      <c r="AG63" s="75" t="str">
        <f t="shared" si="14"/>
        <v/>
      </c>
      <c r="AH63" s="75" t="str">
        <f t="shared" si="15"/>
        <v/>
      </c>
      <c r="AI63" s="75" t="str">
        <f t="shared" si="16"/>
        <v/>
      </c>
      <c r="AJ63" s="75" t="str">
        <f t="shared" si="17"/>
        <v/>
      </c>
      <c r="AK63" s="78" t="str">
        <f t="shared" si="18"/>
        <v/>
      </c>
      <c r="AL63" s="6"/>
      <c r="AM63" s="66">
        <f>VLOOKUP(EURUSD!C63,'Cours à terme initiaux'!$A$1:$E$432,5,FALSE)</f>
        <v>1.119499</v>
      </c>
      <c r="AN63" s="75" t="str">
        <f t="shared" si="19"/>
        <v/>
      </c>
      <c r="AO63" s="75" t="str">
        <f t="shared" si="20"/>
        <v/>
      </c>
      <c r="AP63" s="75" t="str">
        <f t="shared" si="21"/>
        <v/>
      </c>
      <c r="AQ63" s="75" t="str">
        <f t="shared" si="22"/>
        <v/>
      </c>
      <c r="AR63" s="78" t="str">
        <f t="shared" si="23"/>
        <v/>
      </c>
      <c r="AT63" s="124" t="str">
        <f t="shared" si="24"/>
        <v/>
      </c>
    </row>
    <row r="64" spans="1:46" ht="15.6" x14ac:dyDescent="0.3">
      <c r="A64" s="43">
        <v>2017</v>
      </c>
      <c r="B64" s="43" t="s">
        <v>81</v>
      </c>
      <c r="C64" s="43">
        <v>507</v>
      </c>
      <c r="D64" s="43" t="s">
        <v>79</v>
      </c>
      <c r="E64" s="88">
        <v>42178</v>
      </c>
      <c r="F64" s="88"/>
      <c r="G64" s="88">
        <v>42912</v>
      </c>
      <c r="H64" s="43" t="s">
        <v>22</v>
      </c>
      <c r="I64" s="43" t="s">
        <v>29</v>
      </c>
      <c r="J64" s="43" t="s">
        <v>24</v>
      </c>
      <c r="K64" s="127">
        <v>17244352.474564601</v>
      </c>
      <c r="L64" s="43" t="s">
        <v>26</v>
      </c>
      <c r="M64" s="43" t="s">
        <v>29</v>
      </c>
      <c r="N64" s="43" t="s">
        <v>27</v>
      </c>
      <c r="O64" s="126">
        <v>-20000000</v>
      </c>
      <c r="P64" s="43" t="s">
        <v>28</v>
      </c>
      <c r="Q64" s="89">
        <v>1.1597999999999999</v>
      </c>
      <c r="R64" s="89"/>
      <c r="S64" s="110"/>
      <c r="T64" s="110">
        <v>0</v>
      </c>
      <c r="U64" s="43"/>
      <c r="V64" s="89">
        <v>1.1385000000000001</v>
      </c>
      <c r="W64" s="89">
        <v>1.1573468107103901</v>
      </c>
      <c r="X64" s="126">
        <v>-36821.110464597223</v>
      </c>
      <c r="Y64" s="126">
        <v>-36821.110464597223</v>
      </c>
      <c r="Z64" s="126">
        <v>-36821.110464597223</v>
      </c>
      <c r="AA64" s="127">
        <v>0</v>
      </c>
      <c r="AB64" s="43" t="s">
        <v>122</v>
      </c>
      <c r="AD64" s="75">
        <f t="shared" si="12"/>
        <v>17280904.751207475</v>
      </c>
      <c r="AE64" s="75">
        <f t="shared" si="13"/>
        <v>-36552.27664289251</v>
      </c>
      <c r="AF64" s="6"/>
      <c r="AG64" s="75">
        <f t="shared" si="14"/>
        <v>13293003.654774981</v>
      </c>
      <c r="AH64" s="75">
        <f t="shared" si="15"/>
        <v>3951348.8197896015</v>
      </c>
      <c r="AI64" s="75">
        <f t="shared" si="16"/>
        <v>-3987901.096432494</v>
      </c>
      <c r="AJ64" s="75">
        <f t="shared" si="17"/>
        <v>3987901.096432494</v>
      </c>
      <c r="AK64" s="78">
        <f t="shared" si="18"/>
        <v>1</v>
      </c>
      <c r="AL64" s="6"/>
      <c r="AM64" s="66">
        <f>VLOOKUP(EURUSD!C64,'Cours à terme initiaux'!$A$1:$E$432,5,FALSE)</f>
        <v>1.1422000000000001</v>
      </c>
      <c r="AN64" s="75">
        <f t="shared" si="19"/>
        <v>17510068.289266326</v>
      </c>
      <c r="AO64" s="75">
        <f t="shared" si="20"/>
        <v>-265715.81470174342</v>
      </c>
      <c r="AP64" s="75">
        <f t="shared" si="21"/>
        <v>-229163.53805885091</v>
      </c>
      <c r="AQ64" s="75">
        <f t="shared" si="22"/>
        <v>229163.53805885091</v>
      </c>
      <c r="AR64" s="78">
        <f t="shared" si="23"/>
        <v>1</v>
      </c>
      <c r="AT64" s="124" t="str">
        <f t="shared" si="24"/>
        <v/>
      </c>
    </row>
    <row r="65" spans="1:46" ht="15.6" x14ac:dyDescent="0.3">
      <c r="A65" s="43">
        <v>2017</v>
      </c>
      <c r="B65" s="43" t="s">
        <v>107</v>
      </c>
      <c r="C65" s="43">
        <v>648</v>
      </c>
      <c r="D65" s="43" t="s">
        <v>103</v>
      </c>
      <c r="E65" s="88">
        <v>42300</v>
      </c>
      <c r="F65" s="88">
        <v>42914</v>
      </c>
      <c r="G65" s="88">
        <v>42916</v>
      </c>
      <c r="H65" s="43" t="s">
        <v>22</v>
      </c>
      <c r="I65" s="43" t="s">
        <v>25</v>
      </c>
      <c r="J65" s="43" t="s">
        <v>24</v>
      </c>
      <c r="K65" s="127">
        <v>8733624.4541484695</v>
      </c>
      <c r="L65" s="43" t="s">
        <v>22</v>
      </c>
      <c r="M65" s="43" t="s">
        <v>23</v>
      </c>
      <c r="N65" s="43" t="s">
        <v>27</v>
      </c>
      <c r="O65" s="126">
        <v>-10000000</v>
      </c>
      <c r="P65" s="43" t="s">
        <v>28</v>
      </c>
      <c r="Q65" s="89">
        <v>1.145</v>
      </c>
      <c r="R65" s="89"/>
      <c r="S65" s="110"/>
      <c r="T65" s="110">
        <v>0</v>
      </c>
      <c r="U65" s="43"/>
      <c r="V65" s="89">
        <v>1.1385000000000001</v>
      </c>
      <c r="W65" s="89">
        <v>1.1575480982072688</v>
      </c>
      <c r="X65" s="127">
        <v>439527.61977270007</v>
      </c>
      <c r="Y65" s="147">
        <v>152942.15910214774</v>
      </c>
      <c r="Z65" s="127">
        <v>94674.577692093328</v>
      </c>
      <c r="AA65" s="127">
        <v>344853.04208060674</v>
      </c>
      <c r="AB65" s="43" t="s">
        <v>49</v>
      </c>
      <c r="AD65" s="75">
        <f t="shared" si="12"/>
        <v>8638949.876456378</v>
      </c>
      <c r="AE65" s="75">
        <f t="shared" si="13"/>
        <v>94674.577692093328</v>
      </c>
      <c r="AF65" s="6"/>
      <c r="AG65" s="75">
        <f t="shared" si="14"/>
        <v>6645346.0588125978</v>
      </c>
      <c r="AH65" s="75">
        <f t="shared" si="15"/>
        <v>2088278.3953358736</v>
      </c>
      <c r="AI65" s="75">
        <f t="shared" si="16"/>
        <v>-1993603.8176437803</v>
      </c>
      <c r="AJ65" s="75">
        <f t="shared" si="17"/>
        <v>1993603.8176437803</v>
      </c>
      <c r="AK65" s="78">
        <f t="shared" si="18"/>
        <v>1</v>
      </c>
      <c r="AL65" s="6"/>
      <c r="AM65" s="66">
        <f>VLOOKUP(EURUSD!C65,'Cours à terme initiaux'!$A$1:$E$432,5,FALSE)</f>
        <v>1.121122</v>
      </c>
      <c r="AN65" s="75">
        <f t="shared" si="19"/>
        <v>8919635.864785457</v>
      </c>
      <c r="AO65" s="75">
        <f t="shared" si="20"/>
        <v>0</v>
      </c>
      <c r="AP65" s="75">
        <f t="shared" si="21"/>
        <v>-94674.577692093328</v>
      </c>
      <c r="AQ65" s="75">
        <f t="shared" si="22"/>
        <v>94674.577692093328</v>
      </c>
      <c r="AR65" s="78">
        <f t="shared" si="23"/>
        <v>1</v>
      </c>
      <c r="AT65" s="124" t="str">
        <f t="shared" si="24"/>
        <v/>
      </c>
    </row>
    <row r="66" spans="1:46" ht="15.6" x14ac:dyDescent="0.3">
      <c r="A66" s="43">
        <v>2017</v>
      </c>
      <c r="B66" s="43" t="s">
        <v>107</v>
      </c>
      <c r="C66" s="43">
        <v>649</v>
      </c>
      <c r="D66" s="43" t="s">
        <v>103</v>
      </c>
      <c r="E66" s="88">
        <v>42300</v>
      </c>
      <c r="F66" s="88">
        <v>42914</v>
      </c>
      <c r="G66" s="88">
        <v>42916</v>
      </c>
      <c r="H66" s="43" t="s">
        <v>26</v>
      </c>
      <c r="I66" s="43" t="s">
        <v>23</v>
      </c>
      <c r="J66" s="43" t="s">
        <v>24</v>
      </c>
      <c r="K66" s="127">
        <v>9523809.5238095205</v>
      </c>
      <c r="L66" s="43" t="s">
        <v>26</v>
      </c>
      <c r="M66" s="43" t="s">
        <v>25</v>
      </c>
      <c r="N66" s="43" t="s">
        <v>27</v>
      </c>
      <c r="O66" s="126">
        <v>-10000000</v>
      </c>
      <c r="P66" s="43" t="s">
        <v>28</v>
      </c>
      <c r="Q66" s="89">
        <v>1.05</v>
      </c>
      <c r="R66" s="89"/>
      <c r="S66" s="110"/>
      <c r="T66" s="110">
        <v>0</v>
      </c>
      <c r="U66" s="43"/>
      <c r="V66" s="89">
        <v>1.1385000000000001</v>
      </c>
      <c r="W66" s="89">
        <v>1.1575480982072688</v>
      </c>
      <c r="X66" s="126">
        <v>-139718.19633893148</v>
      </c>
      <c r="Y66" s="147"/>
      <c r="Z66" s="127">
        <v>0</v>
      </c>
      <c r="AA66" s="126">
        <v>-139718.19633893148</v>
      </c>
      <c r="AB66" s="43" t="s">
        <v>49</v>
      </c>
      <c r="AD66" s="75">
        <f t="shared" si="12"/>
        <v>8638949.876456378</v>
      </c>
      <c r="AE66" s="75">
        <f t="shared" si="13"/>
        <v>0</v>
      </c>
      <c r="AF66" s="6"/>
      <c r="AG66" s="75">
        <f t="shared" si="14"/>
        <v>12341356.966366256</v>
      </c>
      <c r="AH66" s="75">
        <f t="shared" si="15"/>
        <v>-2817547.4425567314</v>
      </c>
      <c r="AI66" s="75">
        <f t="shared" si="16"/>
        <v>2817547.4425567314</v>
      </c>
      <c r="AJ66" s="75">
        <f t="shared" si="17"/>
        <v>-2817547.4425567314</v>
      </c>
      <c r="AK66" s="78">
        <f t="shared" si="18"/>
        <v>1</v>
      </c>
      <c r="AL66" s="6"/>
      <c r="AM66" s="66">
        <f>VLOOKUP(EURUSD!C66,'Cours à terme initiaux'!$A$1:$E$432,5,FALSE)</f>
        <v>1.121122</v>
      </c>
      <c r="AN66" s="75">
        <f t="shared" si="19"/>
        <v>8919635.864785457</v>
      </c>
      <c r="AO66" s="75">
        <f t="shared" si="20"/>
        <v>0</v>
      </c>
      <c r="AP66" s="75">
        <f t="shared" si="21"/>
        <v>-280685.988329079</v>
      </c>
      <c r="AQ66" s="75">
        <f t="shared" si="22"/>
        <v>0</v>
      </c>
      <c r="AR66" s="78" t="str">
        <f t="shared" si="23"/>
        <v>PAS DE VALEUR INTRINSEQUE</v>
      </c>
      <c r="AT66" s="124" t="str">
        <f t="shared" si="24"/>
        <v/>
      </c>
    </row>
    <row r="67" spans="1:46" ht="15.6" x14ac:dyDescent="0.3">
      <c r="A67" s="43">
        <v>2017</v>
      </c>
      <c r="B67" s="43" t="s">
        <v>107</v>
      </c>
      <c r="C67" s="43">
        <v>650</v>
      </c>
      <c r="D67" s="43" t="s">
        <v>103</v>
      </c>
      <c r="E67" s="88">
        <v>42300</v>
      </c>
      <c r="F67" s="88">
        <v>42914</v>
      </c>
      <c r="G67" s="88">
        <v>42916</v>
      </c>
      <c r="H67" s="43" t="s">
        <v>26</v>
      </c>
      <c r="I67" s="43" t="s">
        <v>23</v>
      </c>
      <c r="J67" s="43" t="s">
        <v>24</v>
      </c>
      <c r="K67" s="127">
        <v>8830022.0750551894</v>
      </c>
      <c r="L67" s="43" t="s">
        <v>26</v>
      </c>
      <c r="M67" s="43" t="s">
        <v>25</v>
      </c>
      <c r="N67" s="43" t="s">
        <v>27</v>
      </c>
      <c r="O67" s="126">
        <v>-10000000</v>
      </c>
      <c r="P67" s="43" t="s">
        <v>28</v>
      </c>
      <c r="Q67" s="89">
        <v>1.1325000000000001</v>
      </c>
      <c r="R67" s="89">
        <v>1.05</v>
      </c>
      <c r="S67" s="110"/>
      <c r="T67" s="110">
        <v>0</v>
      </c>
      <c r="U67" s="43"/>
      <c r="V67" s="89">
        <v>1.1385000000000001</v>
      </c>
      <c r="W67" s="89">
        <v>1.1575480982072688</v>
      </c>
      <c r="X67" s="126">
        <v>-146867.26433162083</v>
      </c>
      <c r="Y67" s="147"/>
      <c r="Z67" s="127">
        <v>0</v>
      </c>
      <c r="AA67" s="126">
        <v>-146867.26433162083</v>
      </c>
      <c r="AB67" s="43" t="s">
        <v>124</v>
      </c>
      <c r="AD67" s="75" t="str">
        <f t="shared" si="12"/>
        <v/>
      </c>
      <c r="AE67" s="75" t="str">
        <f t="shared" si="13"/>
        <v/>
      </c>
      <c r="AF67" s="6"/>
      <c r="AG67" s="75" t="str">
        <f t="shared" si="14"/>
        <v/>
      </c>
      <c r="AH67" s="75" t="str">
        <f t="shared" si="15"/>
        <v/>
      </c>
      <c r="AI67" s="75" t="str">
        <f t="shared" si="16"/>
        <v/>
      </c>
      <c r="AJ67" s="75" t="str">
        <f t="shared" si="17"/>
        <v/>
      </c>
      <c r="AK67" s="78" t="str">
        <f t="shared" si="18"/>
        <v/>
      </c>
      <c r="AL67" s="6"/>
      <c r="AM67" s="66">
        <f>VLOOKUP(EURUSD!C67,'Cours à terme initiaux'!$A$1:$E$432,5,FALSE)</f>
        <v>1.121122</v>
      </c>
      <c r="AN67" s="75" t="str">
        <f t="shared" si="19"/>
        <v/>
      </c>
      <c r="AO67" s="75" t="str">
        <f t="shared" si="20"/>
        <v/>
      </c>
      <c r="AP67" s="75" t="str">
        <f t="shared" si="21"/>
        <v/>
      </c>
      <c r="AQ67" s="75" t="str">
        <f t="shared" si="22"/>
        <v/>
      </c>
      <c r="AR67" s="78" t="str">
        <f t="shared" si="23"/>
        <v/>
      </c>
      <c r="AT67" s="124" t="str">
        <f t="shared" si="24"/>
        <v/>
      </c>
    </row>
    <row r="68" spans="1:46" ht="15.6" x14ac:dyDescent="0.3">
      <c r="A68" s="43">
        <v>2017</v>
      </c>
      <c r="B68" s="43" t="s">
        <v>108</v>
      </c>
      <c r="C68" s="43">
        <v>651</v>
      </c>
      <c r="D68" s="43" t="s">
        <v>103</v>
      </c>
      <c r="E68" s="88">
        <v>42300</v>
      </c>
      <c r="F68" s="88">
        <v>42943</v>
      </c>
      <c r="G68" s="88">
        <v>42947</v>
      </c>
      <c r="H68" s="43" t="s">
        <v>22</v>
      </c>
      <c r="I68" s="43" t="s">
        <v>25</v>
      </c>
      <c r="J68" s="43" t="s">
        <v>24</v>
      </c>
      <c r="K68" s="127">
        <v>25762129.669385999</v>
      </c>
      <c r="L68" s="43" t="s">
        <v>22</v>
      </c>
      <c r="M68" s="43" t="s">
        <v>23</v>
      </c>
      <c r="N68" s="43" t="s">
        <v>27</v>
      </c>
      <c r="O68" s="126">
        <v>-30000000</v>
      </c>
      <c r="P68" s="43" t="s">
        <v>28</v>
      </c>
      <c r="Q68" s="89">
        <v>1.1645000000000001</v>
      </c>
      <c r="R68" s="89"/>
      <c r="S68" s="110"/>
      <c r="T68" s="110">
        <v>0</v>
      </c>
      <c r="U68" s="43"/>
      <c r="V68" s="89">
        <v>1.1385000000000001</v>
      </c>
      <c r="W68" s="89">
        <v>1.1591080734312029</v>
      </c>
      <c r="X68" s="127">
        <v>1122142.5288343164</v>
      </c>
      <c r="Y68" s="147">
        <v>146323.63871756918</v>
      </c>
      <c r="Z68" s="127">
        <v>0</v>
      </c>
      <c r="AA68" s="127">
        <v>1122142.5288343164</v>
      </c>
      <c r="AB68" s="43" t="s">
        <v>49</v>
      </c>
      <c r="AD68" s="75">
        <f t="shared" si="12"/>
        <v>25881969.669311084</v>
      </c>
      <c r="AE68" s="75">
        <f t="shared" si="13"/>
        <v>0</v>
      </c>
      <c r="AF68" s="6"/>
      <c r="AG68" s="75">
        <f t="shared" si="14"/>
        <v>19909207.437931605</v>
      </c>
      <c r="AH68" s="75">
        <f t="shared" si="15"/>
        <v>5852922.2314543948</v>
      </c>
      <c r="AI68" s="75">
        <f t="shared" si="16"/>
        <v>-5852922.2314543948</v>
      </c>
      <c r="AJ68" s="75">
        <f t="shared" si="17"/>
        <v>5852922.2314543948</v>
      </c>
      <c r="AK68" s="78">
        <f t="shared" si="18"/>
        <v>1</v>
      </c>
      <c r="AL68" s="6"/>
      <c r="AM68" s="66">
        <f>VLOOKUP(EURUSD!C68,'Cours à terme initiaux'!$A$1:$E$432,5,FALSE)</f>
        <v>1.122598</v>
      </c>
      <c r="AN68" s="75">
        <f t="shared" si="19"/>
        <v>26723724.788392641</v>
      </c>
      <c r="AO68" s="75">
        <f t="shared" si="20"/>
        <v>0</v>
      </c>
      <c r="AP68" s="75">
        <f t="shared" si="21"/>
        <v>-841755.1190815568</v>
      </c>
      <c r="AQ68" s="75">
        <f t="shared" si="22"/>
        <v>0</v>
      </c>
      <c r="AR68" s="78" t="str">
        <f t="shared" si="23"/>
        <v>PAS DE VALEUR INTRINSEQUE</v>
      </c>
      <c r="AT68" s="124" t="str">
        <f t="shared" si="24"/>
        <v/>
      </c>
    </row>
    <row r="69" spans="1:46" ht="15.6" x14ac:dyDescent="0.3">
      <c r="A69" s="43">
        <v>2017</v>
      </c>
      <c r="B69" s="43" t="s">
        <v>108</v>
      </c>
      <c r="C69" s="43">
        <v>652</v>
      </c>
      <c r="D69" s="43" t="s">
        <v>103</v>
      </c>
      <c r="E69" s="88">
        <v>42300</v>
      </c>
      <c r="F69" s="88">
        <v>42943</v>
      </c>
      <c r="G69" s="88">
        <v>42947</v>
      </c>
      <c r="H69" s="43" t="s">
        <v>26</v>
      </c>
      <c r="I69" s="43" t="s">
        <v>23</v>
      </c>
      <c r="J69" s="43" t="s">
        <v>24</v>
      </c>
      <c r="K69" s="127">
        <v>28571428.571428601</v>
      </c>
      <c r="L69" s="43" t="s">
        <v>26</v>
      </c>
      <c r="M69" s="43" t="s">
        <v>25</v>
      </c>
      <c r="N69" s="43" t="s">
        <v>27</v>
      </c>
      <c r="O69" s="126">
        <v>-30000000</v>
      </c>
      <c r="P69" s="43" t="s">
        <v>28</v>
      </c>
      <c r="Q69" s="89">
        <v>1.05</v>
      </c>
      <c r="R69" s="89"/>
      <c r="S69" s="110"/>
      <c r="T69" s="110">
        <v>0</v>
      </c>
      <c r="U69" s="43"/>
      <c r="V69" s="89">
        <v>1.1385000000000001</v>
      </c>
      <c r="W69" s="89">
        <v>1.1591080734312029</v>
      </c>
      <c r="X69" s="126">
        <v>-440107.87353963376</v>
      </c>
      <c r="Y69" s="147"/>
      <c r="Z69" s="127">
        <v>0</v>
      </c>
      <c r="AA69" s="126">
        <v>-440107.87353963376</v>
      </c>
      <c r="AB69" s="43" t="s">
        <v>49</v>
      </c>
      <c r="AD69" s="75">
        <f t="shared" si="12"/>
        <v>25881969.669311084</v>
      </c>
      <c r="AE69" s="75">
        <f t="shared" si="13"/>
        <v>0</v>
      </c>
      <c r="AF69" s="6"/>
      <c r="AG69" s="75">
        <f t="shared" si="14"/>
        <v>36974242.384730123</v>
      </c>
      <c r="AH69" s="75">
        <f t="shared" si="15"/>
        <v>-8402813.8133015521</v>
      </c>
      <c r="AI69" s="75">
        <f t="shared" si="16"/>
        <v>8402813.8133015521</v>
      </c>
      <c r="AJ69" s="75">
        <f t="shared" si="17"/>
        <v>-8402813.8133015521</v>
      </c>
      <c r="AK69" s="78">
        <f t="shared" si="18"/>
        <v>1</v>
      </c>
      <c r="AL69" s="6"/>
      <c r="AM69" s="66">
        <f>VLOOKUP(EURUSD!C69,'Cours à terme initiaux'!$A$1:$E$432,5,FALSE)</f>
        <v>1.122598</v>
      </c>
      <c r="AN69" s="75">
        <f t="shared" si="19"/>
        <v>26723724.788392641</v>
      </c>
      <c r="AO69" s="75">
        <f t="shared" si="20"/>
        <v>0</v>
      </c>
      <c r="AP69" s="75">
        <f t="shared" si="21"/>
        <v>-841755.1190815568</v>
      </c>
      <c r="AQ69" s="75">
        <f t="shared" si="22"/>
        <v>0</v>
      </c>
      <c r="AR69" s="78" t="str">
        <f t="shared" si="23"/>
        <v>PAS DE VALEUR INTRINSEQUE</v>
      </c>
      <c r="AT69" s="124" t="str">
        <f t="shared" si="24"/>
        <v/>
      </c>
    </row>
    <row r="70" spans="1:46" ht="15.6" x14ac:dyDescent="0.3">
      <c r="A70" s="43">
        <v>2017</v>
      </c>
      <c r="B70" s="43" t="s">
        <v>108</v>
      </c>
      <c r="C70" s="43">
        <v>653</v>
      </c>
      <c r="D70" s="43" t="s">
        <v>103</v>
      </c>
      <c r="E70" s="88">
        <v>42300</v>
      </c>
      <c r="F70" s="88">
        <v>42943</v>
      </c>
      <c r="G70" s="88">
        <v>42947</v>
      </c>
      <c r="H70" s="43" t="s">
        <v>26</v>
      </c>
      <c r="I70" s="43" t="s">
        <v>23</v>
      </c>
      <c r="J70" s="43" t="s">
        <v>24</v>
      </c>
      <c r="K70" s="127">
        <v>26086956.521739099</v>
      </c>
      <c r="L70" s="43" t="s">
        <v>26</v>
      </c>
      <c r="M70" s="43" t="s">
        <v>25</v>
      </c>
      <c r="N70" s="43" t="s">
        <v>27</v>
      </c>
      <c r="O70" s="126">
        <v>-30000000</v>
      </c>
      <c r="P70" s="43" t="s">
        <v>28</v>
      </c>
      <c r="Q70" s="89">
        <v>1.1499999999999999</v>
      </c>
      <c r="R70" s="89">
        <v>1.05</v>
      </c>
      <c r="S70" s="110"/>
      <c r="T70" s="110">
        <v>0</v>
      </c>
      <c r="U70" s="43"/>
      <c r="V70" s="89">
        <v>1.1385000000000001</v>
      </c>
      <c r="W70" s="89">
        <v>1.1591080734312029</v>
      </c>
      <c r="X70" s="126">
        <v>-535711.01657711342</v>
      </c>
      <c r="Y70" s="147"/>
      <c r="Z70" s="127">
        <v>0</v>
      </c>
      <c r="AA70" s="126">
        <v>-535711.01657711342</v>
      </c>
      <c r="AB70" s="43" t="s">
        <v>124</v>
      </c>
      <c r="AD70" s="75" t="str">
        <f t="shared" si="12"/>
        <v/>
      </c>
      <c r="AE70" s="75" t="str">
        <f t="shared" si="13"/>
        <v/>
      </c>
      <c r="AF70" s="6"/>
      <c r="AG70" s="75" t="str">
        <f t="shared" si="14"/>
        <v/>
      </c>
      <c r="AH70" s="75" t="str">
        <f t="shared" si="15"/>
        <v/>
      </c>
      <c r="AI70" s="75" t="str">
        <f t="shared" si="16"/>
        <v/>
      </c>
      <c r="AJ70" s="75" t="str">
        <f t="shared" si="17"/>
        <v/>
      </c>
      <c r="AK70" s="78" t="str">
        <f t="shared" si="18"/>
        <v/>
      </c>
      <c r="AL70" s="6"/>
      <c r="AM70" s="66">
        <f>VLOOKUP(EURUSD!C70,'Cours à terme initiaux'!$A$1:$E$432,5,FALSE)</f>
        <v>1.122598</v>
      </c>
      <c r="AN70" s="75" t="str">
        <f t="shared" si="19"/>
        <v/>
      </c>
      <c r="AO70" s="75" t="str">
        <f t="shared" si="20"/>
        <v/>
      </c>
      <c r="AP70" s="75" t="str">
        <f t="shared" si="21"/>
        <v/>
      </c>
      <c r="AQ70" s="75" t="str">
        <f t="shared" si="22"/>
        <v/>
      </c>
      <c r="AR70" s="78" t="str">
        <f t="shared" si="23"/>
        <v/>
      </c>
      <c r="AT70" s="124" t="str">
        <f t="shared" si="24"/>
        <v/>
      </c>
    </row>
    <row r="71" spans="1:46" ht="15.6" x14ac:dyDescent="0.3">
      <c r="A71" s="43">
        <v>2017</v>
      </c>
      <c r="B71" s="43" t="s">
        <v>109</v>
      </c>
      <c r="C71" s="43">
        <v>633</v>
      </c>
      <c r="D71" s="43" t="s">
        <v>103</v>
      </c>
      <c r="E71" s="88">
        <v>42306</v>
      </c>
      <c r="F71" s="88">
        <v>42975</v>
      </c>
      <c r="G71" s="88">
        <v>42977</v>
      </c>
      <c r="H71" s="43" t="s">
        <v>22</v>
      </c>
      <c r="I71" s="43" t="s">
        <v>25</v>
      </c>
      <c r="J71" s="43" t="s">
        <v>24</v>
      </c>
      <c r="K71" s="127">
        <v>13100436.6812227</v>
      </c>
      <c r="L71" s="43" t="s">
        <v>22</v>
      </c>
      <c r="M71" s="43" t="s">
        <v>23</v>
      </c>
      <c r="N71" s="43" t="s">
        <v>27</v>
      </c>
      <c r="O71" s="126">
        <v>-15000000</v>
      </c>
      <c r="P71" s="43" t="s">
        <v>28</v>
      </c>
      <c r="Q71" s="89">
        <v>1.145</v>
      </c>
      <c r="R71" s="89"/>
      <c r="S71" s="110"/>
      <c r="T71" s="110">
        <v>0</v>
      </c>
      <c r="U71" s="43"/>
      <c r="V71" s="89">
        <v>1.1385000000000001</v>
      </c>
      <c r="W71" s="89">
        <v>1.1606270335806121</v>
      </c>
      <c r="X71" s="127">
        <v>718278.0981192803</v>
      </c>
      <c r="Y71" s="147">
        <v>305065.845326273</v>
      </c>
      <c r="Z71" s="127">
        <v>176388.24360877834</v>
      </c>
      <c r="AA71" s="127">
        <v>541889.85451050196</v>
      </c>
      <c r="AB71" s="43" t="s">
        <v>49</v>
      </c>
      <c r="AD71" s="75">
        <f t="shared" si="12"/>
        <v>12924048.437613929</v>
      </c>
      <c r="AE71" s="75">
        <f t="shared" si="13"/>
        <v>176388.24360877834</v>
      </c>
      <c r="AF71" s="6"/>
      <c r="AG71" s="75">
        <f t="shared" si="14"/>
        <v>9941575.7212414835</v>
      </c>
      <c r="AH71" s="75">
        <f t="shared" si="15"/>
        <v>3158860.9599812236</v>
      </c>
      <c r="AI71" s="75">
        <f t="shared" si="16"/>
        <v>-2982472.7163724452</v>
      </c>
      <c r="AJ71" s="75">
        <f t="shared" si="17"/>
        <v>2982472.7163724452</v>
      </c>
      <c r="AK71" s="78">
        <f t="shared" si="18"/>
        <v>1</v>
      </c>
      <c r="AL71" s="6"/>
      <c r="AM71" s="66">
        <f>VLOOKUP(EURUSD!C71,'Cours à terme initiaux'!$A$1:$E$432,5,FALSE)</f>
        <v>1.1241220000000001</v>
      </c>
      <c r="AN71" s="75">
        <f t="shared" si="19"/>
        <v>13343747.386849469</v>
      </c>
      <c r="AO71" s="75">
        <f t="shared" si="20"/>
        <v>0</v>
      </c>
      <c r="AP71" s="75">
        <f t="shared" si="21"/>
        <v>-176388.24360877834</v>
      </c>
      <c r="AQ71" s="75">
        <f t="shared" si="22"/>
        <v>176388.24360877834</v>
      </c>
      <c r="AR71" s="78">
        <f t="shared" si="23"/>
        <v>1</v>
      </c>
      <c r="AT71" s="124" t="str">
        <f t="shared" si="24"/>
        <v/>
      </c>
    </row>
    <row r="72" spans="1:46" ht="15.6" x14ac:dyDescent="0.3">
      <c r="A72" s="43">
        <v>2017</v>
      </c>
      <c r="B72" s="43" t="s">
        <v>109</v>
      </c>
      <c r="C72" s="43">
        <v>634</v>
      </c>
      <c r="D72" s="43" t="s">
        <v>103</v>
      </c>
      <c r="E72" s="88">
        <v>42306</v>
      </c>
      <c r="F72" s="88">
        <v>42975</v>
      </c>
      <c r="G72" s="88">
        <v>42977</v>
      </c>
      <c r="H72" s="43" t="s">
        <v>26</v>
      </c>
      <c r="I72" s="43" t="s">
        <v>23</v>
      </c>
      <c r="J72" s="43" t="s">
        <v>24</v>
      </c>
      <c r="K72" s="127">
        <v>14423076.9230769</v>
      </c>
      <c r="L72" s="43" t="s">
        <v>26</v>
      </c>
      <c r="M72" s="43" t="s">
        <v>25</v>
      </c>
      <c r="N72" s="43" t="s">
        <v>27</v>
      </c>
      <c r="O72" s="126">
        <v>-15000000</v>
      </c>
      <c r="P72" s="43" t="s">
        <v>28</v>
      </c>
      <c r="Q72" s="89">
        <v>1.04</v>
      </c>
      <c r="R72" s="89"/>
      <c r="S72" s="110"/>
      <c r="T72" s="110">
        <v>0</v>
      </c>
      <c r="U72" s="43"/>
      <c r="V72" s="89">
        <v>1.1385000000000001</v>
      </c>
      <c r="W72" s="89">
        <v>1.1606270335806121</v>
      </c>
      <c r="X72" s="126">
        <v>-211138.22973860736</v>
      </c>
      <c r="Y72" s="147"/>
      <c r="Z72" s="127">
        <v>0</v>
      </c>
      <c r="AA72" s="126">
        <v>-211138.22973860736</v>
      </c>
      <c r="AB72" s="43" t="s">
        <v>49</v>
      </c>
      <c r="AD72" s="75">
        <f t="shared" si="12"/>
        <v>12924048.437613929</v>
      </c>
      <c r="AE72" s="75">
        <f t="shared" si="13"/>
        <v>0</v>
      </c>
      <c r="AF72" s="6"/>
      <c r="AG72" s="75">
        <f t="shared" si="14"/>
        <v>18462926.339448471</v>
      </c>
      <c r="AH72" s="75">
        <f t="shared" si="15"/>
        <v>-4039849.4163715485</v>
      </c>
      <c r="AI72" s="75">
        <f t="shared" si="16"/>
        <v>4039849.4163715485</v>
      </c>
      <c r="AJ72" s="75">
        <f t="shared" si="17"/>
        <v>-4039849.4163715485</v>
      </c>
      <c r="AK72" s="78">
        <f t="shared" si="18"/>
        <v>1</v>
      </c>
      <c r="AL72" s="6"/>
      <c r="AM72" s="66">
        <f>VLOOKUP(EURUSD!C72,'Cours à terme initiaux'!$A$1:$E$432,5,FALSE)</f>
        <v>1.1241220000000001</v>
      </c>
      <c r="AN72" s="75">
        <f t="shared" si="19"/>
        <v>13343747.386849469</v>
      </c>
      <c r="AO72" s="75">
        <f t="shared" si="20"/>
        <v>0</v>
      </c>
      <c r="AP72" s="75">
        <f t="shared" si="21"/>
        <v>-419698.94923553988</v>
      </c>
      <c r="AQ72" s="75">
        <f t="shared" si="22"/>
        <v>0</v>
      </c>
      <c r="AR72" s="78" t="str">
        <f t="shared" si="23"/>
        <v>PAS DE VALEUR INTRINSEQUE</v>
      </c>
      <c r="AT72" s="124" t="str">
        <f t="shared" si="24"/>
        <v/>
      </c>
    </row>
    <row r="73" spans="1:46" ht="15.6" x14ac:dyDescent="0.3">
      <c r="A73" s="43">
        <v>2017</v>
      </c>
      <c r="B73" s="43" t="s">
        <v>109</v>
      </c>
      <c r="C73" s="43">
        <v>635</v>
      </c>
      <c r="D73" s="43" t="s">
        <v>103</v>
      </c>
      <c r="E73" s="88">
        <v>42306</v>
      </c>
      <c r="F73" s="88">
        <v>42975</v>
      </c>
      <c r="G73" s="88">
        <v>42977</v>
      </c>
      <c r="H73" s="43" t="s">
        <v>26</v>
      </c>
      <c r="I73" s="43" t="s">
        <v>23</v>
      </c>
      <c r="J73" s="43" t="s">
        <v>24</v>
      </c>
      <c r="K73" s="127">
        <v>13392857.142857101</v>
      </c>
      <c r="L73" s="43" t="s">
        <v>26</v>
      </c>
      <c r="M73" s="43" t="s">
        <v>25</v>
      </c>
      <c r="N73" s="43" t="s">
        <v>27</v>
      </c>
      <c r="O73" s="126">
        <v>-15000000</v>
      </c>
      <c r="P73" s="43" t="s">
        <v>28</v>
      </c>
      <c r="Q73" s="89">
        <v>1.1200000000000001</v>
      </c>
      <c r="R73" s="89">
        <v>1.04</v>
      </c>
      <c r="S73" s="110"/>
      <c r="T73" s="110">
        <v>0</v>
      </c>
      <c r="U73" s="43"/>
      <c r="V73" s="89">
        <v>1.1385000000000001</v>
      </c>
      <c r="W73" s="89">
        <v>1.1606270335806121</v>
      </c>
      <c r="X73" s="126">
        <v>-202074.02305439991</v>
      </c>
      <c r="Y73" s="147"/>
      <c r="Z73" s="127">
        <v>0</v>
      </c>
      <c r="AA73" s="126">
        <v>-202074.02305439991</v>
      </c>
      <c r="AB73" s="43" t="s">
        <v>124</v>
      </c>
      <c r="AD73" s="75" t="str">
        <f t="shared" si="12"/>
        <v/>
      </c>
      <c r="AE73" s="75" t="str">
        <f t="shared" si="13"/>
        <v/>
      </c>
      <c r="AF73" s="6"/>
      <c r="AG73" s="75" t="str">
        <f t="shared" si="14"/>
        <v/>
      </c>
      <c r="AH73" s="75" t="str">
        <f t="shared" si="15"/>
        <v/>
      </c>
      <c r="AI73" s="75" t="str">
        <f t="shared" si="16"/>
        <v/>
      </c>
      <c r="AJ73" s="75" t="str">
        <f t="shared" si="17"/>
        <v/>
      </c>
      <c r="AK73" s="78" t="str">
        <f t="shared" si="18"/>
        <v/>
      </c>
      <c r="AL73" s="6"/>
      <c r="AM73" s="66">
        <f>VLOOKUP(EURUSD!C73,'Cours à terme initiaux'!$A$1:$E$432,5,FALSE)</f>
        <v>1.1241220000000001</v>
      </c>
      <c r="AN73" s="75" t="str">
        <f t="shared" si="19"/>
        <v/>
      </c>
      <c r="AO73" s="75" t="str">
        <f t="shared" si="20"/>
        <v/>
      </c>
      <c r="AP73" s="75" t="str">
        <f t="shared" si="21"/>
        <v/>
      </c>
      <c r="AQ73" s="75" t="str">
        <f t="shared" si="22"/>
        <v/>
      </c>
      <c r="AR73" s="78" t="str">
        <f t="shared" si="23"/>
        <v/>
      </c>
      <c r="AT73" s="124" t="str">
        <f t="shared" si="24"/>
        <v/>
      </c>
    </row>
    <row r="74" spans="1:46" ht="15.6" x14ac:dyDescent="0.3">
      <c r="A74" s="43">
        <v>2017</v>
      </c>
      <c r="B74" s="43" t="s">
        <v>82</v>
      </c>
      <c r="C74" s="43">
        <v>525</v>
      </c>
      <c r="D74" s="43" t="s">
        <v>83</v>
      </c>
      <c r="E74" s="88">
        <v>42221</v>
      </c>
      <c r="F74" s="88">
        <v>42976</v>
      </c>
      <c r="G74" s="88">
        <v>42978</v>
      </c>
      <c r="H74" s="43" t="s">
        <v>22</v>
      </c>
      <c r="I74" s="43" t="s">
        <v>25</v>
      </c>
      <c r="J74" s="43" t="s">
        <v>24</v>
      </c>
      <c r="K74" s="127">
        <v>8403361.3445378207</v>
      </c>
      <c r="L74" s="43" t="s">
        <v>22</v>
      </c>
      <c r="M74" s="43" t="s">
        <v>23</v>
      </c>
      <c r="N74" s="43" t="s">
        <v>27</v>
      </c>
      <c r="O74" s="126">
        <v>-10000000</v>
      </c>
      <c r="P74" s="43" t="s">
        <v>28</v>
      </c>
      <c r="Q74" s="89">
        <v>1.19</v>
      </c>
      <c r="R74" s="89">
        <v>0.94799999999999995</v>
      </c>
      <c r="S74" s="110"/>
      <c r="T74" s="110">
        <v>0</v>
      </c>
      <c r="U74" s="43"/>
      <c r="V74" s="89">
        <v>1.1385000000000001</v>
      </c>
      <c r="W74" s="89">
        <v>1.1606777950777643</v>
      </c>
      <c r="X74" s="127">
        <v>336721.89343519212</v>
      </c>
      <c r="Y74" s="147">
        <v>94007.321350381448</v>
      </c>
      <c r="Z74" s="127">
        <v>0</v>
      </c>
      <c r="AA74" s="127">
        <v>336721.89343519212</v>
      </c>
      <c r="AB74" s="43" t="s">
        <v>133</v>
      </c>
      <c r="AD74" s="75" t="str">
        <f t="shared" si="12"/>
        <v/>
      </c>
      <c r="AE74" s="75" t="str">
        <f t="shared" si="13"/>
        <v/>
      </c>
      <c r="AF74" s="6"/>
      <c r="AG74" s="75" t="str">
        <f t="shared" si="14"/>
        <v/>
      </c>
      <c r="AH74" s="75" t="str">
        <f t="shared" si="15"/>
        <v/>
      </c>
      <c r="AI74" s="75" t="str">
        <f t="shared" si="16"/>
        <v/>
      </c>
      <c r="AJ74" s="75" t="str">
        <f t="shared" si="17"/>
        <v/>
      </c>
      <c r="AK74" s="78" t="str">
        <f t="shared" si="18"/>
        <v/>
      </c>
      <c r="AL74" s="6"/>
      <c r="AM74" s="66">
        <f>VLOOKUP(EURUSD!C74,'Cours à terme initiaux'!$A$1:$E$432,5,FALSE)</f>
        <v>1.1195999999999999</v>
      </c>
      <c r="AN74" s="75" t="str">
        <f t="shared" si="19"/>
        <v/>
      </c>
      <c r="AO74" s="75" t="str">
        <f t="shared" si="20"/>
        <v/>
      </c>
      <c r="AP74" s="75" t="str">
        <f t="shared" si="21"/>
        <v/>
      </c>
      <c r="AQ74" s="75" t="str">
        <f t="shared" si="22"/>
        <v/>
      </c>
      <c r="AR74" s="78" t="str">
        <f t="shared" si="23"/>
        <v/>
      </c>
      <c r="AT74" s="124" t="str">
        <f t="shared" si="24"/>
        <v/>
      </c>
    </row>
    <row r="75" spans="1:46" ht="15.6" x14ac:dyDescent="0.3">
      <c r="A75" s="43">
        <v>2017</v>
      </c>
      <c r="B75" s="43" t="s">
        <v>82</v>
      </c>
      <c r="C75" s="43">
        <v>526</v>
      </c>
      <c r="D75" s="43" t="s">
        <v>83</v>
      </c>
      <c r="E75" s="88">
        <v>42221</v>
      </c>
      <c r="F75" s="88">
        <v>42976</v>
      </c>
      <c r="G75" s="88">
        <v>42978</v>
      </c>
      <c r="H75" s="43" t="s">
        <v>22</v>
      </c>
      <c r="I75" s="43" t="s">
        <v>25</v>
      </c>
      <c r="J75" s="43" t="s">
        <v>24</v>
      </c>
      <c r="K75" s="127">
        <v>8791208.7912087906</v>
      </c>
      <c r="L75" s="43" t="s">
        <v>22</v>
      </c>
      <c r="M75" s="43" t="s">
        <v>23</v>
      </c>
      <c r="N75" s="43" t="s">
        <v>27</v>
      </c>
      <c r="O75" s="126">
        <v>-10000000</v>
      </c>
      <c r="P75" s="43" t="s">
        <v>28</v>
      </c>
      <c r="Q75" s="89">
        <v>1.1375</v>
      </c>
      <c r="R75" s="89">
        <v>0.94799999999999995</v>
      </c>
      <c r="S75" s="110"/>
      <c r="T75" s="110">
        <v>0</v>
      </c>
      <c r="U75" s="43"/>
      <c r="V75" s="89">
        <v>1.1385000000000001</v>
      </c>
      <c r="W75" s="89">
        <v>1.1606777950777643</v>
      </c>
      <c r="X75" s="127">
        <v>3793.1229976381237</v>
      </c>
      <c r="Y75" s="147"/>
      <c r="Z75" s="127">
        <v>0</v>
      </c>
      <c r="AA75" s="127">
        <v>3793.1229976381237</v>
      </c>
      <c r="AB75" s="43" t="s">
        <v>134</v>
      </c>
      <c r="AD75" s="75" t="str">
        <f t="shared" ref="AD75:AD138" si="25">IF(R75="",ABS(O75/W75),"")</f>
        <v/>
      </c>
      <c r="AE75" s="75" t="str">
        <f t="shared" ref="AE75:AE138" si="26">IF(R75="",
IF(H75="BUY",
IF(I75="CALL",MAX(-ABS(O75)/W75+ABS(O75)/Q75,0),IF(I75="PUT",MAX(-ABS(O75)/Q75+ABS(O75)/W75,0),IF(I75="FORWARD",-ABS(O75)/W75+ABS(O75)/Q75,"TRADE NOT VALID"))),
-IF(I75="CALL",MAX(-ABS(O75)/W75+ABS(O75)/Q75,0),IF(I75="PUT",MAX(-ABS(O75)/Q75+ABS(O75)/W75,0),IF(I75="FORWARD",-ABS(O75)/W75+ABS(O75)/Q75,"TRADE NOT VALID")))),"")</f>
        <v/>
      </c>
      <c r="AF75" s="6"/>
      <c r="AG75" s="75" t="str">
        <f t="shared" ref="AG75:AG138" si="27">IF(R75="",
IF(I75="CALL",ABS(O75/(W75*(1+$AH$3))),
IF(I75="PUT",ABS(O75/(W75*(1+$AH$2))),
IF(I75="FORWARD",ABS(O75/(W75*(1+$AH$3))),
"TRADE NOT VALID"))),
"")</f>
        <v/>
      </c>
      <c r="AH75" s="75" t="str">
        <f t="shared" ref="AH75:AH138" si="28">IF(R75="",
IF(H75="BUY",
IF(I75="CALL",MAX(-ABS(O75)/(W75*(1+$AH$3))+ABS(O75)/Q75,0),IF(I75="PUT",MAX(-ABS(O75)/Q75+ABS(O75)/(W75*(1+$AH$2)),0),IF(I75="FORWARD",-ABS(O75)/(W75*(1+$AH$3))+ABS(O75)/Q75,"TRADE NOT VALID"))),
-IF(I75="CALL",MAX(-ABS(O75)/(W75*(1+$AH$3))+ABS(O75)/Q75,0),IF(I75="PUT",MAX(-ABS(O75)/Q75+ABS(O75)/(W75*(1+$AH$2)),0),IF(I75="FORWARD",-ABS(O75)/(W75*(1+$AH$3))+ABS(O75)/Q75,"TRADE NOT VALID")))),"")</f>
        <v/>
      </c>
      <c r="AI75" s="75" t="str">
        <f t="shared" ref="AI75:AI138" si="29">IF(R75="",
AG75-IF(AE75=0,ABS(O75/Q75),AD75),"")</f>
        <v/>
      </c>
      <c r="AJ75" s="75" t="str">
        <f t="shared" ref="AJ75:AJ138" si="30">IF(R75="",AH75-AE75,"")</f>
        <v/>
      </c>
      <c r="AK75" s="78" t="str">
        <f t="shared" ref="AK75:AK138" si="31">IF(R75="",IF(AJ75=0,"CHOC INSUFFISANT",ABS(AJ75/AI75)),"")</f>
        <v/>
      </c>
      <c r="AL75" s="6"/>
      <c r="AM75" s="66">
        <f>VLOOKUP(EURUSD!C75,'Cours à terme initiaux'!$A$1:$E$432,5,FALSE)</f>
        <v>1.1195999999999999</v>
      </c>
      <c r="AN75" s="75" t="str">
        <f t="shared" ref="AN75:AN138" si="32">IF(R75="",ABS(O75/AM75),"")</f>
        <v/>
      </c>
      <c r="AO75" s="75" t="str">
        <f t="shared" ref="AO75:AO138" si="33">IF(R75="",
IF(H75="BUY",
IF(I75="CALL",MAX(-ABS(O75)/AM75+ABS(O75)/Q75,0),IF(I75="PUT",MAX(-ABS(O75)/Q75+ABS(O75)/AM75,0),IF(I75="FORWARD",-ABS(O75)/AM75+ABS(O75)/Q75,"TRADE NOT VALID"))),
-IF(I75="CALL",MAX(-ABS(O75)/AM75+ABS(O75)/Q75,0),IF(I75="PUT",MAX(-ABS(O75)/Q75+ABS(O75)/AM75,0),IF(I75="FORWARD",-ABS(O75)/AM75+ABS(O75)/Q75,"TRADE NOT VALID")))),"")</f>
        <v/>
      </c>
      <c r="AP75" s="75" t="str">
        <f t="shared" ref="AP75:AP138" si="34">IF(R75="",
IF(AO75=AE75,AD75-AN75,
IF(AE75=0,IF(H75="BUY",(ABS(O75)/AM75-ABS(O75)/Q75),-(ABS(O75)/AM75-ABS(O75)/Q75)),
IF(AO75=0,IF(H75="BUY",(ABS(O75)/W75-ABS(O75)/Q75),-(ABS(O75)/W75-ABS(O75)/Q75)),AD75-AN75))),"")</f>
        <v/>
      </c>
      <c r="AQ75" s="75" t="str">
        <f t="shared" ref="AQ75:AQ138" si="35">IF(R75="",
AE75-AO75,
"")</f>
        <v/>
      </c>
      <c r="AR75" s="78" t="str">
        <f t="shared" ref="AR75:AR138" si="36">IF(R75="",IF(AQ75=0,"PAS DE VALEUR INTRINSEQUE",ABS(AQ75/AP75)),"")</f>
        <v/>
      </c>
      <c r="AT75" s="124" t="str">
        <f t="shared" ref="AT75:AT138" si="37">IF(ISERROR(AM75),C75,"")</f>
        <v/>
      </c>
    </row>
    <row r="76" spans="1:46" ht="15.6" x14ac:dyDescent="0.3">
      <c r="A76" s="43">
        <v>2017</v>
      </c>
      <c r="B76" s="43" t="s">
        <v>82</v>
      </c>
      <c r="C76" s="43">
        <v>527</v>
      </c>
      <c r="D76" s="43" t="s">
        <v>83</v>
      </c>
      <c r="E76" s="88">
        <v>42221</v>
      </c>
      <c r="F76" s="88">
        <v>42976</v>
      </c>
      <c r="G76" s="88">
        <v>42978</v>
      </c>
      <c r="H76" s="43" t="s">
        <v>26</v>
      </c>
      <c r="I76" s="43" t="s">
        <v>23</v>
      </c>
      <c r="J76" s="43" t="s">
        <v>24</v>
      </c>
      <c r="K76" s="127">
        <v>8791208.7912087906</v>
      </c>
      <c r="L76" s="43" t="s">
        <v>26</v>
      </c>
      <c r="M76" s="43" t="s">
        <v>25</v>
      </c>
      <c r="N76" s="43" t="s">
        <v>27</v>
      </c>
      <c r="O76" s="126">
        <v>-10000000</v>
      </c>
      <c r="P76" s="43" t="s">
        <v>28</v>
      </c>
      <c r="Q76" s="89">
        <v>1.1375</v>
      </c>
      <c r="R76" s="89">
        <v>0.94799999999999995</v>
      </c>
      <c r="S76" s="110"/>
      <c r="T76" s="110">
        <v>0</v>
      </c>
      <c r="U76" s="43"/>
      <c r="V76" s="89">
        <v>1.1385000000000001</v>
      </c>
      <c r="W76" s="89">
        <v>1.1606777950777643</v>
      </c>
      <c r="X76" s="126">
        <v>-246507.6950824488</v>
      </c>
      <c r="Y76" s="147"/>
      <c r="Z76" s="127">
        <v>0</v>
      </c>
      <c r="AA76" s="126">
        <v>-246507.6950824488</v>
      </c>
      <c r="AB76" s="43" t="s">
        <v>135</v>
      </c>
      <c r="AD76" s="75" t="str">
        <f t="shared" si="25"/>
        <v/>
      </c>
      <c r="AE76" s="75" t="str">
        <f t="shared" si="26"/>
        <v/>
      </c>
      <c r="AF76" s="6"/>
      <c r="AG76" s="75" t="str">
        <f t="shared" si="27"/>
        <v/>
      </c>
      <c r="AH76" s="75" t="str">
        <f t="shared" si="28"/>
        <v/>
      </c>
      <c r="AI76" s="75" t="str">
        <f t="shared" si="29"/>
        <v/>
      </c>
      <c r="AJ76" s="75" t="str">
        <f t="shared" si="30"/>
        <v/>
      </c>
      <c r="AK76" s="78" t="str">
        <f t="shared" si="31"/>
        <v/>
      </c>
      <c r="AL76" s="6"/>
      <c r="AM76" s="66">
        <f>VLOOKUP(EURUSD!C76,'Cours à terme initiaux'!$A$1:$E$432,5,FALSE)</f>
        <v>1.1195999999999999</v>
      </c>
      <c r="AN76" s="75" t="str">
        <f t="shared" si="32"/>
        <v/>
      </c>
      <c r="AO76" s="75" t="str">
        <f t="shared" si="33"/>
        <v/>
      </c>
      <c r="AP76" s="75" t="str">
        <f t="shared" si="34"/>
        <v/>
      </c>
      <c r="AQ76" s="75" t="str">
        <f t="shared" si="35"/>
        <v/>
      </c>
      <c r="AR76" s="78" t="str">
        <f t="shared" si="36"/>
        <v/>
      </c>
      <c r="AT76" s="124" t="str">
        <f t="shared" si="37"/>
        <v/>
      </c>
    </row>
    <row r="77" spans="1:46" ht="15.6" x14ac:dyDescent="0.3">
      <c r="A77" s="43">
        <v>2017</v>
      </c>
      <c r="B77" s="43" t="s">
        <v>84</v>
      </c>
      <c r="C77" s="43">
        <v>528</v>
      </c>
      <c r="D77" s="43" t="s">
        <v>83</v>
      </c>
      <c r="E77" s="88">
        <v>42221</v>
      </c>
      <c r="F77" s="88">
        <v>43005</v>
      </c>
      <c r="G77" s="88">
        <v>43007</v>
      </c>
      <c r="H77" s="43" t="s">
        <v>22</v>
      </c>
      <c r="I77" s="43" t="s">
        <v>25</v>
      </c>
      <c r="J77" s="43" t="s">
        <v>24</v>
      </c>
      <c r="K77" s="127">
        <v>8403361.3445378207</v>
      </c>
      <c r="L77" s="43" t="s">
        <v>22</v>
      </c>
      <c r="M77" s="43" t="s">
        <v>23</v>
      </c>
      <c r="N77" s="43" t="s">
        <v>27</v>
      </c>
      <c r="O77" s="126">
        <v>-10000000</v>
      </c>
      <c r="P77" s="43" t="s">
        <v>28</v>
      </c>
      <c r="Q77" s="89">
        <v>1.19</v>
      </c>
      <c r="R77" s="89">
        <v>0.94799999999999995</v>
      </c>
      <c r="S77" s="110"/>
      <c r="T77" s="110">
        <v>0</v>
      </c>
      <c r="U77" s="43"/>
      <c r="V77" s="89">
        <v>1.1385000000000001</v>
      </c>
      <c r="W77" s="89">
        <v>1.1621420413704893</v>
      </c>
      <c r="X77" s="127">
        <v>354832.45559436374</v>
      </c>
      <c r="Y77" s="147">
        <v>100643.32907362998</v>
      </c>
      <c r="Z77" s="127">
        <v>0</v>
      </c>
      <c r="AA77" s="127">
        <v>354832.45559436374</v>
      </c>
      <c r="AB77" s="43" t="s">
        <v>133</v>
      </c>
      <c r="AD77" s="75" t="str">
        <f t="shared" si="25"/>
        <v/>
      </c>
      <c r="AE77" s="75" t="str">
        <f t="shared" si="26"/>
        <v/>
      </c>
      <c r="AF77" s="6"/>
      <c r="AG77" s="75" t="str">
        <f t="shared" si="27"/>
        <v/>
      </c>
      <c r="AH77" s="75" t="str">
        <f t="shared" si="28"/>
        <v/>
      </c>
      <c r="AI77" s="75" t="str">
        <f t="shared" si="29"/>
        <v/>
      </c>
      <c r="AJ77" s="75" t="str">
        <f t="shared" si="30"/>
        <v/>
      </c>
      <c r="AK77" s="78" t="str">
        <f t="shared" si="31"/>
        <v/>
      </c>
      <c r="AL77" s="6"/>
      <c r="AM77" s="66">
        <f>VLOOKUP(EURUSD!C77,'Cours à terme initiaux'!$A$1:$E$432,5,FALSE)</f>
        <v>1.121</v>
      </c>
      <c r="AN77" s="75" t="str">
        <f t="shared" si="32"/>
        <v/>
      </c>
      <c r="AO77" s="75" t="str">
        <f t="shared" si="33"/>
        <v/>
      </c>
      <c r="AP77" s="75" t="str">
        <f t="shared" si="34"/>
        <v/>
      </c>
      <c r="AQ77" s="75" t="str">
        <f t="shared" si="35"/>
        <v/>
      </c>
      <c r="AR77" s="78" t="str">
        <f t="shared" si="36"/>
        <v/>
      </c>
      <c r="AT77" s="124" t="str">
        <f t="shared" si="37"/>
        <v/>
      </c>
    </row>
    <row r="78" spans="1:46" ht="15.6" x14ac:dyDescent="0.3">
      <c r="A78" s="43">
        <v>2017</v>
      </c>
      <c r="B78" s="43" t="s">
        <v>84</v>
      </c>
      <c r="C78" s="43">
        <v>529</v>
      </c>
      <c r="D78" s="43" t="s">
        <v>83</v>
      </c>
      <c r="E78" s="88">
        <v>42221</v>
      </c>
      <c r="F78" s="88">
        <v>43005</v>
      </c>
      <c r="G78" s="88">
        <v>43007</v>
      </c>
      <c r="H78" s="43" t="s">
        <v>22</v>
      </c>
      <c r="I78" s="43" t="s">
        <v>25</v>
      </c>
      <c r="J78" s="43" t="s">
        <v>24</v>
      </c>
      <c r="K78" s="127">
        <v>8791208.7912087906</v>
      </c>
      <c r="L78" s="43" t="s">
        <v>22</v>
      </c>
      <c r="M78" s="43" t="s">
        <v>23</v>
      </c>
      <c r="N78" s="43" t="s">
        <v>27</v>
      </c>
      <c r="O78" s="126">
        <v>-10000000</v>
      </c>
      <c r="P78" s="43" t="s">
        <v>28</v>
      </c>
      <c r="Q78" s="89">
        <v>1.1375</v>
      </c>
      <c r="R78" s="89">
        <v>0.94799999999999995</v>
      </c>
      <c r="S78" s="110"/>
      <c r="T78" s="110">
        <v>0</v>
      </c>
      <c r="U78" s="43"/>
      <c r="V78" s="89">
        <v>1.1385000000000001</v>
      </c>
      <c r="W78" s="89">
        <v>1.1621420413704893</v>
      </c>
      <c r="X78" s="127">
        <v>4576.037348758121</v>
      </c>
      <c r="Y78" s="147"/>
      <c r="Z78" s="127">
        <v>0</v>
      </c>
      <c r="AA78" s="127">
        <v>4576.037348758121</v>
      </c>
      <c r="AB78" s="43" t="s">
        <v>134</v>
      </c>
      <c r="AD78" s="75" t="str">
        <f t="shared" si="25"/>
        <v/>
      </c>
      <c r="AE78" s="75" t="str">
        <f t="shared" si="26"/>
        <v/>
      </c>
      <c r="AF78" s="6"/>
      <c r="AG78" s="75" t="str">
        <f t="shared" si="27"/>
        <v/>
      </c>
      <c r="AH78" s="75" t="str">
        <f t="shared" si="28"/>
        <v/>
      </c>
      <c r="AI78" s="75" t="str">
        <f t="shared" si="29"/>
        <v/>
      </c>
      <c r="AJ78" s="75" t="str">
        <f t="shared" si="30"/>
        <v/>
      </c>
      <c r="AK78" s="78" t="str">
        <f t="shared" si="31"/>
        <v/>
      </c>
      <c r="AL78" s="6"/>
      <c r="AM78" s="66">
        <f>VLOOKUP(EURUSD!C78,'Cours à terme initiaux'!$A$1:$E$432,5,FALSE)</f>
        <v>1.121</v>
      </c>
      <c r="AN78" s="75" t="str">
        <f t="shared" si="32"/>
        <v/>
      </c>
      <c r="AO78" s="75" t="str">
        <f t="shared" si="33"/>
        <v/>
      </c>
      <c r="AP78" s="75" t="str">
        <f t="shared" si="34"/>
        <v/>
      </c>
      <c r="AQ78" s="75" t="str">
        <f t="shared" si="35"/>
        <v/>
      </c>
      <c r="AR78" s="78" t="str">
        <f t="shared" si="36"/>
        <v/>
      </c>
      <c r="AT78" s="124" t="str">
        <f t="shared" si="37"/>
        <v/>
      </c>
    </row>
    <row r="79" spans="1:46" ht="15.6" x14ac:dyDescent="0.3">
      <c r="A79" s="43">
        <v>2017</v>
      </c>
      <c r="B79" s="43" t="s">
        <v>84</v>
      </c>
      <c r="C79" s="43">
        <v>530</v>
      </c>
      <c r="D79" s="43" t="s">
        <v>83</v>
      </c>
      <c r="E79" s="88">
        <v>42221</v>
      </c>
      <c r="F79" s="88">
        <v>43005</v>
      </c>
      <c r="G79" s="88">
        <v>43007</v>
      </c>
      <c r="H79" s="43" t="s">
        <v>26</v>
      </c>
      <c r="I79" s="43" t="s">
        <v>23</v>
      </c>
      <c r="J79" s="43" t="s">
        <v>24</v>
      </c>
      <c r="K79" s="127">
        <v>8791208.7912087906</v>
      </c>
      <c r="L79" s="43" t="s">
        <v>26</v>
      </c>
      <c r="M79" s="43" t="s">
        <v>25</v>
      </c>
      <c r="N79" s="43" t="s">
        <v>27</v>
      </c>
      <c r="O79" s="126">
        <v>-10000000</v>
      </c>
      <c r="P79" s="43" t="s">
        <v>28</v>
      </c>
      <c r="Q79" s="89">
        <v>1.1375</v>
      </c>
      <c r="R79" s="89">
        <v>0.94799999999999995</v>
      </c>
      <c r="S79" s="110"/>
      <c r="T79" s="110">
        <v>0</v>
      </c>
      <c r="U79" s="43"/>
      <c r="V79" s="89">
        <v>1.1385000000000001</v>
      </c>
      <c r="W79" s="89">
        <v>1.1621420413704893</v>
      </c>
      <c r="X79" s="126">
        <v>-258765.16386949187</v>
      </c>
      <c r="Y79" s="147"/>
      <c r="Z79" s="127">
        <v>0</v>
      </c>
      <c r="AA79" s="126">
        <v>-258765.16386949187</v>
      </c>
      <c r="AB79" s="43" t="s">
        <v>135</v>
      </c>
      <c r="AD79" s="75" t="str">
        <f t="shared" si="25"/>
        <v/>
      </c>
      <c r="AE79" s="75" t="str">
        <f t="shared" si="26"/>
        <v/>
      </c>
      <c r="AF79" s="6"/>
      <c r="AG79" s="75" t="str">
        <f t="shared" si="27"/>
        <v/>
      </c>
      <c r="AH79" s="75" t="str">
        <f t="shared" si="28"/>
        <v/>
      </c>
      <c r="AI79" s="75" t="str">
        <f t="shared" si="29"/>
        <v/>
      </c>
      <c r="AJ79" s="75" t="str">
        <f t="shared" si="30"/>
        <v/>
      </c>
      <c r="AK79" s="78" t="str">
        <f t="shared" si="31"/>
        <v/>
      </c>
      <c r="AL79" s="6"/>
      <c r="AM79" s="66">
        <f>VLOOKUP(EURUSD!C79,'Cours à terme initiaux'!$A$1:$E$432,5,FALSE)</f>
        <v>1.121</v>
      </c>
      <c r="AN79" s="75" t="str">
        <f t="shared" si="32"/>
        <v/>
      </c>
      <c r="AO79" s="75" t="str">
        <f t="shared" si="33"/>
        <v/>
      </c>
      <c r="AP79" s="75" t="str">
        <f t="shared" si="34"/>
        <v/>
      </c>
      <c r="AQ79" s="75" t="str">
        <f t="shared" si="35"/>
        <v/>
      </c>
      <c r="AR79" s="78" t="str">
        <f t="shared" si="36"/>
        <v/>
      </c>
      <c r="AT79" s="124" t="str">
        <f t="shared" si="37"/>
        <v/>
      </c>
    </row>
    <row r="80" spans="1:46" ht="15.6" x14ac:dyDescent="0.3">
      <c r="A80" s="43">
        <v>2017</v>
      </c>
      <c r="B80" s="43" t="s">
        <v>110</v>
      </c>
      <c r="C80" s="43">
        <v>630</v>
      </c>
      <c r="D80" s="43" t="s">
        <v>103</v>
      </c>
      <c r="E80" s="88">
        <v>42303</v>
      </c>
      <c r="F80" s="88">
        <v>43005</v>
      </c>
      <c r="G80" s="88">
        <v>43007</v>
      </c>
      <c r="H80" s="43" t="s">
        <v>22</v>
      </c>
      <c r="I80" s="43" t="s">
        <v>25</v>
      </c>
      <c r="J80" s="43" t="s">
        <v>24</v>
      </c>
      <c r="K80" s="127">
        <v>17391304.347826101</v>
      </c>
      <c r="L80" s="43" t="s">
        <v>22</v>
      </c>
      <c r="M80" s="43" t="s">
        <v>23</v>
      </c>
      <c r="N80" s="43" t="s">
        <v>27</v>
      </c>
      <c r="O80" s="126">
        <v>-20000000</v>
      </c>
      <c r="P80" s="43" t="s">
        <v>28</v>
      </c>
      <c r="Q80" s="89">
        <v>1.1499999999999999</v>
      </c>
      <c r="R80" s="89"/>
      <c r="S80" s="110"/>
      <c r="T80" s="110">
        <v>0</v>
      </c>
      <c r="U80" s="43"/>
      <c r="V80" s="89">
        <v>1.1385000000000001</v>
      </c>
      <c r="W80" s="89">
        <v>1.1621420413704893</v>
      </c>
      <c r="X80" s="127">
        <v>948584.82992389589</v>
      </c>
      <c r="Y80" s="147">
        <v>297995.38698170974</v>
      </c>
      <c r="Z80" s="127">
        <v>181704.06831599772</v>
      </c>
      <c r="AA80" s="127">
        <v>766880.76160789817</v>
      </c>
      <c r="AB80" s="43" t="s">
        <v>49</v>
      </c>
      <c r="AD80" s="75">
        <f t="shared" si="25"/>
        <v>17209600.279510092</v>
      </c>
      <c r="AE80" s="75">
        <f t="shared" si="26"/>
        <v>181704.06831599772</v>
      </c>
      <c r="AF80" s="6"/>
      <c r="AG80" s="75">
        <f t="shared" si="27"/>
        <v>13238154.061161608</v>
      </c>
      <c r="AH80" s="75">
        <f t="shared" si="28"/>
        <v>4153150.2866644822</v>
      </c>
      <c r="AI80" s="75">
        <f t="shared" si="29"/>
        <v>-3971446.2183484845</v>
      </c>
      <c r="AJ80" s="75">
        <f t="shared" si="30"/>
        <v>3971446.2183484845</v>
      </c>
      <c r="AK80" s="78">
        <f t="shared" si="31"/>
        <v>1</v>
      </c>
      <c r="AL80" s="6"/>
      <c r="AM80" s="66">
        <f>VLOOKUP(EURUSD!C80,'Cours à terme initiaux'!$A$1:$E$432,5,FALSE)</f>
        <v>1.1222030000000001</v>
      </c>
      <c r="AN80" s="75">
        <f t="shared" si="32"/>
        <v>17822087.447636478</v>
      </c>
      <c r="AO80" s="75">
        <f t="shared" si="33"/>
        <v>0</v>
      </c>
      <c r="AP80" s="75">
        <f t="shared" si="34"/>
        <v>-181704.06831599772</v>
      </c>
      <c r="AQ80" s="75">
        <f t="shared" si="35"/>
        <v>181704.06831599772</v>
      </c>
      <c r="AR80" s="78">
        <f t="shared" si="36"/>
        <v>1</v>
      </c>
      <c r="AT80" s="124" t="str">
        <f t="shared" si="37"/>
        <v/>
      </c>
    </row>
    <row r="81" spans="1:46" ht="15.6" x14ac:dyDescent="0.3">
      <c r="A81" s="43">
        <v>2017</v>
      </c>
      <c r="B81" s="43" t="s">
        <v>110</v>
      </c>
      <c r="C81" s="43">
        <v>631</v>
      </c>
      <c r="D81" s="43" t="s">
        <v>103</v>
      </c>
      <c r="E81" s="88">
        <v>42303</v>
      </c>
      <c r="F81" s="88">
        <v>43005</v>
      </c>
      <c r="G81" s="88">
        <v>43007</v>
      </c>
      <c r="H81" s="43" t="s">
        <v>26</v>
      </c>
      <c r="I81" s="43" t="s">
        <v>23</v>
      </c>
      <c r="J81" s="43" t="s">
        <v>24</v>
      </c>
      <c r="K81" s="127">
        <v>19047619.047619</v>
      </c>
      <c r="L81" s="43" t="s">
        <v>26</v>
      </c>
      <c r="M81" s="43" t="s">
        <v>25</v>
      </c>
      <c r="N81" s="43" t="s">
        <v>27</v>
      </c>
      <c r="O81" s="126">
        <v>-20000000</v>
      </c>
      <c r="P81" s="43" t="s">
        <v>28</v>
      </c>
      <c r="Q81" s="89">
        <v>1.05</v>
      </c>
      <c r="R81" s="89"/>
      <c r="S81" s="110"/>
      <c r="T81" s="110">
        <v>0</v>
      </c>
      <c r="U81" s="43"/>
      <c r="V81" s="89">
        <v>1.1385000000000001</v>
      </c>
      <c r="W81" s="89">
        <v>1.1621420413704893</v>
      </c>
      <c r="X81" s="126">
        <v>-322872.16661658708</v>
      </c>
      <c r="Y81" s="147"/>
      <c r="Z81" s="127">
        <v>0</v>
      </c>
      <c r="AA81" s="126">
        <v>-322872.16661658708</v>
      </c>
      <c r="AB81" s="43" t="s">
        <v>49</v>
      </c>
      <c r="AD81" s="75">
        <f t="shared" si="25"/>
        <v>17209600.279510092</v>
      </c>
      <c r="AE81" s="75">
        <f t="shared" si="26"/>
        <v>0</v>
      </c>
      <c r="AF81" s="6"/>
      <c r="AG81" s="75">
        <f t="shared" si="27"/>
        <v>24585143.256442986</v>
      </c>
      <c r="AH81" s="75">
        <f t="shared" si="28"/>
        <v>-5537524.2088239379</v>
      </c>
      <c r="AI81" s="75">
        <f t="shared" si="29"/>
        <v>5537524.2088239379</v>
      </c>
      <c r="AJ81" s="75">
        <f t="shared" si="30"/>
        <v>-5537524.2088239379</v>
      </c>
      <c r="AK81" s="78">
        <f t="shared" si="31"/>
        <v>1</v>
      </c>
      <c r="AL81" s="6"/>
      <c r="AM81" s="66">
        <f>VLOOKUP(EURUSD!C81,'Cours à terme initiaux'!$A$1:$E$432,5,FALSE)</f>
        <v>1.1222030000000001</v>
      </c>
      <c r="AN81" s="75">
        <f t="shared" si="32"/>
        <v>17822087.447636478</v>
      </c>
      <c r="AO81" s="75">
        <f t="shared" si="33"/>
        <v>0</v>
      </c>
      <c r="AP81" s="75">
        <f t="shared" si="34"/>
        <v>-612487.16812638566</v>
      </c>
      <c r="AQ81" s="75">
        <f t="shared" si="35"/>
        <v>0</v>
      </c>
      <c r="AR81" s="78" t="str">
        <f t="shared" si="36"/>
        <v>PAS DE VALEUR INTRINSEQUE</v>
      </c>
      <c r="AT81" s="124" t="str">
        <f t="shared" si="37"/>
        <v/>
      </c>
    </row>
    <row r="82" spans="1:46" ht="15.6" x14ac:dyDescent="0.3">
      <c r="A82" s="43">
        <v>2017</v>
      </c>
      <c r="B82" s="43" t="s">
        <v>110</v>
      </c>
      <c r="C82" s="43">
        <v>632</v>
      </c>
      <c r="D82" s="43" t="s">
        <v>103</v>
      </c>
      <c r="E82" s="88">
        <v>42303</v>
      </c>
      <c r="F82" s="88">
        <v>43005</v>
      </c>
      <c r="G82" s="88">
        <v>43007</v>
      </c>
      <c r="H82" s="43" t="s">
        <v>26</v>
      </c>
      <c r="I82" s="43" t="s">
        <v>23</v>
      </c>
      <c r="J82" s="43" t="s">
        <v>24</v>
      </c>
      <c r="K82" s="127">
        <v>17551557.700745899</v>
      </c>
      <c r="L82" s="43" t="s">
        <v>26</v>
      </c>
      <c r="M82" s="43" t="s">
        <v>25</v>
      </c>
      <c r="N82" s="43" t="s">
        <v>27</v>
      </c>
      <c r="O82" s="126">
        <v>-20000000</v>
      </c>
      <c r="P82" s="43" t="s">
        <v>28</v>
      </c>
      <c r="Q82" s="89">
        <v>1.1395</v>
      </c>
      <c r="R82" s="89">
        <v>1.05</v>
      </c>
      <c r="S82" s="110"/>
      <c r="T82" s="110">
        <v>0</v>
      </c>
      <c r="U82" s="43"/>
      <c r="V82" s="89">
        <v>1.1385000000000001</v>
      </c>
      <c r="W82" s="89">
        <v>1.1621420413704893</v>
      </c>
      <c r="X82" s="126">
        <v>-327717.27632559906</v>
      </c>
      <c r="Y82" s="147"/>
      <c r="Z82" s="127">
        <v>0</v>
      </c>
      <c r="AA82" s="126">
        <v>-327717.27632559906</v>
      </c>
      <c r="AB82" s="43" t="s">
        <v>124</v>
      </c>
      <c r="AD82" s="75" t="str">
        <f t="shared" si="25"/>
        <v/>
      </c>
      <c r="AE82" s="75" t="str">
        <f t="shared" si="26"/>
        <v/>
      </c>
      <c r="AF82" s="6"/>
      <c r="AG82" s="75" t="str">
        <f t="shared" si="27"/>
        <v/>
      </c>
      <c r="AH82" s="75" t="str">
        <f t="shared" si="28"/>
        <v/>
      </c>
      <c r="AI82" s="75" t="str">
        <f t="shared" si="29"/>
        <v/>
      </c>
      <c r="AJ82" s="75" t="str">
        <f t="shared" si="30"/>
        <v/>
      </c>
      <c r="AK82" s="78" t="str">
        <f t="shared" si="31"/>
        <v/>
      </c>
      <c r="AL82" s="6"/>
      <c r="AM82" s="66">
        <f>VLOOKUP(EURUSD!C82,'Cours à terme initiaux'!$A$1:$E$432,5,FALSE)</f>
        <v>1.1222030000000001</v>
      </c>
      <c r="AN82" s="75" t="str">
        <f t="shared" si="32"/>
        <v/>
      </c>
      <c r="AO82" s="75" t="str">
        <f t="shared" si="33"/>
        <v/>
      </c>
      <c r="AP82" s="75" t="str">
        <f t="shared" si="34"/>
        <v/>
      </c>
      <c r="AQ82" s="75" t="str">
        <f t="shared" si="35"/>
        <v/>
      </c>
      <c r="AR82" s="78" t="str">
        <f t="shared" si="36"/>
        <v/>
      </c>
      <c r="AT82" s="124" t="str">
        <f t="shared" si="37"/>
        <v/>
      </c>
    </row>
    <row r="83" spans="1:46" ht="15.6" x14ac:dyDescent="0.3">
      <c r="A83" s="43">
        <v>2017</v>
      </c>
      <c r="B83" s="43" t="s">
        <v>85</v>
      </c>
      <c r="C83" s="43">
        <v>531</v>
      </c>
      <c r="D83" s="43" t="s">
        <v>83</v>
      </c>
      <c r="E83" s="88">
        <v>42221</v>
      </c>
      <c r="F83" s="88">
        <v>43035</v>
      </c>
      <c r="G83" s="88">
        <v>43038</v>
      </c>
      <c r="H83" s="43" t="s">
        <v>22</v>
      </c>
      <c r="I83" s="43" t="s">
        <v>25</v>
      </c>
      <c r="J83" s="43" t="s">
        <v>24</v>
      </c>
      <c r="K83" s="127">
        <v>8403361.3445378207</v>
      </c>
      <c r="L83" s="43" t="s">
        <v>22</v>
      </c>
      <c r="M83" s="43" t="s">
        <v>23</v>
      </c>
      <c r="N83" s="43" t="s">
        <v>27</v>
      </c>
      <c r="O83" s="126">
        <v>-10000000</v>
      </c>
      <c r="P83" s="43" t="s">
        <v>28</v>
      </c>
      <c r="Q83" s="89">
        <v>1.19</v>
      </c>
      <c r="R83" s="89">
        <v>0.94799999999999995</v>
      </c>
      <c r="S83" s="110"/>
      <c r="T83" s="110">
        <v>0</v>
      </c>
      <c r="U83" s="43"/>
      <c r="V83" s="89">
        <v>1.1385000000000001</v>
      </c>
      <c r="W83" s="89">
        <v>1.1637601687212951</v>
      </c>
      <c r="X83" s="127">
        <v>373983.34920515143</v>
      </c>
      <c r="Y83" s="147">
        <v>110152.761491274</v>
      </c>
      <c r="Z83" s="127">
        <v>0</v>
      </c>
      <c r="AA83" s="127">
        <v>373983.34920515143</v>
      </c>
      <c r="AB83" s="43" t="s">
        <v>133</v>
      </c>
      <c r="AD83" s="75" t="str">
        <f t="shared" si="25"/>
        <v/>
      </c>
      <c r="AE83" s="75" t="str">
        <f t="shared" si="26"/>
        <v/>
      </c>
      <c r="AF83" s="6"/>
      <c r="AG83" s="75" t="str">
        <f t="shared" si="27"/>
        <v/>
      </c>
      <c r="AH83" s="75" t="str">
        <f t="shared" si="28"/>
        <v/>
      </c>
      <c r="AI83" s="75" t="str">
        <f t="shared" si="29"/>
        <v/>
      </c>
      <c r="AJ83" s="75" t="str">
        <f t="shared" si="30"/>
        <v/>
      </c>
      <c r="AK83" s="78" t="str">
        <f t="shared" si="31"/>
        <v/>
      </c>
      <c r="AL83" s="6"/>
      <c r="AM83" s="66">
        <f>VLOOKUP(EURUSD!C83,'Cours à terme initiaux'!$A$1:$E$432,5,FALSE)</f>
        <v>1.1232</v>
      </c>
      <c r="AN83" s="75" t="str">
        <f t="shared" si="32"/>
        <v/>
      </c>
      <c r="AO83" s="75" t="str">
        <f t="shared" si="33"/>
        <v/>
      </c>
      <c r="AP83" s="75" t="str">
        <f t="shared" si="34"/>
        <v/>
      </c>
      <c r="AQ83" s="75" t="str">
        <f t="shared" si="35"/>
        <v/>
      </c>
      <c r="AR83" s="78" t="str">
        <f t="shared" si="36"/>
        <v/>
      </c>
      <c r="AT83" s="124" t="str">
        <f t="shared" si="37"/>
        <v/>
      </c>
    </row>
    <row r="84" spans="1:46" ht="15.6" x14ac:dyDescent="0.3">
      <c r="A84" s="43">
        <v>2017</v>
      </c>
      <c r="B84" s="43" t="s">
        <v>85</v>
      </c>
      <c r="C84" s="43">
        <v>532</v>
      </c>
      <c r="D84" s="43" t="s">
        <v>83</v>
      </c>
      <c r="E84" s="88">
        <v>42221</v>
      </c>
      <c r="F84" s="88">
        <v>43035</v>
      </c>
      <c r="G84" s="88">
        <v>43038</v>
      </c>
      <c r="H84" s="43" t="s">
        <v>22</v>
      </c>
      <c r="I84" s="43" t="s">
        <v>25</v>
      </c>
      <c r="J84" s="43" t="s">
        <v>24</v>
      </c>
      <c r="K84" s="127">
        <v>8791208.7912087906</v>
      </c>
      <c r="L84" s="43" t="s">
        <v>22</v>
      </c>
      <c r="M84" s="43" t="s">
        <v>23</v>
      </c>
      <c r="N84" s="43" t="s">
        <v>27</v>
      </c>
      <c r="O84" s="126">
        <v>-10000000</v>
      </c>
      <c r="P84" s="43" t="s">
        <v>28</v>
      </c>
      <c r="Q84" s="89">
        <v>1.1375</v>
      </c>
      <c r="R84" s="89">
        <v>0.94799999999999995</v>
      </c>
      <c r="S84" s="110"/>
      <c r="T84" s="110">
        <v>0</v>
      </c>
      <c r="U84" s="43"/>
      <c r="V84" s="89">
        <v>1.1385000000000001</v>
      </c>
      <c r="W84" s="89">
        <v>1.1637601687212951</v>
      </c>
      <c r="X84" s="127">
        <v>5487.4823032904578</v>
      </c>
      <c r="Y84" s="147"/>
      <c r="Z84" s="127">
        <v>0</v>
      </c>
      <c r="AA84" s="127">
        <v>5487.4823032904578</v>
      </c>
      <c r="AB84" s="43" t="s">
        <v>134</v>
      </c>
      <c r="AD84" s="75" t="str">
        <f t="shared" si="25"/>
        <v/>
      </c>
      <c r="AE84" s="75" t="str">
        <f t="shared" si="26"/>
        <v/>
      </c>
      <c r="AF84" s="6"/>
      <c r="AG84" s="75" t="str">
        <f t="shared" si="27"/>
        <v/>
      </c>
      <c r="AH84" s="75" t="str">
        <f t="shared" si="28"/>
        <v/>
      </c>
      <c r="AI84" s="75" t="str">
        <f t="shared" si="29"/>
        <v/>
      </c>
      <c r="AJ84" s="75" t="str">
        <f t="shared" si="30"/>
        <v/>
      </c>
      <c r="AK84" s="78" t="str">
        <f t="shared" si="31"/>
        <v/>
      </c>
      <c r="AL84" s="6"/>
      <c r="AM84" s="66">
        <f>VLOOKUP(EURUSD!C84,'Cours à terme initiaux'!$A$1:$E$432,5,FALSE)</f>
        <v>1.1232</v>
      </c>
      <c r="AN84" s="75" t="str">
        <f t="shared" si="32"/>
        <v/>
      </c>
      <c r="AO84" s="75" t="str">
        <f t="shared" si="33"/>
        <v/>
      </c>
      <c r="AP84" s="75" t="str">
        <f t="shared" si="34"/>
        <v/>
      </c>
      <c r="AQ84" s="75" t="str">
        <f t="shared" si="35"/>
        <v/>
      </c>
      <c r="AR84" s="78" t="str">
        <f t="shared" si="36"/>
        <v/>
      </c>
      <c r="AT84" s="124" t="str">
        <f t="shared" si="37"/>
        <v/>
      </c>
    </row>
    <row r="85" spans="1:46" ht="15.6" x14ac:dyDescent="0.3">
      <c r="A85" s="43">
        <v>2017</v>
      </c>
      <c r="B85" s="43" t="s">
        <v>85</v>
      </c>
      <c r="C85" s="43">
        <v>533</v>
      </c>
      <c r="D85" s="43" t="s">
        <v>83</v>
      </c>
      <c r="E85" s="88">
        <v>42221</v>
      </c>
      <c r="F85" s="88">
        <v>43035</v>
      </c>
      <c r="G85" s="88">
        <v>43038</v>
      </c>
      <c r="H85" s="43" t="s">
        <v>26</v>
      </c>
      <c r="I85" s="43" t="s">
        <v>23</v>
      </c>
      <c r="J85" s="43" t="s">
        <v>24</v>
      </c>
      <c r="K85" s="127">
        <v>8791208.7912087906</v>
      </c>
      <c r="L85" s="43" t="s">
        <v>26</v>
      </c>
      <c r="M85" s="43" t="s">
        <v>25</v>
      </c>
      <c r="N85" s="43" t="s">
        <v>27</v>
      </c>
      <c r="O85" s="126">
        <v>-10000000</v>
      </c>
      <c r="P85" s="43" t="s">
        <v>28</v>
      </c>
      <c r="Q85" s="89">
        <v>1.1375</v>
      </c>
      <c r="R85" s="89">
        <v>0.94799999999999995</v>
      </c>
      <c r="S85" s="110"/>
      <c r="T85" s="110">
        <v>0</v>
      </c>
      <c r="U85" s="43"/>
      <c r="V85" s="89">
        <v>1.1385000000000001</v>
      </c>
      <c r="W85" s="89">
        <v>1.1637601687212951</v>
      </c>
      <c r="X85" s="126">
        <v>-269318.07001716789</v>
      </c>
      <c r="Y85" s="147"/>
      <c r="Z85" s="127">
        <v>0</v>
      </c>
      <c r="AA85" s="126">
        <v>-269318.07001716789</v>
      </c>
      <c r="AB85" s="43" t="s">
        <v>135</v>
      </c>
      <c r="AD85" s="75" t="str">
        <f t="shared" si="25"/>
        <v/>
      </c>
      <c r="AE85" s="75" t="str">
        <f t="shared" si="26"/>
        <v/>
      </c>
      <c r="AF85" s="6"/>
      <c r="AG85" s="75" t="str">
        <f t="shared" si="27"/>
        <v/>
      </c>
      <c r="AH85" s="75" t="str">
        <f t="shared" si="28"/>
        <v/>
      </c>
      <c r="AI85" s="75" t="str">
        <f t="shared" si="29"/>
        <v/>
      </c>
      <c r="AJ85" s="75" t="str">
        <f t="shared" si="30"/>
        <v/>
      </c>
      <c r="AK85" s="78" t="str">
        <f t="shared" si="31"/>
        <v/>
      </c>
      <c r="AL85" s="6"/>
      <c r="AM85" s="66">
        <f>VLOOKUP(EURUSD!C85,'Cours à terme initiaux'!$A$1:$E$432,5,FALSE)</f>
        <v>1.1232</v>
      </c>
      <c r="AN85" s="75" t="str">
        <f t="shared" si="32"/>
        <v/>
      </c>
      <c r="AO85" s="75" t="str">
        <f t="shared" si="33"/>
        <v/>
      </c>
      <c r="AP85" s="75" t="str">
        <f t="shared" si="34"/>
        <v/>
      </c>
      <c r="AQ85" s="75" t="str">
        <f t="shared" si="35"/>
        <v/>
      </c>
      <c r="AR85" s="78" t="str">
        <f t="shared" si="36"/>
        <v/>
      </c>
      <c r="AT85" s="124" t="str">
        <f t="shared" si="37"/>
        <v/>
      </c>
    </row>
    <row r="86" spans="1:46" ht="15.6" x14ac:dyDescent="0.3">
      <c r="A86" s="43">
        <v>2017</v>
      </c>
      <c r="B86" s="43" t="s">
        <v>111</v>
      </c>
      <c r="C86" s="43">
        <v>636</v>
      </c>
      <c r="D86" s="43" t="s">
        <v>103</v>
      </c>
      <c r="E86" s="88">
        <v>42306</v>
      </c>
      <c r="F86" s="88">
        <v>43034</v>
      </c>
      <c r="G86" s="88">
        <v>43038</v>
      </c>
      <c r="H86" s="43" t="s">
        <v>22</v>
      </c>
      <c r="I86" s="43" t="s">
        <v>25</v>
      </c>
      <c r="J86" s="43" t="s">
        <v>24</v>
      </c>
      <c r="K86" s="127">
        <v>17467248.908296902</v>
      </c>
      <c r="L86" s="43" t="s">
        <v>22</v>
      </c>
      <c r="M86" s="43" t="s">
        <v>23</v>
      </c>
      <c r="N86" s="43" t="s">
        <v>27</v>
      </c>
      <c r="O86" s="126">
        <v>-20000000</v>
      </c>
      <c r="P86" s="43" t="s">
        <v>28</v>
      </c>
      <c r="Q86" s="89">
        <v>1.145</v>
      </c>
      <c r="R86" s="89"/>
      <c r="S86" s="110"/>
      <c r="T86" s="110">
        <v>0</v>
      </c>
      <c r="U86" s="43"/>
      <c r="V86" s="89">
        <v>1.1385000000000001</v>
      </c>
      <c r="W86" s="89">
        <v>1.1637601687212951</v>
      </c>
      <c r="X86" s="127">
        <v>1032367.7226366383</v>
      </c>
      <c r="Y86" s="147">
        <v>450163.05468551198</v>
      </c>
      <c r="Z86" s="127">
        <v>281577.37773115188</v>
      </c>
      <c r="AA86" s="127">
        <v>750790.34490548645</v>
      </c>
      <c r="AB86" s="43" t="s">
        <v>49</v>
      </c>
      <c r="AD86" s="75">
        <f t="shared" si="25"/>
        <v>17185671.530565791</v>
      </c>
      <c r="AE86" s="75">
        <f t="shared" si="26"/>
        <v>281577.37773115188</v>
      </c>
      <c r="AF86" s="6"/>
      <c r="AG86" s="75">
        <f t="shared" si="27"/>
        <v>13219747.331204453</v>
      </c>
      <c r="AH86" s="75">
        <f t="shared" si="28"/>
        <v>4247501.5770924892</v>
      </c>
      <c r="AI86" s="75">
        <f t="shared" si="29"/>
        <v>-3965924.1993613373</v>
      </c>
      <c r="AJ86" s="75">
        <f t="shared" si="30"/>
        <v>3965924.1993613373</v>
      </c>
      <c r="AK86" s="78">
        <f t="shared" si="31"/>
        <v>1</v>
      </c>
      <c r="AL86" s="6"/>
      <c r="AM86" s="66">
        <f>VLOOKUP(EURUSD!C86,'Cours à terme initiaux'!$A$1:$E$432,5,FALSE)</f>
        <v>1.1311009999999999</v>
      </c>
      <c r="AN86" s="75">
        <f t="shared" si="32"/>
        <v>17681886.940246716</v>
      </c>
      <c r="AO86" s="75">
        <f t="shared" si="33"/>
        <v>0</v>
      </c>
      <c r="AP86" s="75">
        <f t="shared" si="34"/>
        <v>-281577.37773115188</v>
      </c>
      <c r="AQ86" s="75">
        <f t="shared" si="35"/>
        <v>281577.37773115188</v>
      </c>
      <c r="AR86" s="78">
        <f t="shared" si="36"/>
        <v>1</v>
      </c>
      <c r="AT86" s="124" t="str">
        <f t="shared" si="37"/>
        <v/>
      </c>
    </row>
    <row r="87" spans="1:46" ht="15.6" x14ac:dyDescent="0.3">
      <c r="A87" s="43">
        <v>2017</v>
      </c>
      <c r="B87" s="43" t="s">
        <v>111</v>
      </c>
      <c r="C87" s="43">
        <v>637</v>
      </c>
      <c r="D87" s="43" t="s">
        <v>103</v>
      </c>
      <c r="E87" s="88">
        <v>42306</v>
      </c>
      <c r="F87" s="88">
        <v>43034</v>
      </c>
      <c r="G87" s="88">
        <v>43038</v>
      </c>
      <c r="H87" s="43" t="s">
        <v>26</v>
      </c>
      <c r="I87" s="43" t="s">
        <v>23</v>
      </c>
      <c r="J87" s="43" t="s">
        <v>24</v>
      </c>
      <c r="K87" s="127">
        <v>19230769.230769198</v>
      </c>
      <c r="L87" s="43" t="s">
        <v>26</v>
      </c>
      <c r="M87" s="43" t="s">
        <v>25</v>
      </c>
      <c r="N87" s="43" t="s">
        <v>27</v>
      </c>
      <c r="O87" s="126">
        <v>-20000000</v>
      </c>
      <c r="P87" s="43" t="s">
        <v>28</v>
      </c>
      <c r="Q87" s="89">
        <v>1.04</v>
      </c>
      <c r="R87" s="89"/>
      <c r="S87" s="110"/>
      <c r="T87" s="110">
        <v>0</v>
      </c>
      <c r="U87" s="43"/>
      <c r="V87" s="89">
        <v>1.1385000000000001</v>
      </c>
      <c r="W87" s="89">
        <v>1.1637601687212951</v>
      </c>
      <c r="X87" s="126">
        <v>-307261.11968623643</v>
      </c>
      <c r="Y87" s="147"/>
      <c r="Z87" s="127">
        <v>0</v>
      </c>
      <c r="AA87" s="126">
        <v>-307261.11968623643</v>
      </c>
      <c r="AB87" s="43" t="s">
        <v>49</v>
      </c>
      <c r="AD87" s="75">
        <f t="shared" si="25"/>
        <v>17185671.530565791</v>
      </c>
      <c r="AE87" s="75">
        <f t="shared" si="26"/>
        <v>0</v>
      </c>
      <c r="AF87" s="6"/>
      <c r="AG87" s="75">
        <f t="shared" si="27"/>
        <v>24550959.3293797</v>
      </c>
      <c r="AH87" s="75">
        <f t="shared" si="28"/>
        <v>-5320190.0986104682</v>
      </c>
      <c r="AI87" s="75">
        <f t="shared" si="29"/>
        <v>5320190.0986104682</v>
      </c>
      <c r="AJ87" s="75">
        <f t="shared" si="30"/>
        <v>-5320190.0986104682</v>
      </c>
      <c r="AK87" s="78">
        <f t="shared" si="31"/>
        <v>1</v>
      </c>
      <c r="AL87" s="6"/>
      <c r="AM87" s="66">
        <f>VLOOKUP(EURUSD!C87,'Cours à terme initiaux'!$A$1:$E$432,5,FALSE)</f>
        <v>1.1311009999999999</v>
      </c>
      <c r="AN87" s="75">
        <f t="shared" si="32"/>
        <v>17681886.940246716</v>
      </c>
      <c r="AO87" s="75">
        <f t="shared" si="33"/>
        <v>0</v>
      </c>
      <c r="AP87" s="75">
        <f t="shared" si="34"/>
        <v>-496215.40968092531</v>
      </c>
      <c r="AQ87" s="75">
        <f t="shared" si="35"/>
        <v>0</v>
      </c>
      <c r="AR87" s="78" t="str">
        <f t="shared" si="36"/>
        <v>PAS DE VALEUR INTRINSEQUE</v>
      </c>
      <c r="AT87" s="124" t="str">
        <f t="shared" si="37"/>
        <v/>
      </c>
    </row>
    <row r="88" spans="1:46" ht="15.6" x14ac:dyDescent="0.3">
      <c r="A88" s="43">
        <v>2017</v>
      </c>
      <c r="B88" s="43" t="s">
        <v>111</v>
      </c>
      <c r="C88" s="43">
        <v>638</v>
      </c>
      <c r="D88" s="43" t="s">
        <v>103</v>
      </c>
      <c r="E88" s="88">
        <v>42306</v>
      </c>
      <c r="F88" s="88">
        <v>43034</v>
      </c>
      <c r="G88" s="88">
        <v>43038</v>
      </c>
      <c r="H88" s="43" t="s">
        <v>26</v>
      </c>
      <c r="I88" s="43" t="s">
        <v>23</v>
      </c>
      <c r="J88" s="43" t="s">
        <v>24</v>
      </c>
      <c r="K88" s="127">
        <v>17857142.857142899</v>
      </c>
      <c r="L88" s="43" t="s">
        <v>26</v>
      </c>
      <c r="M88" s="43" t="s">
        <v>25</v>
      </c>
      <c r="N88" s="43" t="s">
        <v>27</v>
      </c>
      <c r="O88" s="126">
        <v>-20000000</v>
      </c>
      <c r="P88" s="43" t="s">
        <v>28</v>
      </c>
      <c r="Q88" s="89">
        <v>1.1200000000000001</v>
      </c>
      <c r="R88" s="89">
        <v>1.04</v>
      </c>
      <c r="S88" s="110"/>
      <c r="T88" s="110">
        <v>0</v>
      </c>
      <c r="U88" s="43"/>
      <c r="V88" s="89">
        <v>1.1385000000000001</v>
      </c>
      <c r="W88" s="89">
        <v>1.1637601687212951</v>
      </c>
      <c r="X88" s="126">
        <v>-274943.54826488986</v>
      </c>
      <c r="Y88" s="147"/>
      <c r="Z88" s="127">
        <v>0</v>
      </c>
      <c r="AA88" s="126">
        <v>-274943.54826488986</v>
      </c>
      <c r="AB88" s="43" t="s">
        <v>124</v>
      </c>
      <c r="AD88" s="75" t="str">
        <f t="shared" si="25"/>
        <v/>
      </c>
      <c r="AE88" s="75" t="str">
        <f t="shared" si="26"/>
        <v/>
      </c>
      <c r="AF88" s="6"/>
      <c r="AG88" s="75" t="str">
        <f t="shared" si="27"/>
        <v/>
      </c>
      <c r="AH88" s="75" t="str">
        <f t="shared" si="28"/>
        <v/>
      </c>
      <c r="AI88" s="75" t="str">
        <f t="shared" si="29"/>
        <v/>
      </c>
      <c r="AJ88" s="75" t="str">
        <f t="shared" si="30"/>
        <v/>
      </c>
      <c r="AK88" s="78" t="str">
        <f t="shared" si="31"/>
        <v/>
      </c>
      <c r="AL88" s="6"/>
      <c r="AM88" s="66">
        <f>VLOOKUP(EURUSD!C88,'Cours à terme initiaux'!$A$1:$E$432,5,FALSE)</f>
        <v>1.125407</v>
      </c>
      <c r="AN88" s="75" t="str">
        <f t="shared" si="32"/>
        <v/>
      </c>
      <c r="AO88" s="75" t="str">
        <f t="shared" si="33"/>
        <v/>
      </c>
      <c r="AP88" s="75" t="str">
        <f t="shared" si="34"/>
        <v/>
      </c>
      <c r="AQ88" s="75" t="str">
        <f t="shared" si="35"/>
        <v/>
      </c>
      <c r="AR88" s="78" t="str">
        <f t="shared" si="36"/>
        <v/>
      </c>
      <c r="AT88" s="124" t="str">
        <f t="shared" si="37"/>
        <v/>
      </c>
    </row>
    <row r="89" spans="1:46" ht="15.6" x14ac:dyDescent="0.3">
      <c r="A89" s="43">
        <v>2017</v>
      </c>
      <c r="B89" s="43" t="s">
        <v>86</v>
      </c>
      <c r="C89" s="43">
        <v>534</v>
      </c>
      <c r="D89" s="43" t="s">
        <v>83</v>
      </c>
      <c r="E89" s="88">
        <v>42221</v>
      </c>
      <c r="F89" s="88">
        <v>43067</v>
      </c>
      <c r="G89" s="88">
        <v>43069</v>
      </c>
      <c r="H89" s="43" t="s">
        <v>22</v>
      </c>
      <c r="I89" s="43" t="s">
        <v>25</v>
      </c>
      <c r="J89" s="43" t="s">
        <v>24</v>
      </c>
      <c r="K89" s="127">
        <v>8403361.3445378207</v>
      </c>
      <c r="L89" s="43" t="s">
        <v>22</v>
      </c>
      <c r="M89" s="43" t="s">
        <v>23</v>
      </c>
      <c r="N89" s="43" t="s">
        <v>27</v>
      </c>
      <c r="O89" s="126">
        <v>-10000000</v>
      </c>
      <c r="P89" s="43" t="s">
        <v>28</v>
      </c>
      <c r="Q89" s="89">
        <v>1.19</v>
      </c>
      <c r="R89" s="89">
        <v>0.94799999999999995</v>
      </c>
      <c r="S89" s="110"/>
      <c r="T89" s="110">
        <v>0</v>
      </c>
      <c r="U89" s="43"/>
      <c r="V89" s="89">
        <v>1.1385000000000001</v>
      </c>
      <c r="W89" s="89">
        <v>1.1653909526861195</v>
      </c>
      <c r="X89" s="127">
        <v>393288.28579257143</v>
      </c>
      <c r="Y89" s="147">
        <v>119513.38650518947</v>
      </c>
      <c r="Z89" s="127">
        <v>0</v>
      </c>
      <c r="AA89" s="127">
        <v>393288.28579257143</v>
      </c>
      <c r="AB89" s="43" t="s">
        <v>133</v>
      </c>
      <c r="AD89" s="75" t="str">
        <f t="shared" si="25"/>
        <v/>
      </c>
      <c r="AE89" s="75" t="str">
        <f t="shared" si="26"/>
        <v/>
      </c>
      <c r="AF89" s="6"/>
      <c r="AG89" s="75" t="str">
        <f t="shared" si="27"/>
        <v/>
      </c>
      <c r="AH89" s="75" t="str">
        <f t="shared" si="28"/>
        <v/>
      </c>
      <c r="AI89" s="75" t="str">
        <f t="shared" si="29"/>
        <v/>
      </c>
      <c r="AJ89" s="75" t="str">
        <f t="shared" si="30"/>
        <v/>
      </c>
      <c r="AK89" s="78" t="str">
        <f t="shared" si="31"/>
        <v/>
      </c>
      <c r="AL89" s="6"/>
      <c r="AM89" s="66">
        <f>VLOOKUP(EURUSD!C89,'Cours à terme initiaux'!$A$1:$E$432,5,FALSE)</f>
        <v>1.125</v>
      </c>
      <c r="AN89" s="75" t="str">
        <f t="shared" si="32"/>
        <v/>
      </c>
      <c r="AO89" s="75" t="str">
        <f t="shared" si="33"/>
        <v/>
      </c>
      <c r="AP89" s="75" t="str">
        <f t="shared" si="34"/>
        <v/>
      </c>
      <c r="AQ89" s="75" t="str">
        <f t="shared" si="35"/>
        <v/>
      </c>
      <c r="AR89" s="78" t="str">
        <f t="shared" si="36"/>
        <v/>
      </c>
      <c r="AT89" s="124" t="str">
        <f t="shared" si="37"/>
        <v/>
      </c>
    </row>
    <row r="90" spans="1:46" ht="15.6" x14ac:dyDescent="0.3">
      <c r="A90" s="43">
        <v>2017</v>
      </c>
      <c r="B90" s="43" t="s">
        <v>86</v>
      </c>
      <c r="C90" s="43">
        <v>535</v>
      </c>
      <c r="D90" s="43" t="s">
        <v>83</v>
      </c>
      <c r="E90" s="88">
        <v>42221</v>
      </c>
      <c r="F90" s="88">
        <v>43067</v>
      </c>
      <c r="G90" s="88">
        <v>43069</v>
      </c>
      <c r="H90" s="43" t="s">
        <v>22</v>
      </c>
      <c r="I90" s="43" t="s">
        <v>25</v>
      </c>
      <c r="J90" s="43" t="s">
        <v>24</v>
      </c>
      <c r="K90" s="127">
        <v>8791208.7912087906</v>
      </c>
      <c r="L90" s="43" t="s">
        <v>22</v>
      </c>
      <c r="M90" s="43" t="s">
        <v>23</v>
      </c>
      <c r="N90" s="43" t="s">
        <v>27</v>
      </c>
      <c r="O90" s="126">
        <v>-10000000</v>
      </c>
      <c r="P90" s="43" t="s">
        <v>28</v>
      </c>
      <c r="Q90" s="89">
        <v>1.1375</v>
      </c>
      <c r="R90" s="89">
        <v>0.94799999999999995</v>
      </c>
      <c r="S90" s="110"/>
      <c r="T90" s="110">
        <v>0</v>
      </c>
      <c r="U90" s="43"/>
      <c r="V90" s="89">
        <v>1.1385000000000001</v>
      </c>
      <c r="W90" s="89">
        <v>1.1653909526861195</v>
      </c>
      <c r="X90" s="127">
        <v>6534.1436627856156</v>
      </c>
      <c r="Y90" s="147"/>
      <c r="Z90" s="127">
        <v>0</v>
      </c>
      <c r="AA90" s="127">
        <v>6534.1436627856156</v>
      </c>
      <c r="AB90" s="43" t="s">
        <v>134</v>
      </c>
      <c r="AD90" s="75" t="str">
        <f t="shared" si="25"/>
        <v/>
      </c>
      <c r="AE90" s="75" t="str">
        <f t="shared" si="26"/>
        <v/>
      </c>
      <c r="AF90" s="6"/>
      <c r="AG90" s="75" t="str">
        <f t="shared" si="27"/>
        <v/>
      </c>
      <c r="AH90" s="75" t="str">
        <f t="shared" si="28"/>
        <v/>
      </c>
      <c r="AI90" s="75" t="str">
        <f t="shared" si="29"/>
        <v/>
      </c>
      <c r="AJ90" s="75" t="str">
        <f t="shared" si="30"/>
        <v/>
      </c>
      <c r="AK90" s="78" t="str">
        <f t="shared" si="31"/>
        <v/>
      </c>
      <c r="AL90" s="6"/>
      <c r="AM90" s="66">
        <f>VLOOKUP(EURUSD!C90,'Cours à terme initiaux'!$A$1:$E$432,5,FALSE)</f>
        <v>1.125</v>
      </c>
      <c r="AN90" s="75" t="str">
        <f t="shared" si="32"/>
        <v/>
      </c>
      <c r="AO90" s="75" t="str">
        <f t="shared" si="33"/>
        <v/>
      </c>
      <c r="AP90" s="75" t="str">
        <f t="shared" si="34"/>
        <v/>
      </c>
      <c r="AQ90" s="75" t="str">
        <f t="shared" si="35"/>
        <v/>
      </c>
      <c r="AR90" s="78" t="str">
        <f t="shared" si="36"/>
        <v/>
      </c>
      <c r="AT90" s="124" t="str">
        <f t="shared" si="37"/>
        <v/>
      </c>
    </row>
    <row r="91" spans="1:46" ht="15.6" x14ac:dyDescent="0.3">
      <c r="A91" s="43">
        <v>2017</v>
      </c>
      <c r="B91" s="43" t="s">
        <v>86</v>
      </c>
      <c r="C91" s="43">
        <v>536</v>
      </c>
      <c r="D91" s="43" t="s">
        <v>83</v>
      </c>
      <c r="E91" s="88">
        <v>42221</v>
      </c>
      <c r="F91" s="88">
        <v>43067</v>
      </c>
      <c r="G91" s="88">
        <v>43069</v>
      </c>
      <c r="H91" s="43" t="s">
        <v>26</v>
      </c>
      <c r="I91" s="43" t="s">
        <v>23</v>
      </c>
      <c r="J91" s="43" t="s">
        <v>24</v>
      </c>
      <c r="K91" s="127">
        <v>8791208.7912087906</v>
      </c>
      <c r="L91" s="43" t="s">
        <v>26</v>
      </c>
      <c r="M91" s="43" t="s">
        <v>25</v>
      </c>
      <c r="N91" s="43" t="s">
        <v>27</v>
      </c>
      <c r="O91" s="126">
        <v>-10000000</v>
      </c>
      <c r="P91" s="43" t="s">
        <v>28</v>
      </c>
      <c r="Q91" s="89">
        <v>1.1375</v>
      </c>
      <c r="R91" s="89">
        <v>0.94799999999999995</v>
      </c>
      <c r="S91" s="110"/>
      <c r="T91" s="110">
        <v>0</v>
      </c>
      <c r="U91" s="43"/>
      <c r="V91" s="89">
        <v>1.1385000000000001</v>
      </c>
      <c r="W91" s="89">
        <v>1.1653909526861195</v>
      </c>
      <c r="X91" s="126">
        <v>-280309.04295016755</v>
      </c>
      <c r="Y91" s="147"/>
      <c r="Z91" s="127">
        <v>0</v>
      </c>
      <c r="AA91" s="126">
        <v>-280309.04295016755</v>
      </c>
      <c r="AB91" s="43" t="s">
        <v>135</v>
      </c>
      <c r="AD91" s="75" t="str">
        <f t="shared" si="25"/>
        <v/>
      </c>
      <c r="AE91" s="75" t="str">
        <f t="shared" si="26"/>
        <v/>
      </c>
      <c r="AF91" s="6"/>
      <c r="AG91" s="75" t="str">
        <f t="shared" si="27"/>
        <v/>
      </c>
      <c r="AH91" s="75" t="str">
        <f t="shared" si="28"/>
        <v/>
      </c>
      <c r="AI91" s="75" t="str">
        <f t="shared" si="29"/>
        <v/>
      </c>
      <c r="AJ91" s="75" t="str">
        <f t="shared" si="30"/>
        <v/>
      </c>
      <c r="AK91" s="78" t="str">
        <f t="shared" si="31"/>
        <v/>
      </c>
      <c r="AL91" s="6"/>
      <c r="AM91" s="66">
        <f>VLOOKUP(EURUSD!C91,'Cours à terme initiaux'!$A$1:$E$432,5,FALSE)</f>
        <v>1.125</v>
      </c>
      <c r="AN91" s="75" t="str">
        <f t="shared" si="32"/>
        <v/>
      </c>
      <c r="AO91" s="75" t="str">
        <f t="shared" si="33"/>
        <v/>
      </c>
      <c r="AP91" s="75" t="str">
        <f t="shared" si="34"/>
        <v/>
      </c>
      <c r="AQ91" s="75" t="str">
        <f t="shared" si="35"/>
        <v/>
      </c>
      <c r="AR91" s="78" t="str">
        <f t="shared" si="36"/>
        <v/>
      </c>
      <c r="AT91" s="124" t="str">
        <f t="shared" si="37"/>
        <v/>
      </c>
    </row>
    <row r="92" spans="1:46" ht="15.6" x14ac:dyDescent="0.3">
      <c r="A92" s="61">
        <v>2017</v>
      </c>
      <c r="B92" s="61" t="s">
        <v>87</v>
      </c>
      <c r="C92" s="61">
        <v>537</v>
      </c>
      <c r="D92" s="61" t="s">
        <v>83</v>
      </c>
      <c r="E92" s="62">
        <v>42221</v>
      </c>
      <c r="F92" s="62">
        <v>43096</v>
      </c>
      <c r="G92" s="62">
        <v>43098</v>
      </c>
      <c r="H92" s="61" t="s">
        <v>22</v>
      </c>
      <c r="I92" s="61" t="s">
        <v>25</v>
      </c>
      <c r="J92" s="61" t="s">
        <v>24</v>
      </c>
      <c r="K92" s="83">
        <v>12605042.016806699</v>
      </c>
      <c r="L92" s="61" t="s">
        <v>22</v>
      </c>
      <c r="M92" s="61" t="s">
        <v>23</v>
      </c>
      <c r="N92" s="61" t="s">
        <v>27</v>
      </c>
      <c r="O92" s="63">
        <v>-15000000</v>
      </c>
      <c r="P92" s="61" t="s">
        <v>28</v>
      </c>
      <c r="Q92" s="64">
        <v>1.19</v>
      </c>
      <c r="R92" s="64">
        <v>0.94799999999999995</v>
      </c>
      <c r="S92" s="83"/>
      <c r="T92" s="83">
        <v>0</v>
      </c>
      <c r="U92" s="61"/>
      <c r="V92" s="89">
        <v>1.1385000000000001</v>
      </c>
      <c r="W92" s="64">
        <v>1.1669432045365689</v>
      </c>
      <c r="X92" s="83">
        <v>616412.80137997144</v>
      </c>
      <c r="Y92" s="184">
        <v>192520.93786466803</v>
      </c>
      <c r="Z92" s="83">
        <v>0</v>
      </c>
      <c r="AA92" s="83">
        <v>616412.80137997144</v>
      </c>
      <c r="AB92" s="43" t="s">
        <v>133</v>
      </c>
      <c r="AD92" s="75" t="str">
        <f t="shared" si="25"/>
        <v/>
      </c>
      <c r="AE92" s="75" t="str">
        <f t="shared" si="26"/>
        <v/>
      </c>
      <c r="AF92" s="6"/>
      <c r="AG92" s="75" t="str">
        <f t="shared" si="27"/>
        <v/>
      </c>
      <c r="AH92" s="75" t="str">
        <f t="shared" si="28"/>
        <v/>
      </c>
      <c r="AI92" s="75" t="str">
        <f t="shared" si="29"/>
        <v/>
      </c>
      <c r="AJ92" s="75" t="str">
        <f t="shared" si="30"/>
        <v/>
      </c>
      <c r="AK92" s="78" t="str">
        <f t="shared" si="31"/>
        <v/>
      </c>
      <c r="AL92" s="6"/>
      <c r="AM92" s="66">
        <f>VLOOKUP(EURUSD!C92,'Cours à terme initiaux'!$A$1:$E$432,5,FALSE)</f>
        <v>1.1268</v>
      </c>
      <c r="AN92" s="75" t="str">
        <f t="shared" si="32"/>
        <v/>
      </c>
      <c r="AO92" s="75" t="str">
        <f t="shared" si="33"/>
        <v/>
      </c>
      <c r="AP92" s="75" t="str">
        <f t="shared" si="34"/>
        <v/>
      </c>
      <c r="AQ92" s="75" t="str">
        <f t="shared" si="35"/>
        <v/>
      </c>
      <c r="AR92" s="78" t="str">
        <f t="shared" si="36"/>
        <v/>
      </c>
      <c r="AT92" s="124" t="str">
        <f t="shared" si="37"/>
        <v/>
      </c>
    </row>
    <row r="93" spans="1:46" ht="15.6" x14ac:dyDescent="0.3">
      <c r="A93" s="61">
        <v>2017</v>
      </c>
      <c r="B93" s="61" t="s">
        <v>87</v>
      </c>
      <c r="C93" s="61">
        <v>538</v>
      </c>
      <c r="D93" s="61" t="s">
        <v>83</v>
      </c>
      <c r="E93" s="62">
        <v>42221</v>
      </c>
      <c r="F93" s="62">
        <v>43096</v>
      </c>
      <c r="G93" s="62">
        <v>43098</v>
      </c>
      <c r="H93" s="61" t="s">
        <v>22</v>
      </c>
      <c r="I93" s="61" t="s">
        <v>25</v>
      </c>
      <c r="J93" s="61" t="s">
        <v>24</v>
      </c>
      <c r="K93" s="83">
        <v>13186813.1868132</v>
      </c>
      <c r="L93" s="61" t="s">
        <v>22</v>
      </c>
      <c r="M93" s="61" t="s">
        <v>23</v>
      </c>
      <c r="N93" s="61" t="s">
        <v>27</v>
      </c>
      <c r="O93" s="63">
        <v>-15000000</v>
      </c>
      <c r="P93" s="61" t="s">
        <v>28</v>
      </c>
      <c r="Q93" s="64">
        <v>1.1375</v>
      </c>
      <c r="R93" s="64">
        <v>0.94799999999999995</v>
      </c>
      <c r="S93" s="83"/>
      <c r="T93" s="83">
        <v>0</v>
      </c>
      <c r="U93" s="61"/>
      <c r="V93" s="89">
        <v>1.1385000000000001</v>
      </c>
      <c r="W93" s="64">
        <v>1.1669432045365689</v>
      </c>
      <c r="X93" s="83">
        <v>11366.595711957994</v>
      </c>
      <c r="Y93" s="184"/>
      <c r="Z93" s="83">
        <v>0</v>
      </c>
      <c r="AA93" s="83">
        <v>11366.595711957994</v>
      </c>
      <c r="AB93" s="43" t="s">
        <v>134</v>
      </c>
      <c r="AD93" s="75" t="str">
        <f t="shared" si="25"/>
        <v/>
      </c>
      <c r="AE93" s="75" t="str">
        <f t="shared" si="26"/>
        <v/>
      </c>
      <c r="AF93" s="6"/>
      <c r="AG93" s="75" t="str">
        <f t="shared" si="27"/>
        <v/>
      </c>
      <c r="AH93" s="75" t="str">
        <f t="shared" si="28"/>
        <v/>
      </c>
      <c r="AI93" s="75" t="str">
        <f t="shared" si="29"/>
        <v/>
      </c>
      <c r="AJ93" s="75" t="str">
        <f t="shared" si="30"/>
        <v/>
      </c>
      <c r="AK93" s="78" t="str">
        <f t="shared" si="31"/>
        <v/>
      </c>
      <c r="AL93" s="6"/>
      <c r="AM93" s="66">
        <f>VLOOKUP(EURUSD!C93,'Cours à terme initiaux'!$A$1:$E$432,5,FALSE)</f>
        <v>1.1268</v>
      </c>
      <c r="AN93" s="75" t="str">
        <f t="shared" si="32"/>
        <v/>
      </c>
      <c r="AO93" s="75" t="str">
        <f t="shared" si="33"/>
        <v/>
      </c>
      <c r="AP93" s="75" t="str">
        <f t="shared" si="34"/>
        <v/>
      </c>
      <c r="AQ93" s="75" t="str">
        <f t="shared" si="35"/>
        <v/>
      </c>
      <c r="AR93" s="78" t="str">
        <f t="shared" si="36"/>
        <v/>
      </c>
      <c r="AT93" s="124" t="str">
        <f t="shared" si="37"/>
        <v/>
      </c>
    </row>
    <row r="94" spans="1:46" ht="15.6" x14ac:dyDescent="0.3">
      <c r="A94" s="61">
        <v>2017</v>
      </c>
      <c r="B94" s="61" t="s">
        <v>87</v>
      </c>
      <c r="C94" s="61">
        <v>539</v>
      </c>
      <c r="D94" s="61" t="s">
        <v>83</v>
      </c>
      <c r="E94" s="62">
        <v>42221</v>
      </c>
      <c r="F94" s="62">
        <v>43096</v>
      </c>
      <c r="G94" s="62">
        <v>43098</v>
      </c>
      <c r="H94" s="61" t="s">
        <v>26</v>
      </c>
      <c r="I94" s="61" t="s">
        <v>23</v>
      </c>
      <c r="J94" s="61" t="s">
        <v>24</v>
      </c>
      <c r="K94" s="83">
        <v>13186813.1868132</v>
      </c>
      <c r="L94" s="61" t="s">
        <v>26</v>
      </c>
      <c r="M94" s="61" t="s">
        <v>25</v>
      </c>
      <c r="N94" s="61" t="s">
        <v>27</v>
      </c>
      <c r="O94" s="63">
        <v>-15000000</v>
      </c>
      <c r="P94" s="61" t="s">
        <v>28</v>
      </c>
      <c r="Q94" s="64">
        <v>1.1375</v>
      </c>
      <c r="R94" s="64">
        <v>0.94799999999999995</v>
      </c>
      <c r="S94" s="83"/>
      <c r="T94" s="83">
        <v>0</v>
      </c>
      <c r="U94" s="61"/>
      <c r="V94" s="89">
        <v>1.1385000000000001</v>
      </c>
      <c r="W94" s="64">
        <v>1.1669432045365689</v>
      </c>
      <c r="X94" s="63">
        <v>-435258.45922726142</v>
      </c>
      <c r="Y94" s="184"/>
      <c r="Z94" s="83">
        <v>0</v>
      </c>
      <c r="AA94" s="63">
        <v>-435258.45922726142</v>
      </c>
      <c r="AB94" s="61" t="s">
        <v>135</v>
      </c>
      <c r="AD94" s="75" t="str">
        <f t="shared" si="25"/>
        <v/>
      </c>
      <c r="AE94" s="75" t="str">
        <f t="shared" si="26"/>
        <v/>
      </c>
      <c r="AF94" s="6"/>
      <c r="AG94" s="75" t="str">
        <f t="shared" si="27"/>
        <v/>
      </c>
      <c r="AH94" s="75" t="str">
        <f t="shared" si="28"/>
        <v/>
      </c>
      <c r="AI94" s="75" t="str">
        <f t="shared" si="29"/>
        <v/>
      </c>
      <c r="AJ94" s="75" t="str">
        <f t="shared" si="30"/>
        <v/>
      </c>
      <c r="AK94" s="78" t="str">
        <f t="shared" si="31"/>
        <v/>
      </c>
      <c r="AL94" s="6"/>
      <c r="AM94" s="66">
        <f>VLOOKUP(EURUSD!C94,'Cours à terme initiaux'!$A$1:$E$432,5,FALSE)</f>
        <v>1.1268</v>
      </c>
      <c r="AN94" s="75" t="str">
        <f t="shared" si="32"/>
        <v/>
      </c>
      <c r="AO94" s="75" t="str">
        <f t="shared" si="33"/>
        <v/>
      </c>
      <c r="AP94" s="75" t="str">
        <f t="shared" si="34"/>
        <v/>
      </c>
      <c r="AQ94" s="75" t="str">
        <f t="shared" si="35"/>
        <v/>
      </c>
      <c r="AR94" s="78" t="str">
        <f t="shared" si="36"/>
        <v/>
      </c>
      <c r="AT94" s="124" t="str">
        <f t="shared" si="37"/>
        <v/>
      </c>
    </row>
    <row r="95" spans="1:46" ht="15.6" x14ac:dyDescent="0.3">
      <c r="A95" s="43">
        <v>2018</v>
      </c>
      <c r="B95" s="43" t="s">
        <v>88</v>
      </c>
      <c r="C95" s="43">
        <v>540</v>
      </c>
      <c r="D95" s="43" t="s">
        <v>83</v>
      </c>
      <c r="E95" s="88">
        <v>42221</v>
      </c>
      <c r="F95" s="88">
        <v>43129</v>
      </c>
      <c r="G95" s="88">
        <v>43131</v>
      </c>
      <c r="H95" s="43" t="s">
        <v>22</v>
      </c>
      <c r="I95" s="43" t="s">
        <v>25</v>
      </c>
      <c r="J95" s="43" t="s">
        <v>24</v>
      </c>
      <c r="K95" s="127">
        <v>4201680.6722689103</v>
      </c>
      <c r="L95" s="43" t="s">
        <v>22</v>
      </c>
      <c r="M95" s="43" t="s">
        <v>23</v>
      </c>
      <c r="N95" s="43" t="s">
        <v>27</v>
      </c>
      <c r="O95" s="126">
        <v>-5000000</v>
      </c>
      <c r="P95" s="43" t="s">
        <v>28</v>
      </c>
      <c r="Q95" s="89">
        <v>1.19</v>
      </c>
      <c r="R95" s="89">
        <v>0.94799999999999995</v>
      </c>
      <c r="S95" s="110"/>
      <c r="T95" s="110">
        <v>0</v>
      </c>
      <c r="U95" s="43"/>
      <c r="V95" s="89">
        <v>1.1385000000000001</v>
      </c>
      <c r="W95" s="89">
        <v>1.1687651020939591</v>
      </c>
      <c r="X95" s="127">
        <v>215455.24295229858</v>
      </c>
      <c r="Y95" s="147">
        <v>69251.088839229604</v>
      </c>
      <c r="Z95" s="127">
        <v>0</v>
      </c>
      <c r="AA95" s="127">
        <v>215455.24295229858</v>
      </c>
      <c r="AB95" s="43" t="s">
        <v>133</v>
      </c>
      <c r="AD95" s="75" t="str">
        <f t="shared" si="25"/>
        <v/>
      </c>
      <c r="AE95" s="75" t="str">
        <f t="shared" si="26"/>
        <v/>
      </c>
      <c r="AF95" s="6"/>
      <c r="AG95" s="75" t="str">
        <f t="shared" si="27"/>
        <v/>
      </c>
      <c r="AH95" s="75" t="str">
        <f t="shared" si="28"/>
        <v/>
      </c>
      <c r="AI95" s="75" t="str">
        <f t="shared" si="29"/>
        <v/>
      </c>
      <c r="AJ95" s="75" t="str">
        <f t="shared" si="30"/>
        <v/>
      </c>
      <c r="AK95" s="78" t="str">
        <f t="shared" si="31"/>
        <v/>
      </c>
      <c r="AL95" s="6"/>
      <c r="AM95" s="66">
        <f>VLOOKUP(EURUSD!C95,'Cours à terme initiaux'!$A$1:$E$432,5,FALSE)</f>
        <v>1.129</v>
      </c>
      <c r="AN95" s="75" t="str">
        <f t="shared" si="32"/>
        <v/>
      </c>
      <c r="AO95" s="75" t="str">
        <f t="shared" si="33"/>
        <v/>
      </c>
      <c r="AP95" s="75" t="str">
        <f t="shared" si="34"/>
        <v/>
      </c>
      <c r="AQ95" s="75" t="str">
        <f t="shared" si="35"/>
        <v/>
      </c>
      <c r="AR95" s="78" t="str">
        <f t="shared" si="36"/>
        <v/>
      </c>
      <c r="AT95" s="124" t="str">
        <f t="shared" si="37"/>
        <v/>
      </c>
    </row>
    <row r="96" spans="1:46" ht="15.6" x14ac:dyDescent="0.3">
      <c r="A96" s="43">
        <v>2018</v>
      </c>
      <c r="B96" s="43" t="s">
        <v>88</v>
      </c>
      <c r="C96" s="43">
        <v>541</v>
      </c>
      <c r="D96" s="43" t="s">
        <v>83</v>
      </c>
      <c r="E96" s="88">
        <v>42221</v>
      </c>
      <c r="F96" s="88">
        <v>43129</v>
      </c>
      <c r="G96" s="88">
        <v>43131</v>
      </c>
      <c r="H96" s="43" t="s">
        <v>22</v>
      </c>
      <c r="I96" s="43" t="s">
        <v>25</v>
      </c>
      <c r="J96" s="43" t="s">
        <v>24</v>
      </c>
      <c r="K96" s="127">
        <v>4395604.3956044</v>
      </c>
      <c r="L96" s="43" t="s">
        <v>22</v>
      </c>
      <c r="M96" s="43" t="s">
        <v>23</v>
      </c>
      <c r="N96" s="43" t="s">
        <v>27</v>
      </c>
      <c r="O96" s="126">
        <v>-5000000</v>
      </c>
      <c r="P96" s="43" t="s">
        <v>28</v>
      </c>
      <c r="Q96" s="89">
        <v>1.1375</v>
      </c>
      <c r="R96" s="89">
        <v>0.94799999999999995</v>
      </c>
      <c r="S96" s="110"/>
      <c r="T96" s="110">
        <v>0</v>
      </c>
      <c r="U96" s="43"/>
      <c r="V96" s="89">
        <v>1.1385000000000001</v>
      </c>
      <c r="W96" s="89">
        <v>1.1687651020939591</v>
      </c>
      <c r="X96" s="127">
        <v>4434.4680788974265</v>
      </c>
      <c r="Y96" s="147"/>
      <c r="Z96" s="127">
        <v>0</v>
      </c>
      <c r="AA96" s="127">
        <v>4434.4680788974265</v>
      </c>
      <c r="AB96" s="43" t="s">
        <v>134</v>
      </c>
      <c r="AD96" s="75" t="str">
        <f t="shared" si="25"/>
        <v/>
      </c>
      <c r="AE96" s="75" t="str">
        <f t="shared" si="26"/>
        <v/>
      </c>
      <c r="AF96" s="6"/>
      <c r="AG96" s="75" t="str">
        <f t="shared" si="27"/>
        <v/>
      </c>
      <c r="AH96" s="75" t="str">
        <f t="shared" si="28"/>
        <v/>
      </c>
      <c r="AI96" s="75" t="str">
        <f t="shared" si="29"/>
        <v/>
      </c>
      <c r="AJ96" s="75" t="str">
        <f t="shared" si="30"/>
        <v/>
      </c>
      <c r="AK96" s="78" t="str">
        <f t="shared" si="31"/>
        <v/>
      </c>
      <c r="AL96" s="6"/>
      <c r="AM96" s="66">
        <f>VLOOKUP(EURUSD!C96,'Cours à terme initiaux'!$A$1:$E$432,5,FALSE)</f>
        <v>1.129</v>
      </c>
      <c r="AN96" s="75" t="str">
        <f t="shared" si="32"/>
        <v/>
      </c>
      <c r="AO96" s="75" t="str">
        <f t="shared" si="33"/>
        <v/>
      </c>
      <c r="AP96" s="75" t="str">
        <f t="shared" si="34"/>
        <v/>
      </c>
      <c r="AQ96" s="75" t="str">
        <f t="shared" si="35"/>
        <v/>
      </c>
      <c r="AR96" s="78" t="str">
        <f t="shared" si="36"/>
        <v/>
      </c>
      <c r="AT96" s="124" t="str">
        <f t="shared" si="37"/>
        <v/>
      </c>
    </row>
    <row r="97" spans="1:46" ht="15.6" x14ac:dyDescent="0.3">
      <c r="A97" s="43">
        <v>2018</v>
      </c>
      <c r="B97" s="43" t="s">
        <v>88</v>
      </c>
      <c r="C97" s="43">
        <v>542</v>
      </c>
      <c r="D97" s="43" t="s">
        <v>83</v>
      </c>
      <c r="E97" s="88">
        <v>42221</v>
      </c>
      <c r="F97" s="88">
        <v>43129</v>
      </c>
      <c r="G97" s="88">
        <v>43131</v>
      </c>
      <c r="H97" s="43" t="s">
        <v>26</v>
      </c>
      <c r="I97" s="43" t="s">
        <v>23</v>
      </c>
      <c r="J97" s="43" t="s">
        <v>24</v>
      </c>
      <c r="K97" s="127">
        <v>4395604.3956044</v>
      </c>
      <c r="L97" s="43" t="s">
        <v>26</v>
      </c>
      <c r="M97" s="43" t="s">
        <v>25</v>
      </c>
      <c r="N97" s="43" t="s">
        <v>27</v>
      </c>
      <c r="O97" s="126">
        <v>-5000000</v>
      </c>
      <c r="P97" s="43" t="s">
        <v>28</v>
      </c>
      <c r="Q97" s="89">
        <v>1.1375</v>
      </c>
      <c r="R97" s="89">
        <v>0.94799999999999995</v>
      </c>
      <c r="S97" s="110"/>
      <c r="T97" s="110">
        <v>0</v>
      </c>
      <c r="U97" s="43"/>
      <c r="V97" s="89">
        <v>1.1385000000000001</v>
      </c>
      <c r="W97" s="89">
        <v>1.1687651020939591</v>
      </c>
      <c r="X97" s="126">
        <v>-150638.62219196639</v>
      </c>
      <c r="Y97" s="147"/>
      <c r="Z97" s="127">
        <v>0</v>
      </c>
      <c r="AA97" s="126">
        <v>-150638.62219196639</v>
      </c>
      <c r="AB97" s="43" t="s">
        <v>135</v>
      </c>
      <c r="AD97" s="75" t="str">
        <f t="shared" si="25"/>
        <v/>
      </c>
      <c r="AE97" s="75" t="str">
        <f t="shared" si="26"/>
        <v/>
      </c>
      <c r="AF97" s="6"/>
      <c r="AG97" s="75" t="str">
        <f t="shared" si="27"/>
        <v/>
      </c>
      <c r="AH97" s="75" t="str">
        <f t="shared" si="28"/>
        <v/>
      </c>
      <c r="AI97" s="75" t="str">
        <f t="shared" si="29"/>
        <v/>
      </c>
      <c r="AJ97" s="75" t="str">
        <f t="shared" si="30"/>
        <v/>
      </c>
      <c r="AK97" s="78" t="str">
        <f t="shared" si="31"/>
        <v/>
      </c>
      <c r="AL97" s="6"/>
      <c r="AM97" s="66">
        <f>VLOOKUP(EURUSD!C97,'Cours à terme initiaux'!$A$1:$E$432,5,FALSE)</f>
        <v>1.129</v>
      </c>
      <c r="AN97" s="75" t="str">
        <f t="shared" si="32"/>
        <v/>
      </c>
      <c r="AO97" s="75" t="str">
        <f t="shared" si="33"/>
        <v/>
      </c>
      <c r="AP97" s="75" t="str">
        <f t="shared" si="34"/>
        <v/>
      </c>
      <c r="AQ97" s="75" t="str">
        <f t="shared" si="35"/>
        <v/>
      </c>
      <c r="AR97" s="78" t="str">
        <f t="shared" si="36"/>
        <v/>
      </c>
      <c r="AT97" s="124" t="str">
        <f t="shared" si="37"/>
        <v/>
      </c>
    </row>
    <row r="98" spans="1:46" ht="15.6" x14ac:dyDescent="0.3">
      <c r="A98" s="43">
        <v>2018</v>
      </c>
      <c r="B98" s="43" t="s">
        <v>89</v>
      </c>
      <c r="C98" s="43">
        <v>543</v>
      </c>
      <c r="D98" s="43" t="s">
        <v>83</v>
      </c>
      <c r="E98" s="88">
        <v>42221</v>
      </c>
      <c r="F98" s="88">
        <v>43157</v>
      </c>
      <c r="G98" s="88">
        <v>43159</v>
      </c>
      <c r="H98" s="43" t="s">
        <v>22</v>
      </c>
      <c r="I98" s="43" t="s">
        <v>25</v>
      </c>
      <c r="J98" s="43" t="s">
        <v>24</v>
      </c>
      <c r="K98" s="127">
        <v>4201680.6722689103</v>
      </c>
      <c r="L98" s="43" t="s">
        <v>22</v>
      </c>
      <c r="M98" s="43" t="s">
        <v>23</v>
      </c>
      <c r="N98" s="43" t="s">
        <v>27</v>
      </c>
      <c r="O98" s="126">
        <v>-5000000</v>
      </c>
      <c r="P98" s="43" t="s">
        <v>28</v>
      </c>
      <c r="Q98" s="89">
        <v>1.19</v>
      </c>
      <c r="R98" s="89">
        <v>0.94799999999999995</v>
      </c>
      <c r="S98" s="110"/>
      <c r="T98" s="110">
        <v>0</v>
      </c>
      <c r="U98" s="43"/>
      <c r="V98" s="89">
        <v>1.1385000000000001</v>
      </c>
      <c r="W98" s="89">
        <v>1.1703199450193824</v>
      </c>
      <c r="X98" s="127">
        <v>223820.64953737578</v>
      </c>
      <c r="Y98" s="147">
        <v>73572.052576738119</v>
      </c>
      <c r="Z98" s="127">
        <v>0</v>
      </c>
      <c r="AA98" s="127">
        <v>223820.64953737578</v>
      </c>
      <c r="AB98" s="43" t="s">
        <v>133</v>
      </c>
      <c r="AD98" s="75" t="str">
        <f t="shared" si="25"/>
        <v/>
      </c>
      <c r="AE98" s="75" t="str">
        <f t="shared" si="26"/>
        <v/>
      </c>
      <c r="AF98" s="6"/>
      <c r="AG98" s="75" t="str">
        <f t="shared" si="27"/>
        <v/>
      </c>
      <c r="AH98" s="75" t="str">
        <f t="shared" si="28"/>
        <v/>
      </c>
      <c r="AI98" s="75" t="str">
        <f t="shared" si="29"/>
        <v/>
      </c>
      <c r="AJ98" s="75" t="str">
        <f t="shared" si="30"/>
        <v/>
      </c>
      <c r="AK98" s="78" t="str">
        <f t="shared" si="31"/>
        <v/>
      </c>
      <c r="AL98" s="6"/>
      <c r="AM98" s="66">
        <f>VLOOKUP(EURUSD!C98,'Cours à terme initiaux'!$A$1:$E$432,5,FALSE)</f>
        <v>1.1307</v>
      </c>
      <c r="AN98" s="75" t="str">
        <f t="shared" si="32"/>
        <v/>
      </c>
      <c r="AO98" s="75" t="str">
        <f t="shared" si="33"/>
        <v/>
      </c>
      <c r="AP98" s="75" t="str">
        <f t="shared" si="34"/>
        <v/>
      </c>
      <c r="AQ98" s="75" t="str">
        <f t="shared" si="35"/>
        <v/>
      </c>
      <c r="AR98" s="78" t="str">
        <f t="shared" si="36"/>
        <v/>
      </c>
      <c r="AT98" s="124" t="str">
        <f t="shared" si="37"/>
        <v/>
      </c>
    </row>
    <row r="99" spans="1:46" ht="15.6" x14ac:dyDescent="0.3">
      <c r="A99" s="43">
        <v>2018</v>
      </c>
      <c r="B99" s="43" t="s">
        <v>89</v>
      </c>
      <c r="C99" s="43">
        <v>544</v>
      </c>
      <c r="D99" s="43" t="s">
        <v>83</v>
      </c>
      <c r="E99" s="88">
        <v>42221</v>
      </c>
      <c r="F99" s="88">
        <v>43157</v>
      </c>
      <c r="G99" s="88">
        <v>43159</v>
      </c>
      <c r="H99" s="43" t="s">
        <v>22</v>
      </c>
      <c r="I99" s="43" t="s">
        <v>25</v>
      </c>
      <c r="J99" s="43" t="s">
        <v>24</v>
      </c>
      <c r="K99" s="127">
        <v>4395604.3956044</v>
      </c>
      <c r="L99" s="43" t="s">
        <v>22</v>
      </c>
      <c r="M99" s="43" t="s">
        <v>23</v>
      </c>
      <c r="N99" s="43" t="s">
        <v>27</v>
      </c>
      <c r="O99" s="126">
        <v>-5000000</v>
      </c>
      <c r="P99" s="43" t="s">
        <v>28</v>
      </c>
      <c r="Q99" s="89">
        <v>1.1375</v>
      </c>
      <c r="R99" s="89">
        <v>0.94799999999999995</v>
      </c>
      <c r="S99" s="110"/>
      <c r="T99" s="110">
        <v>0</v>
      </c>
      <c r="U99" s="43"/>
      <c r="V99" s="89">
        <v>1.1385000000000001</v>
      </c>
      <c r="W99" s="89">
        <v>1.1703199450193824</v>
      </c>
      <c r="X99" s="127">
        <v>5024.3877446001607</v>
      </c>
      <c r="Y99" s="147"/>
      <c r="Z99" s="127">
        <v>0</v>
      </c>
      <c r="AA99" s="127">
        <v>5024.3877446001607</v>
      </c>
      <c r="AB99" s="43" t="s">
        <v>134</v>
      </c>
      <c r="AD99" s="75" t="str">
        <f t="shared" si="25"/>
        <v/>
      </c>
      <c r="AE99" s="75" t="str">
        <f t="shared" si="26"/>
        <v/>
      </c>
      <c r="AF99" s="6"/>
      <c r="AG99" s="75" t="str">
        <f t="shared" si="27"/>
        <v/>
      </c>
      <c r="AH99" s="75" t="str">
        <f t="shared" si="28"/>
        <v/>
      </c>
      <c r="AI99" s="75" t="str">
        <f t="shared" si="29"/>
        <v/>
      </c>
      <c r="AJ99" s="75" t="str">
        <f t="shared" si="30"/>
        <v/>
      </c>
      <c r="AK99" s="78" t="str">
        <f t="shared" si="31"/>
        <v/>
      </c>
      <c r="AL99" s="6"/>
      <c r="AM99" s="66">
        <f>VLOOKUP(EURUSD!C99,'Cours à terme initiaux'!$A$1:$E$432,5,FALSE)</f>
        <v>1.1307</v>
      </c>
      <c r="AN99" s="75" t="str">
        <f t="shared" si="32"/>
        <v/>
      </c>
      <c r="AO99" s="75" t="str">
        <f t="shared" si="33"/>
        <v/>
      </c>
      <c r="AP99" s="75" t="str">
        <f t="shared" si="34"/>
        <v/>
      </c>
      <c r="AQ99" s="75" t="str">
        <f t="shared" si="35"/>
        <v/>
      </c>
      <c r="AR99" s="78" t="str">
        <f t="shared" si="36"/>
        <v/>
      </c>
      <c r="AT99" s="124" t="str">
        <f t="shared" si="37"/>
        <v/>
      </c>
    </row>
    <row r="100" spans="1:46" ht="15.6" x14ac:dyDescent="0.3">
      <c r="A100" s="43">
        <v>2018</v>
      </c>
      <c r="B100" s="43" t="s">
        <v>89</v>
      </c>
      <c r="C100" s="43">
        <v>545</v>
      </c>
      <c r="D100" s="43" t="s">
        <v>83</v>
      </c>
      <c r="E100" s="88">
        <v>42221</v>
      </c>
      <c r="F100" s="88">
        <v>43157</v>
      </c>
      <c r="G100" s="88">
        <v>43159</v>
      </c>
      <c r="H100" s="43" t="s">
        <v>26</v>
      </c>
      <c r="I100" s="43" t="s">
        <v>23</v>
      </c>
      <c r="J100" s="43" t="s">
        <v>24</v>
      </c>
      <c r="K100" s="127">
        <v>4395604.3956044</v>
      </c>
      <c r="L100" s="43" t="s">
        <v>26</v>
      </c>
      <c r="M100" s="43" t="s">
        <v>25</v>
      </c>
      <c r="N100" s="43" t="s">
        <v>27</v>
      </c>
      <c r="O100" s="126">
        <v>-5000000</v>
      </c>
      <c r="P100" s="43" t="s">
        <v>28</v>
      </c>
      <c r="Q100" s="89">
        <v>1.1375</v>
      </c>
      <c r="R100" s="89">
        <v>0.94799999999999995</v>
      </c>
      <c r="S100" s="110"/>
      <c r="T100" s="110">
        <v>0</v>
      </c>
      <c r="U100" s="43"/>
      <c r="V100" s="89">
        <v>1.1385000000000001</v>
      </c>
      <c r="W100" s="89">
        <v>1.1703199450193824</v>
      </c>
      <c r="X100" s="126">
        <v>-155272.98470523782</v>
      </c>
      <c r="Y100" s="147"/>
      <c r="Z100" s="127">
        <v>0</v>
      </c>
      <c r="AA100" s="126">
        <v>-155272.98470523782</v>
      </c>
      <c r="AB100" s="43" t="s">
        <v>135</v>
      </c>
      <c r="AD100" s="75" t="str">
        <f t="shared" si="25"/>
        <v/>
      </c>
      <c r="AE100" s="75" t="str">
        <f t="shared" si="26"/>
        <v/>
      </c>
      <c r="AF100" s="6"/>
      <c r="AG100" s="75" t="str">
        <f t="shared" si="27"/>
        <v/>
      </c>
      <c r="AH100" s="75" t="str">
        <f t="shared" si="28"/>
        <v/>
      </c>
      <c r="AI100" s="75" t="str">
        <f t="shared" si="29"/>
        <v/>
      </c>
      <c r="AJ100" s="75" t="str">
        <f t="shared" si="30"/>
        <v/>
      </c>
      <c r="AK100" s="78" t="str">
        <f t="shared" si="31"/>
        <v/>
      </c>
      <c r="AL100" s="6"/>
      <c r="AM100" s="66">
        <f>VLOOKUP(EURUSD!C100,'Cours à terme initiaux'!$A$1:$E$432,5,FALSE)</f>
        <v>1.1307</v>
      </c>
      <c r="AN100" s="75" t="str">
        <f t="shared" si="32"/>
        <v/>
      </c>
      <c r="AO100" s="75" t="str">
        <f t="shared" si="33"/>
        <v/>
      </c>
      <c r="AP100" s="75" t="str">
        <f t="shared" si="34"/>
        <v/>
      </c>
      <c r="AQ100" s="75" t="str">
        <f t="shared" si="35"/>
        <v/>
      </c>
      <c r="AR100" s="78" t="str">
        <f t="shared" si="36"/>
        <v/>
      </c>
      <c r="AT100" s="124" t="str">
        <f t="shared" si="37"/>
        <v/>
      </c>
    </row>
    <row r="101" spans="1:46" ht="15.6" x14ac:dyDescent="0.3">
      <c r="A101" s="43">
        <v>2018</v>
      </c>
      <c r="B101" s="43" t="s">
        <v>115</v>
      </c>
      <c r="C101" s="43">
        <v>705</v>
      </c>
      <c r="D101" s="43" t="s">
        <v>21</v>
      </c>
      <c r="E101" s="88">
        <v>42429</v>
      </c>
      <c r="F101" s="88">
        <v>43157</v>
      </c>
      <c r="G101" s="88">
        <v>43159</v>
      </c>
      <c r="H101" s="43" t="s">
        <v>22</v>
      </c>
      <c r="I101" s="43" t="s">
        <v>25</v>
      </c>
      <c r="J101" s="43" t="s">
        <v>24</v>
      </c>
      <c r="K101" s="127">
        <v>17316017.3160173</v>
      </c>
      <c r="L101" s="43" t="s">
        <v>22</v>
      </c>
      <c r="M101" s="43" t="s">
        <v>23</v>
      </c>
      <c r="N101" s="43" t="s">
        <v>27</v>
      </c>
      <c r="O101" s="126">
        <v>-20000000</v>
      </c>
      <c r="P101" s="43" t="s">
        <v>28</v>
      </c>
      <c r="Q101" s="89">
        <v>1.155</v>
      </c>
      <c r="R101" s="89"/>
      <c r="S101" s="110"/>
      <c r="T101" s="110">
        <v>0</v>
      </c>
      <c r="U101" s="43"/>
      <c r="V101" s="89">
        <v>1.1385000000000001</v>
      </c>
      <c r="W101" s="89">
        <v>1.1703199450193824</v>
      </c>
      <c r="X101" s="127">
        <v>1087079.0467878268</v>
      </c>
      <c r="Y101" s="147">
        <v>443897.38865036191</v>
      </c>
      <c r="Z101" s="127">
        <v>226673.42752298713</v>
      </c>
      <c r="AA101" s="127">
        <v>860405.61926483968</v>
      </c>
      <c r="AB101" s="43" t="s">
        <v>49</v>
      </c>
      <c r="AD101" s="75">
        <f t="shared" si="25"/>
        <v>17089343.888494328</v>
      </c>
      <c r="AE101" s="75">
        <f t="shared" si="26"/>
        <v>226673.42752298713</v>
      </c>
      <c r="AF101" s="6"/>
      <c r="AG101" s="75">
        <f t="shared" si="27"/>
        <v>13145649.144995637</v>
      </c>
      <c r="AH101" s="75">
        <f t="shared" si="28"/>
        <v>4170368.1710216776</v>
      </c>
      <c r="AI101" s="75">
        <f t="shared" si="29"/>
        <v>-3943694.7434986904</v>
      </c>
      <c r="AJ101" s="75">
        <f t="shared" si="30"/>
        <v>3943694.7434986904</v>
      </c>
      <c r="AK101" s="78">
        <f t="shared" si="31"/>
        <v>1</v>
      </c>
      <c r="AL101" s="6"/>
      <c r="AM101" s="66">
        <f>VLOOKUP(EURUSD!C101,'Cours à terme initiaux'!$A$1:$E$432,5,FALSE)</f>
        <v>1.1223000000000001</v>
      </c>
      <c r="AN101" s="75">
        <f t="shared" si="32"/>
        <v>17820547.090795685</v>
      </c>
      <c r="AO101" s="75">
        <f t="shared" si="33"/>
        <v>0</v>
      </c>
      <c r="AP101" s="75">
        <f t="shared" si="34"/>
        <v>-226673.42752298713</v>
      </c>
      <c r="AQ101" s="75">
        <f t="shared" si="35"/>
        <v>226673.42752298713</v>
      </c>
      <c r="AR101" s="78">
        <f t="shared" si="36"/>
        <v>1</v>
      </c>
      <c r="AT101" s="124" t="str">
        <f t="shared" si="37"/>
        <v/>
      </c>
    </row>
    <row r="102" spans="1:46" ht="15.6" x14ac:dyDescent="0.3">
      <c r="A102" s="43">
        <v>2018</v>
      </c>
      <c r="B102" s="43" t="s">
        <v>115</v>
      </c>
      <c r="C102" s="43">
        <v>706</v>
      </c>
      <c r="D102" s="43" t="s">
        <v>21</v>
      </c>
      <c r="E102" s="88">
        <v>42429</v>
      </c>
      <c r="F102" s="88">
        <v>43157</v>
      </c>
      <c r="G102" s="88">
        <v>43159</v>
      </c>
      <c r="H102" s="43" t="s">
        <v>26</v>
      </c>
      <c r="I102" s="43" t="s">
        <v>23</v>
      </c>
      <c r="J102" s="43" t="s">
        <v>24</v>
      </c>
      <c r="K102" s="127">
        <v>19157088.122605398</v>
      </c>
      <c r="L102" s="43" t="s">
        <v>26</v>
      </c>
      <c r="M102" s="43" t="s">
        <v>25</v>
      </c>
      <c r="N102" s="43" t="s">
        <v>27</v>
      </c>
      <c r="O102" s="126">
        <v>-20000000</v>
      </c>
      <c r="P102" s="43" t="s">
        <v>28</v>
      </c>
      <c r="Q102" s="89">
        <v>1.044</v>
      </c>
      <c r="R102" s="89"/>
      <c r="S102" s="110"/>
      <c r="T102" s="110">
        <v>0</v>
      </c>
      <c r="U102" s="43"/>
      <c r="V102" s="89">
        <v>1.1385000000000001</v>
      </c>
      <c r="W102" s="89">
        <v>1.1703199450193824</v>
      </c>
      <c r="X102" s="126">
        <v>-368306.9897360836</v>
      </c>
      <c r="Y102" s="147"/>
      <c r="Z102" s="127">
        <v>0</v>
      </c>
      <c r="AA102" s="126">
        <v>-368306.9897360836</v>
      </c>
      <c r="AB102" s="43" t="s">
        <v>49</v>
      </c>
      <c r="AD102" s="75">
        <f t="shared" si="25"/>
        <v>17089343.888494328</v>
      </c>
      <c r="AE102" s="75">
        <f t="shared" si="26"/>
        <v>0</v>
      </c>
      <c r="AF102" s="6"/>
      <c r="AG102" s="75">
        <f t="shared" si="27"/>
        <v>24413348.412134752</v>
      </c>
      <c r="AH102" s="75">
        <f t="shared" si="28"/>
        <v>-5256260.2895293869</v>
      </c>
      <c r="AI102" s="75">
        <f t="shared" si="29"/>
        <v>5256260.2895293869</v>
      </c>
      <c r="AJ102" s="75">
        <f t="shared" si="30"/>
        <v>-5256260.2895293869</v>
      </c>
      <c r="AK102" s="78">
        <f t="shared" si="31"/>
        <v>1</v>
      </c>
      <c r="AL102" s="6"/>
      <c r="AM102" s="66">
        <f>VLOOKUP(EURUSD!C102,'Cours à terme initiaux'!$A$1:$E$432,5,FALSE)</f>
        <v>1.1223000000000001</v>
      </c>
      <c r="AN102" s="75">
        <f t="shared" si="32"/>
        <v>17820547.090795685</v>
      </c>
      <c r="AO102" s="75">
        <f t="shared" si="33"/>
        <v>0</v>
      </c>
      <c r="AP102" s="75">
        <f t="shared" si="34"/>
        <v>-731203.20230135694</v>
      </c>
      <c r="AQ102" s="75">
        <f t="shared" si="35"/>
        <v>0</v>
      </c>
      <c r="AR102" s="78" t="str">
        <f t="shared" si="36"/>
        <v>PAS DE VALEUR INTRINSEQUE</v>
      </c>
      <c r="AT102" s="124" t="str">
        <f t="shared" si="37"/>
        <v/>
      </c>
    </row>
    <row r="103" spans="1:46" ht="15.6" x14ac:dyDescent="0.3">
      <c r="A103" s="43">
        <v>2018</v>
      </c>
      <c r="B103" s="43" t="s">
        <v>115</v>
      </c>
      <c r="C103" s="43">
        <v>707</v>
      </c>
      <c r="D103" s="43" t="s">
        <v>21</v>
      </c>
      <c r="E103" s="88">
        <v>42429</v>
      </c>
      <c r="F103" s="88">
        <v>43157</v>
      </c>
      <c r="G103" s="88">
        <v>43159</v>
      </c>
      <c r="H103" s="43" t="s">
        <v>26</v>
      </c>
      <c r="I103" s="43" t="s">
        <v>23</v>
      </c>
      <c r="J103" s="43" t="s">
        <v>24</v>
      </c>
      <c r="K103" s="127">
        <v>17857142.857142899</v>
      </c>
      <c r="L103" s="43" t="s">
        <v>26</v>
      </c>
      <c r="M103" s="43" t="s">
        <v>25</v>
      </c>
      <c r="N103" s="43" t="s">
        <v>27</v>
      </c>
      <c r="O103" s="126">
        <v>-20000000</v>
      </c>
      <c r="P103" s="43" t="s">
        <v>28</v>
      </c>
      <c r="Q103" s="89">
        <v>1.1200000000000001</v>
      </c>
      <c r="R103" s="89">
        <v>1.044</v>
      </c>
      <c r="S103" s="110"/>
      <c r="T103" s="110">
        <v>0</v>
      </c>
      <c r="U103" s="43"/>
      <c r="V103" s="89">
        <v>1.1385000000000001</v>
      </c>
      <c r="W103" s="89">
        <v>1.1703199450193824</v>
      </c>
      <c r="X103" s="126">
        <v>-274874.66840138129</v>
      </c>
      <c r="Y103" s="147"/>
      <c r="Z103" s="127">
        <v>0</v>
      </c>
      <c r="AA103" s="126">
        <v>-274874.66840138129</v>
      </c>
      <c r="AB103" s="43" t="s">
        <v>124</v>
      </c>
      <c r="AD103" s="75" t="str">
        <f t="shared" si="25"/>
        <v/>
      </c>
      <c r="AE103" s="75" t="str">
        <f t="shared" si="26"/>
        <v/>
      </c>
      <c r="AF103" s="6"/>
      <c r="AG103" s="75" t="str">
        <f t="shared" si="27"/>
        <v/>
      </c>
      <c r="AH103" s="75" t="str">
        <f t="shared" si="28"/>
        <v/>
      </c>
      <c r="AI103" s="75" t="str">
        <f t="shared" si="29"/>
        <v/>
      </c>
      <c r="AJ103" s="75" t="str">
        <f t="shared" si="30"/>
        <v/>
      </c>
      <c r="AK103" s="78" t="str">
        <f t="shared" si="31"/>
        <v/>
      </c>
      <c r="AL103" s="6"/>
      <c r="AM103" s="66">
        <f>VLOOKUP(EURUSD!C103,'Cours à terme initiaux'!$A$1:$E$432,5,FALSE)</f>
        <v>1.1223000000000001</v>
      </c>
      <c r="AN103" s="75" t="str">
        <f t="shared" si="32"/>
        <v/>
      </c>
      <c r="AO103" s="75" t="str">
        <f t="shared" si="33"/>
        <v/>
      </c>
      <c r="AP103" s="75" t="str">
        <f t="shared" si="34"/>
        <v/>
      </c>
      <c r="AQ103" s="75" t="str">
        <f t="shared" si="35"/>
        <v/>
      </c>
      <c r="AR103" s="78" t="str">
        <f t="shared" si="36"/>
        <v/>
      </c>
      <c r="AT103" s="124" t="str">
        <f t="shared" si="37"/>
        <v/>
      </c>
    </row>
    <row r="104" spans="1:46" ht="15.6" x14ac:dyDescent="0.3">
      <c r="A104" s="43">
        <v>2018</v>
      </c>
      <c r="B104" s="43" t="s">
        <v>112</v>
      </c>
      <c r="C104" s="43">
        <v>679</v>
      </c>
      <c r="D104" s="43" t="s">
        <v>79</v>
      </c>
      <c r="E104" s="88">
        <v>42338</v>
      </c>
      <c r="F104" s="88"/>
      <c r="G104" s="88">
        <v>43188</v>
      </c>
      <c r="H104" s="43" t="s">
        <v>22</v>
      </c>
      <c r="I104" s="43" t="s">
        <v>29</v>
      </c>
      <c r="J104" s="43" t="s">
        <v>24</v>
      </c>
      <c r="K104" s="127">
        <v>13430029.546065001</v>
      </c>
      <c r="L104" s="43" t="s">
        <v>26</v>
      </c>
      <c r="M104" s="43" t="s">
        <v>29</v>
      </c>
      <c r="N104" s="43" t="s">
        <v>27</v>
      </c>
      <c r="O104" s="126">
        <v>-15000000</v>
      </c>
      <c r="P104" s="43" t="s">
        <v>28</v>
      </c>
      <c r="Q104" s="89">
        <v>1.1169</v>
      </c>
      <c r="R104" s="89"/>
      <c r="S104" s="110"/>
      <c r="T104" s="110">
        <v>0</v>
      </c>
      <c r="U104" s="43"/>
      <c r="V104" s="89">
        <v>1.1385000000000001</v>
      </c>
      <c r="W104" s="89">
        <v>1.1719539560678682</v>
      </c>
      <c r="X104" s="127">
        <v>638801.93102341774</v>
      </c>
      <c r="Y104" s="127">
        <v>638801.93102341774</v>
      </c>
      <c r="Z104" s="127">
        <v>638801.93102341774</v>
      </c>
      <c r="AA104" s="127">
        <v>0</v>
      </c>
      <c r="AB104" s="43" t="s">
        <v>122</v>
      </c>
      <c r="AD104" s="75">
        <f t="shared" si="25"/>
        <v>12799137.647291107</v>
      </c>
      <c r="AE104" s="75">
        <f t="shared" si="26"/>
        <v>630891.89877389371</v>
      </c>
      <c r="AF104" s="6"/>
      <c r="AG104" s="75">
        <f t="shared" si="27"/>
        <v>9845490.4979162365</v>
      </c>
      <c r="AH104" s="75">
        <f t="shared" si="28"/>
        <v>3584539.0481487643</v>
      </c>
      <c r="AI104" s="75">
        <f t="shared" si="29"/>
        <v>-2953647.1493748706</v>
      </c>
      <c r="AJ104" s="75">
        <f t="shared" si="30"/>
        <v>2953647.1493748706</v>
      </c>
      <c r="AK104" s="78">
        <f t="shared" si="31"/>
        <v>1</v>
      </c>
      <c r="AL104" s="6"/>
      <c r="AM104" s="66">
        <f>VLOOKUP(EURUSD!C104,'Cours à terme initiaux'!$A$1:$E$432,5,FALSE)</f>
        <v>1.0764659999999999</v>
      </c>
      <c r="AN104" s="75">
        <f t="shared" si="32"/>
        <v>13934485.622397736</v>
      </c>
      <c r="AO104" s="75">
        <f t="shared" si="33"/>
        <v>-504456.0763327349</v>
      </c>
      <c r="AP104" s="75">
        <f t="shared" si="34"/>
        <v>-1135347.9751066286</v>
      </c>
      <c r="AQ104" s="75">
        <f t="shared" si="35"/>
        <v>1135347.9751066286</v>
      </c>
      <c r="AR104" s="78">
        <f t="shared" si="36"/>
        <v>1</v>
      </c>
      <c r="AT104" s="124" t="str">
        <f t="shared" si="37"/>
        <v/>
      </c>
    </row>
    <row r="105" spans="1:46" ht="15.6" x14ac:dyDescent="0.3">
      <c r="A105" s="43">
        <v>2018</v>
      </c>
      <c r="B105" s="43" t="s">
        <v>116</v>
      </c>
      <c r="C105" s="43">
        <v>708</v>
      </c>
      <c r="D105" s="43" t="s">
        <v>21</v>
      </c>
      <c r="E105" s="88">
        <v>42429</v>
      </c>
      <c r="F105" s="88">
        <v>43186</v>
      </c>
      <c r="G105" s="88">
        <v>43188</v>
      </c>
      <c r="H105" s="43" t="s">
        <v>22</v>
      </c>
      <c r="I105" s="43" t="s">
        <v>25</v>
      </c>
      <c r="J105" s="43" t="s">
        <v>24</v>
      </c>
      <c r="K105" s="127">
        <v>8658008.6580086593</v>
      </c>
      <c r="L105" s="43" t="s">
        <v>22</v>
      </c>
      <c r="M105" s="43" t="s">
        <v>23</v>
      </c>
      <c r="N105" s="43" t="s">
        <v>27</v>
      </c>
      <c r="O105" s="126">
        <v>-10000000</v>
      </c>
      <c r="P105" s="43" t="s">
        <v>28</v>
      </c>
      <c r="Q105" s="89">
        <v>1.155</v>
      </c>
      <c r="R105" s="89"/>
      <c r="S105" s="111"/>
      <c r="T105" s="111">
        <v>0</v>
      </c>
      <c r="U105" s="61"/>
      <c r="V105" s="89">
        <v>1.1385000000000001</v>
      </c>
      <c r="W105" s="89">
        <v>1.1719539560678682</v>
      </c>
      <c r="X105" s="127">
        <v>560582.65348731016</v>
      </c>
      <c r="Y105" s="147">
        <v>233645.32489186851</v>
      </c>
      <c r="Z105" s="127">
        <v>125250.22648125328</v>
      </c>
      <c r="AA105" s="127">
        <v>435332.42700605688</v>
      </c>
      <c r="AB105" s="43" t="s">
        <v>49</v>
      </c>
      <c r="AD105" s="75">
        <f t="shared" si="25"/>
        <v>8532758.4315274041</v>
      </c>
      <c r="AE105" s="75">
        <f t="shared" si="26"/>
        <v>125250.22648125328</v>
      </c>
      <c r="AF105" s="6"/>
      <c r="AG105" s="75">
        <f t="shared" si="27"/>
        <v>6563660.3319441574</v>
      </c>
      <c r="AH105" s="75">
        <f t="shared" si="28"/>
        <v>2094348.3260645</v>
      </c>
      <c r="AI105" s="75">
        <f t="shared" si="29"/>
        <v>-1969098.0995832467</v>
      </c>
      <c r="AJ105" s="75">
        <f t="shared" si="30"/>
        <v>1969098.0995832467</v>
      </c>
      <c r="AK105" s="78">
        <f t="shared" si="31"/>
        <v>1</v>
      </c>
      <c r="AL105" s="6"/>
      <c r="AM105" s="66">
        <f>VLOOKUP(EURUSD!C105,'Cours à terme initiaux'!$A$1:$E$432,5,FALSE)</f>
        <v>1.1240000000000001</v>
      </c>
      <c r="AN105" s="75">
        <f t="shared" si="32"/>
        <v>8896797.15302491</v>
      </c>
      <c r="AO105" s="75">
        <f t="shared" si="33"/>
        <v>0</v>
      </c>
      <c r="AP105" s="75">
        <f t="shared" si="34"/>
        <v>-125250.22648125328</v>
      </c>
      <c r="AQ105" s="75">
        <f t="shared" si="35"/>
        <v>125250.22648125328</v>
      </c>
      <c r="AR105" s="78">
        <f t="shared" si="36"/>
        <v>1</v>
      </c>
      <c r="AT105" s="124" t="str">
        <f t="shared" si="37"/>
        <v/>
      </c>
    </row>
    <row r="106" spans="1:46" ht="15.6" x14ac:dyDescent="0.3">
      <c r="A106" s="43">
        <v>2018</v>
      </c>
      <c r="B106" s="43" t="s">
        <v>116</v>
      </c>
      <c r="C106" s="43">
        <v>709</v>
      </c>
      <c r="D106" s="43" t="s">
        <v>21</v>
      </c>
      <c r="E106" s="88">
        <v>42429</v>
      </c>
      <c r="F106" s="88">
        <v>43186</v>
      </c>
      <c r="G106" s="88">
        <v>43188</v>
      </c>
      <c r="H106" s="43" t="s">
        <v>26</v>
      </c>
      <c r="I106" s="43" t="s">
        <v>23</v>
      </c>
      <c r="J106" s="43" t="s">
        <v>24</v>
      </c>
      <c r="K106" s="127">
        <v>9578544.0613026805</v>
      </c>
      <c r="L106" s="43" t="s">
        <v>26</v>
      </c>
      <c r="M106" s="43" t="s">
        <v>25</v>
      </c>
      <c r="N106" s="43" t="s">
        <v>27</v>
      </c>
      <c r="O106" s="126">
        <v>-10000000</v>
      </c>
      <c r="P106" s="43" t="s">
        <v>28</v>
      </c>
      <c r="Q106" s="89">
        <v>1.044</v>
      </c>
      <c r="R106" s="89"/>
      <c r="S106" s="110"/>
      <c r="T106" s="110">
        <v>0</v>
      </c>
      <c r="U106" s="43"/>
      <c r="V106" s="89">
        <v>1.1385000000000001</v>
      </c>
      <c r="W106" s="89">
        <v>1.1719539560678682</v>
      </c>
      <c r="X106" s="126">
        <v>-189480.42616104739</v>
      </c>
      <c r="Y106" s="147"/>
      <c r="Z106" s="127">
        <v>0</v>
      </c>
      <c r="AA106" s="126">
        <v>-189480.42616104739</v>
      </c>
      <c r="AB106" s="43" t="s">
        <v>49</v>
      </c>
      <c r="AD106" s="75">
        <f t="shared" si="25"/>
        <v>8532758.4315274041</v>
      </c>
      <c r="AE106" s="75">
        <f t="shared" si="26"/>
        <v>0</v>
      </c>
      <c r="AF106" s="6"/>
      <c r="AG106" s="75">
        <f t="shared" si="27"/>
        <v>12189654.902182007</v>
      </c>
      <c r="AH106" s="75">
        <f t="shared" si="28"/>
        <v>-2611110.8408793248</v>
      </c>
      <c r="AI106" s="75">
        <f t="shared" si="29"/>
        <v>2611110.8408793248</v>
      </c>
      <c r="AJ106" s="75">
        <f t="shared" si="30"/>
        <v>-2611110.8408793248</v>
      </c>
      <c r="AK106" s="78">
        <f t="shared" si="31"/>
        <v>1</v>
      </c>
      <c r="AL106" s="6"/>
      <c r="AM106" s="66">
        <f>VLOOKUP(EURUSD!C106,'Cours à terme initiaux'!$A$1:$E$432,5,FALSE)</f>
        <v>1.1240000000000001</v>
      </c>
      <c r="AN106" s="75">
        <f t="shared" si="32"/>
        <v>8896797.15302491</v>
      </c>
      <c r="AO106" s="75">
        <f t="shared" si="33"/>
        <v>0</v>
      </c>
      <c r="AP106" s="75">
        <f t="shared" si="34"/>
        <v>-364038.7214975059</v>
      </c>
      <c r="AQ106" s="75">
        <f t="shared" si="35"/>
        <v>0</v>
      </c>
      <c r="AR106" s="78" t="str">
        <f t="shared" si="36"/>
        <v>PAS DE VALEUR INTRINSEQUE</v>
      </c>
      <c r="AT106" s="124" t="str">
        <f t="shared" si="37"/>
        <v/>
      </c>
    </row>
    <row r="107" spans="1:46" ht="15.6" x14ac:dyDescent="0.3">
      <c r="A107" s="43">
        <v>2018</v>
      </c>
      <c r="B107" s="43" t="s">
        <v>116</v>
      </c>
      <c r="C107" s="43">
        <v>710</v>
      </c>
      <c r="D107" s="43" t="s">
        <v>21</v>
      </c>
      <c r="E107" s="88">
        <v>42429</v>
      </c>
      <c r="F107" s="88">
        <v>43186</v>
      </c>
      <c r="G107" s="88">
        <v>43188</v>
      </c>
      <c r="H107" s="43" t="s">
        <v>26</v>
      </c>
      <c r="I107" s="43" t="s">
        <v>23</v>
      </c>
      <c r="J107" s="43" t="s">
        <v>24</v>
      </c>
      <c r="K107" s="127">
        <v>8928571.4285714291</v>
      </c>
      <c r="L107" s="43" t="s">
        <v>26</v>
      </c>
      <c r="M107" s="43" t="s">
        <v>25</v>
      </c>
      <c r="N107" s="43" t="s">
        <v>27</v>
      </c>
      <c r="O107" s="126">
        <v>-10000000</v>
      </c>
      <c r="P107" s="43" t="s">
        <v>28</v>
      </c>
      <c r="Q107" s="89">
        <v>1.1200000000000001</v>
      </c>
      <c r="R107" s="89">
        <v>1.044</v>
      </c>
      <c r="S107" s="110"/>
      <c r="T107" s="110">
        <v>0</v>
      </c>
      <c r="U107" s="43"/>
      <c r="V107" s="89">
        <v>1.1385000000000001</v>
      </c>
      <c r="W107" s="89">
        <v>1.1719539560678682</v>
      </c>
      <c r="X107" s="126">
        <v>-137456.90243439426</v>
      </c>
      <c r="Y107" s="147"/>
      <c r="Z107" s="127">
        <v>0</v>
      </c>
      <c r="AA107" s="126">
        <v>-137456.90243439426</v>
      </c>
      <c r="AB107" s="43" t="s">
        <v>124</v>
      </c>
      <c r="AD107" s="75" t="str">
        <f t="shared" si="25"/>
        <v/>
      </c>
      <c r="AE107" s="75" t="str">
        <f t="shared" si="26"/>
        <v/>
      </c>
      <c r="AF107" s="6"/>
      <c r="AG107" s="75" t="str">
        <f t="shared" si="27"/>
        <v/>
      </c>
      <c r="AH107" s="75" t="str">
        <f t="shared" si="28"/>
        <v/>
      </c>
      <c r="AI107" s="75" t="str">
        <f t="shared" si="29"/>
        <v/>
      </c>
      <c r="AJ107" s="75" t="str">
        <f t="shared" si="30"/>
        <v/>
      </c>
      <c r="AK107" s="78" t="str">
        <f t="shared" si="31"/>
        <v/>
      </c>
      <c r="AL107" s="6"/>
      <c r="AM107" s="66">
        <f>VLOOKUP(EURUSD!C107,'Cours à terme initiaux'!$A$1:$E$432,5,FALSE)</f>
        <v>1.1240000000000001</v>
      </c>
      <c r="AN107" s="75" t="str">
        <f t="shared" si="32"/>
        <v/>
      </c>
      <c r="AO107" s="75" t="str">
        <f t="shared" si="33"/>
        <v/>
      </c>
      <c r="AP107" s="75" t="str">
        <f t="shared" si="34"/>
        <v/>
      </c>
      <c r="AQ107" s="75" t="str">
        <f t="shared" si="35"/>
        <v/>
      </c>
      <c r="AR107" s="78" t="str">
        <f t="shared" si="36"/>
        <v/>
      </c>
      <c r="AT107" s="124" t="str">
        <f t="shared" si="37"/>
        <v/>
      </c>
    </row>
    <row r="108" spans="1:46" ht="15.6" x14ac:dyDescent="0.3">
      <c r="A108" s="43">
        <v>2018</v>
      </c>
      <c r="B108" s="43" t="s">
        <v>90</v>
      </c>
      <c r="C108" s="43">
        <v>546</v>
      </c>
      <c r="D108" s="43" t="s">
        <v>83</v>
      </c>
      <c r="E108" s="88">
        <v>42221</v>
      </c>
      <c r="F108" s="88">
        <v>43187</v>
      </c>
      <c r="G108" s="88">
        <v>43189</v>
      </c>
      <c r="H108" s="43" t="s">
        <v>22</v>
      </c>
      <c r="I108" s="43" t="s">
        <v>25</v>
      </c>
      <c r="J108" s="43" t="s">
        <v>24</v>
      </c>
      <c r="K108" s="127">
        <v>4201680.6722689103</v>
      </c>
      <c r="L108" s="43" t="s">
        <v>22</v>
      </c>
      <c r="M108" s="43" t="s">
        <v>23</v>
      </c>
      <c r="N108" s="43" t="s">
        <v>27</v>
      </c>
      <c r="O108" s="126">
        <v>-5000000</v>
      </c>
      <c r="P108" s="43" t="s">
        <v>28</v>
      </c>
      <c r="Q108" s="89">
        <v>1.19</v>
      </c>
      <c r="R108" s="89">
        <v>0.94799999999999995</v>
      </c>
      <c r="S108" s="110"/>
      <c r="T108" s="110">
        <v>0</v>
      </c>
      <c r="U108" s="43"/>
      <c r="V108" s="89">
        <v>1.1385000000000001</v>
      </c>
      <c r="W108" s="89">
        <v>1.1720116031443577</v>
      </c>
      <c r="X108" s="127">
        <v>232717.33684229988</v>
      </c>
      <c r="Y108" s="147">
        <v>78272.962314730452</v>
      </c>
      <c r="Z108" s="127">
        <v>0</v>
      </c>
      <c r="AA108" s="127">
        <v>232717.33684229988</v>
      </c>
      <c r="AB108" s="43" t="s">
        <v>133</v>
      </c>
      <c r="AD108" s="75" t="str">
        <f t="shared" si="25"/>
        <v/>
      </c>
      <c r="AE108" s="75" t="str">
        <f t="shared" si="26"/>
        <v/>
      </c>
      <c r="AF108" s="6"/>
      <c r="AG108" s="75" t="str">
        <f t="shared" si="27"/>
        <v/>
      </c>
      <c r="AH108" s="75" t="str">
        <f t="shared" si="28"/>
        <v/>
      </c>
      <c r="AI108" s="75" t="str">
        <f t="shared" si="29"/>
        <v/>
      </c>
      <c r="AJ108" s="75" t="str">
        <f t="shared" si="30"/>
        <v/>
      </c>
      <c r="AK108" s="78" t="str">
        <f t="shared" si="31"/>
        <v/>
      </c>
      <c r="AL108" s="6"/>
      <c r="AM108" s="66">
        <f>VLOOKUP(EURUSD!C108,'Cours à terme initiaux'!$A$1:$E$432,5,FALSE)</f>
        <v>1.1328</v>
      </c>
      <c r="AN108" s="75" t="str">
        <f t="shared" si="32"/>
        <v/>
      </c>
      <c r="AO108" s="75" t="str">
        <f t="shared" si="33"/>
        <v/>
      </c>
      <c r="AP108" s="75" t="str">
        <f t="shared" si="34"/>
        <v/>
      </c>
      <c r="AQ108" s="75" t="str">
        <f t="shared" si="35"/>
        <v/>
      </c>
      <c r="AR108" s="78" t="str">
        <f t="shared" si="36"/>
        <v/>
      </c>
      <c r="AT108" s="124" t="str">
        <f t="shared" si="37"/>
        <v/>
      </c>
    </row>
    <row r="109" spans="1:46" ht="15.6" x14ac:dyDescent="0.3">
      <c r="A109" s="43">
        <v>2018</v>
      </c>
      <c r="B109" s="43" t="s">
        <v>90</v>
      </c>
      <c r="C109" s="43">
        <v>547</v>
      </c>
      <c r="D109" s="43" t="s">
        <v>83</v>
      </c>
      <c r="E109" s="88">
        <v>42221</v>
      </c>
      <c r="F109" s="88">
        <v>43187</v>
      </c>
      <c r="G109" s="88">
        <v>43189</v>
      </c>
      <c r="H109" s="43" t="s">
        <v>22</v>
      </c>
      <c r="I109" s="43" t="s">
        <v>25</v>
      </c>
      <c r="J109" s="43" t="s">
        <v>24</v>
      </c>
      <c r="K109" s="127">
        <v>4395604.3956044</v>
      </c>
      <c r="L109" s="43" t="s">
        <v>22</v>
      </c>
      <c r="M109" s="43" t="s">
        <v>23</v>
      </c>
      <c r="N109" s="43" t="s">
        <v>27</v>
      </c>
      <c r="O109" s="126">
        <v>-5000000</v>
      </c>
      <c r="P109" s="43" t="s">
        <v>28</v>
      </c>
      <c r="Q109" s="89">
        <v>1.1375</v>
      </c>
      <c r="R109" s="89">
        <v>0.94799999999999995</v>
      </c>
      <c r="S109" s="110"/>
      <c r="T109" s="110">
        <v>0</v>
      </c>
      <c r="U109" s="43"/>
      <c r="V109" s="89">
        <v>1.1385000000000001</v>
      </c>
      <c r="W109" s="89">
        <v>1.1720116031443577</v>
      </c>
      <c r="X109" s="127">
        <v>5701.8666286237722</v>
      </c>
      <c r="Y109" s="147"/>
      <c r="Z109" s="127">
        <v>0</v>
      </c>
      <c r="AA109" s="127">
        <v>5701.8666286237722</v>
      </c>
      <c r="AB109" s="43" t="s">
        <v>134</v>
      </c>
      <c r="AD109" s="75" t="str">
        <f t="shared" si="25"/>
        <v/>
      </c>
      <c r="AE109" s="75" t="str">
        <f t="shared" si="26"/>
        <v/>
      </c>
      <c r="AF109" s="6"/>
      <c r="AG109" s="75" t="str">
        <f t="shared" si="27"/>
        <v/>
      </c>
      <c r="AH109" s="75" t="str">
        <f t="shared" si="28"/>
        <v/>
      </c>
      <c r="AI109" s="75" t="str">
        <f t="shared" si="29"/>
        <v/>
      </c>
      <c r="AJ109" s="75" t="str">
        <f t="shared" si="30"/>
        <v/>
      </c>
      <c r="AK109" s="78" t="str">
        <f t="shared" si="31"/>
        <v/>
      </c>
      <c r="AL109" s="6"/>
      <c r="AM109" s="66">
        <f>VLOOKUP(EURUSD!C109,'Cours à terme initiaux'!$A$1:$E$432,5,FALSE)</f>
        <v>1.1328</v>
      </c>
      <c r="AN109" s="75" t="str">
        <f t="shared" si="32"/>
        <v/>
      </c>
      <c r="AO109" s="75" t="str">
        <f t="shared" si="33"/>
        <v/>
      </c>
      <c r="AP109" s="75" t="str">
        <f t="shared" si="34"/>
        <v/>
      </c>
      <c r="AQ109" s="75" t="str">
        <f t="shared" si="35"/>
        <v/>
      </c>
      <c r="AR109" s="78" t="str">
        <f t="shared" si="36"/>
        <v/>
      </c>
      <c r="AT109" s="124" t="str">
        <f t="shared" si="37"/>
        <v/>
      </c>
    </row>
    <row r="110" spans="1:46" ht="15.6" x14ac:dyDescent="0.3">
      <c r="A110" s="43">
        <v>2018</v>
      </c>
      <c r="B110" s="43" t="s">
        <v>90</v>
      </c>
      <c r="C110" s="43">
        <v>548</v>
      </c>
      <c r="D110" s="43" t="s">
        <v>83</v>
      </c>
      <c r="E110" s="88">
        <v>42221</v>
      </c>
      <c r="F110" s="88">
        <v>43187</v>
      </c>
      <c r="G110" s="88">
        <v>43189</v>
      </c>
      <c r="H110" s="43" t="s">
        <v>26</v>
      </c>
      <c r="I110" s="43" t="s">
        <v>23</v>
      </c>
      <c r="J110" s="43" t="s">
        <v>24</v>
      </c>
      <c r="K110" s="127">
        <v>4395604.3956044</v>
      </c>
      <c r="L110" s="43" t="s">
        <v>26</v>
      </c>
      <c r="M110" s="43" t="s">
        <v>25</v>
      </c>
      <c r="N110" s="43" t="s">
        <v>27</v>
      </c>
      <c r="O110" s="126">
        <v>-5000000</v>
      </c>
      <c r="P110" s="43" t="s">
        <v>28</v>
      </c>
      <c r="Q110" s="89">
        <v>1.1375</v>
      </c>
      <c r="R110" s="89">
        <v>0.94799999999999995</v>
      </c>
      <c r="S110" s="110"/>
      <c r="T110" s="110">
        <v>0</v>
      </c>
      <c r="U110" s="43"/>
      <c r="V110" s="89">
        <v>1.1385000000000001</v>
      </c>
      <c r="W110" s="89">
        <v>1.1720116031443577</v>
      </c>
      <c r="X110" s="126">
        <v>-160146.24115619319</v>
      </c>
      <c r="Y110" s="147"/>
      <c r="Z110" s="127">
        <v>0</v>
      </c>
      <c r="AA110" s="126">
        <v>-160146.24115619319</v>
      </c>
      <c r="AB110" s="43" t="s">
        <v>135</v>
      </c>
      <c r="AD110" s="75" t="str">
        <f t="shared" si="25"/>
        <v/>
      </c>
      <c r="AE110" s="75" t="str">
        <f t="shared" si="26"/>
        <v/>
      </c>
      <c r="AF110" s="6"/>
      <c r="AG110" s="75" t="str">
        <f t="shared" si="27"/>
        <v/>
      </c>
      <c r="AH110" s="75" t="str">
        <f t="shared" si="28"/>
        <v/>
      </c>
      <c r="AI110" s="75" t="str">
        <f t="shared" si="29"/>
        <v/>
      </c>
      <c r="AJ110" s="75" t="str">
        <f t="shared" si="30"/>
        <v/>
      </c>
      <c r="AK110" s="78" t="str">
        <f t="shared" si="31"/>
        <v/>
      </c>
      <c r="AL110" s="6"/>
      <c r="AM110" s="66">
        <f>VLOOKUP(EURUSD!C110,'Cours à terme initiaux'!$A$1:$E$432,5,FALSE)</f>
        <v>1.1328</v>
      </c>
      <c r="AN110" s="75" t="str">
        <f t="shared" si="32"/>
        <v/>
      </c>
      <c r="AO110" s="75" t="str">
        <f t="shared" si="33"/>
        <v/>
      </c>
      <c r="AP110" s="75" t="str">
        <f t="shared" si="34"/>
        <v/>
      </c>
      <c r="AQ110" s="75" t="str">
        <f t="shared" si="35"/>
        <v/>
      </c>
      <c r="AR110" s="78" t="str">
        <f t="shared" si="36"/>
        <v/>
      </c>
      <c r="AT110" s="124" t="str">
        <f t="shared" si="37"/>
        <v/>
      </c>
    </row>
    <row r="111" spans="1:46" ht="15.6" x14ac:dyDescent="0.3">
      <c r="A111" s="43">
        <v>2018</v>
      </c>
      <c r="B111" s="43" t="s">
        <v>91</v>
      </c>
      <c r="C111" s="43">
        <v>549</v>
      </c>
      <c r="D111" s="43" t="s">
        <v>83</v>
      </c>
      <c r="E111" s="88">
        <v>42221</v>
      </c>
      <c r="F111" s="88">
        <v>43216</v>
      </c>
      <c r="G111" s="88">
        <v>43220</v>
      </c>
      <c r="H111" s="43" t="s">
        <v>22</v>
      </c>
      <c r="I111" s="43" t="s">
        <v>25</v>
      </c>
      <c r="J111" s="43" t="s">
        <v>24</v>
      </c>
      <c r="K111" s="127">
        <v>4201680.6722689103</v>
      </c>
      <c r="L111" s="43" t="s">
        <v>22</v>
      </c>
      <c r="M111" s="43" t="s">
        <v>23</v>
      </c>
      <c r="N111" s="43" t="s">
        <v>27</v>
      </c>
      <c r="O111" s="126">
        <v>-5000000</v>
      </c>
      <c r="P111" s="43" t="s">
        <v>28</v>
      </c>
      <c r="Q111" s="89">
        <v>1.19</v>
      </c>
      <c r="R111" s="89">
        <v>0.94799999999999995</v>
      </c>
      <c r="S111" s="110"/>
      <c r="T111" s="110">
        <v>0</v>
      </c>
      <c r="U111" s="43"/>
      <c r="V111" s="89">
        <v>1.1385000000000001</v>
      </c>
      <c r="W111" s="89">
        <v>1.1737121161891584</v>
      </c>
      <c r="X111" s="127">
        <v>242356.7801859008</v>
      </c>
      <c r="Y111" s="147">
        <v>85421.319594024622</v>
      </c>
      <c r="Z111" s="127">
        <v>0</v>
      </c>
      <c r="AA111" s="127">
        <v>242356.7801859008</v>
      </c>
      <c r="AB111" s="43" t="s">
        <v>133</v>
      </c>
      <c r="AD111" s="75" t="str">
        <f t="shared" si="25"/>
        <v/>
      </c>
      <c r="AE111" s="75" t="str">
        <f t="shared" si="26"/>
        <v/>
      </c>
      <c r="AF111" s="6"/>
      <c r="AG111" s="75" t="str">
        <f t="shared" si="27"/>
        <v/>
      </c>
      <c r="AH111" s="75" t="str">
        <f t="shared" si="28"/>
        <v/>
      </c>
      <c r="AI111" s="75" t="str">
        <f t="shared" si="29"/>
        <v/>
      </c>
      <c r="AJ111" s="75" t="str">
        <f t="shared" si="30"/>
        <v/>
      </c>
      <c r="AK111" s="78" t="str">
        <f t="shared" si="31"/>
        <v/>
      </c>
      <c r="AL111" s="6"/>
      <c r="AM111" s="66">
        <f>VLOOKUP(EURUSD!C111,'Cours à terme initiaux'!$A$1:$E$432,5,FALSE)</f>
        <v>1.1346000000000001</v>
      </c>
      <c r="AN111" s="75" t="str">
        <f t="shared" si="32"/>
        <v/>
      </c>
      <c r="AO111" s="75" t="str">
        <f t="shared" si="33"/>
        <v/>
      </c>
      <c r="AP111" s="75" t="str">
        <f t="shared" si="34"/>
        <v/>
      </c>
      <c r="AQ111" s="75" t="str">
        <f t="shared" si="35"/>
        <v/>
      </c>
      <c r="AR111" s="78" t="str">
        <f t="shared" si="36"/>
        <v/>
      </c>
      <c r="AT111" s="124" t="str">
        <f t="shared" si="37"/>
        <v/>
      </c>
    </row>
    <row r="112" spans="1:46" ht="15.6" x14ac:dyDescent="0.3">
      <c r="A112" s="43">
        <v>2018</v>
      </c>
      <c r="B112" s="43" t="s">
        <v>91</v>
      </c>
      <c r="C112" s="43">
        <v>550</v>
      </c>
      <c r="D112" s="43" t="s">
        <v>83</v>
      </c>
      <c r="E112" s="88">
        <v>42221</v>
      </c>
      <c r="F112" s="88">
        <v>43216</v>
      </c>
      <c r="G112" s="88">
        <v>43220</v>
      </c>
      <c r="H112" s="43" t="s">
        <v>22</v>
      </c>
      <c r="I112" s="43" t="s">
        <v>25</v>
      </c>
      <c r="J112" s="43" t="s">
        <v>24</v>
      </c>
      <c r="K112" s="127">
        <v>4395604.3956044</v>
      </c>
      <c r="L112" s="43" t="s">
        <v>22</v>
      </c>
      <c r="M112" s="43" t="s">
        <v>23</v>
      </c>
      <c r="N112" s="43" t="s">
        <v>27</v>
      </c>
      <c r="O112" s="126">
        <v>-5000000</v>
      </c>
      <c r="P112" s="43" t="s">
        <v>28</v>
      </c>
      <c r="Q112" s="89">
        <v>1.1375</v>
      </c>
      <c r="R112" s="89">
        <v>0.94799999999999995</v>
      </c>
      <c r="S112" s="110"/>
      <c r="T112" s="110">
        <v>0</v>
      </c>
      <c r="U112" s="43"/>
      <c r="V112" s="89">
        <v>1.1385000000000001</v>
      </c>
      <c r="W112" s="89">
        <v>1.1737121161891584</v>
      </c>
      <c r="X112" s="127">
        <v>6444.766168567744</v>
      </c>
      <c r="Y112" s="147"/>
      <c r="Z112" s="127">
        <v>0</v>
      </c>
      <c r="AA112" s="127">
        <v>6444.766168567744</v>
      </c>
      <c r="AB112" s="43" t="s">
        <v>134</v>
      </c>
      <c r="AD112" s="75" t="str">
        <f t="shared" si="25"/>
        <v/>
      </c>
      <c r="AE112" s="75" t="str">
        <f t="shared" si="26"/>
        <v/>
      </c>
      <c r="AF112" s="6"/>
      <c r="AG112" s="75" t="str">
        <f t="shared" si="27"/>
        <v/>
      </c>
      <c r="AH112" s="75" t="str">
        <f t="shared" si="28"/>
        <v/>
      </c>
      <c r="AI112" s="75" t="str">
        <f t="shared" si="29"/>
        <v/>
      </c>
      <c r="AJ112" s="75" t="str">
        <f t="shared" si="30"/>
        <v/>
      </c>
      <c r="AK112" s="78" t="str">
        <f t="shared" si="31"/>
        <v/>
      </c>
      <c r="AL112" s="6"/>
      <c r="AM112" s="66">
        <f>VLOOKUP(EURUSD!C112,'Cours à terme initiaux'!$A$1:$E$432,5,FALSE)</f>
        <v>1.1346000000000001</v>
      </c>
      <c r="AN112" s="75" t="str">
        <f t="shared" si="32"/>
        <v/>
      </c>
      <c r="AO112" s="75" t="str">
        <f t="shared" si="33"/>
        <v/>
      </c>
      <c r="AP112" s="75" t="str">
        <f t="shared" si="34"/>
        <v/>
      </c>
      <c r="AQ112" s="75" t="str">
        <f t="shared" si="35"/>
        <v/>
      </c>
      <c r="AR112" s="78" t="str">
        <f t="shared" si="36"/>
        <v/>
      </c>
      <c r="AT112" s="124" t="str">
        <f t="shared" si="37"/>
        <v/>
      </c>
    </row>
    <row r="113" spans="1:46" ht="15.6" x14ac:dyDescent="0.3">
      <c r="A113" s="43">
        <v>2018</v>
      </c>
      <c r="B113" s="43" t="s">
        <v>91</v>
      </c>
      <c r="C113" s="43">
        <v>551</v>
      </c>
      <c r="D113" s="43" t="s">
        <v>83</v>
      </c>
      <c r="E113" s="88">
        <v>42221</v>
      </c>
      <c r="F113" s="88">
        <v>43216</v>
      </c>
      <c r="G113" s="88">
        <v>43220</v>
      </c>
      <c r="H113" s="43" t="s">
        <v>26</v>
      </c>
      <c r="I113" s="43" t="s">
        <v>23</v>
      </c>
      <c r="J113" s="43" t="s">
        <v>24</v>
      </c>
      <c r="K113" s="127">
        <v>4395604.3956044</v>
      </c>
      <c r="L113" s="43" t="s">
        <v>26</v>
      </c>
      <c r="M113" s="43" t="s">
        <v>25</v>
      </c>
      <c r="N113" s="43" t="s">
        <v>27</v>
      </c>
      <c r="O113" s="126">
        <v>-5000000</v>
      </c>
      <c r="P113" s="43" t="s">
        <v>28</v>
      </c>
      <c r="Q113" s="89">
        <v>1.1375</v>
      </c>
      <c r="R113" s="89">
        <v>0.94799999999999995</v>
      </c>
      <c r="S113" s="110"/>
      <c r="T113" s="110">
        <v>0</v>
      </c>
      <c r="U113" s="43"/>
      <c r="V113" s="89">
        <v>1.1385000000000001</v>
      </c>
      <c r="W113" s="89">
        <v>1.1737121161891584</v>
      </c>
      <c r="X113" s="126">
        <v>-163380.22676044391</v>
      </c>
      <c r="Y113" s="147"/>
      <c r="Z113" s="127">
        <v>0</v>
      </c>
      <c r="AA113" s="126">
        <v>-163380.22676044391</v>
      </c>
      <c r="AB113" s="43" t="s">
        <v>135</v>
      </c>
      <c r="AD113" s="75" t="str">
        <f t="shared" si="25"/>
        <v/>
      </c>
      <c r="AE113" s="75" t="str">
        <f t="shared" si="26"/>
        <v/>
      </c>
      <c r="AF113" s="6"/>
      <c r="AG113" s="75" t="str">
        <f t="shared" si="27"/>
        <v/>
      </c>
      <c r="AH113" s="75" t="str">
        <f t="shared" si="28"/>
        <v/>
      </c>
      <c r="AI113" s="75" t="str">
        <f t="shared" si="29"/>
        <v/>
      </c>
      <c r="AJ113" s="75" t="str">
        <f t="shared" si="30"/>
        <v/>
      </c>
      <c r="AK113" s="78" t="str">
        <f t="shared" si="31"/>
        <v/>
      </c>
      <c r="AL113" s="6"/>
      <c r="AM113" s="66">
        <f>VLOOKUP(EURUSD!C113,'Cours à terme initiaux'!$A$1:$E$432,5,FALSE)</f>
        <v>1.1346000000000001</v>
      </c>
      <c r="AN113" s="75" t="str">
        <f t="shared" si="32"/>
        <v/>
      </c>
      <c r="AO113" s="75" t="str">
        <f t="shared" si="33"/>
        <v/>
      </c>
      <c r="AP113" s="75" t="str">
        <f t="shared" si="34"/>
        <v/>
      </c>
      <c r="AQ113" s="75" t="str">
        <f t="shared" si="35"/>
        <v/>
      </c>
      <c r="AR113" s="78" t="str">
        <f t="shared" si="36"/>
        <v/>
      </c>
      <c r="AT113" s="124" t="str">
        <f t="shared" si="37"/>
        <v/>
      </c>
    </row>
    <row r="114" spans="1:46" ht="15.6" x14ac:dyDescent="0.3">
      <c r="A114" s="43">
        <v>2018</v>
      </c>
      <c r="B114" s="43" t="s">
        <v>113</v>
      </c>
      <c r="C114" s="43">
        <v>680</v>
      </c>
      <c r="D114" s="43" t="s">
        <v>79</v>
      </c>
      <c r="E114" s="88">
        <v>42338</v>
      </c>
      <c r="F114" s="88"/>
      <c r="G114" s="88">
        <v>43220</v>
      </c>
      <c r="H114" s="43" t="s">
        <v>22</v>
      </c>
      <c r="I114" s="43" t="s">
        <v>29</v>
      </c>
      <c r="J114" s="43" t="s">
        <v>24</v>
      </c>
      <c r="K114" s="127">
        <v>8926180.4873694498</v>
      </c>
      <c r="L114" s="43" t="s">
        <v>26</v>
      </c>
      <c r="M114" s="43" t="s">
        <v>29</v>
      </c>
      <c r="N114" s="43" t="s">
        <v>27</v>
      </c>
      <c r="O114" s="126">
        <v>-10000000</v>
      </c>
      <c r="P114" s="43" t="s">
        <v>28</v>
      </c>
      <c r="Q114" s="89">
        <v>1.1203000000000001</v>
      </c>
      <c r="R114" s="89"/>
      <c r="S114" s="110"/>
      <c r="T114" s="110">
        <v>0</v>
      </c>
      <c r="U114" s="43"/>
      <c r="V114" s="89">
        <v>1.1385000000000001</v>
      </c>
      <c r="W114" s="89">
        <v>1.1737121161891584</v>
      </c>
      <c r="X114" s="127">
        <v>411522.15744308865</v>
      </c>
      <c r="Y114" s="127">
        <v>411522.15744308865</v>
      </c>
      <c r="Z114" s="127">
        <v>411522.15744308865</v>
      </c>
      <c r="AA114" s="127">
        <v>0</v>
      </c>
      <c r="AB114" s="43" t="s">
        <v>122</v>
      </c>
      <c r="AD114" s="75">
        <f t="shared" si="25"/>
        <v>8519976.800161425</v>
      </c>
      <c r="AE114" s="75">
        <f t="shared" si="26"/>
        <v>406203.68720802851</v>
      </c>
      <c r="AF114" s="6"/>
      <c r="AG114" s="75">
        <f t="shared" si="27"/>
        <v>6553828.3078164803</v>
      </c>
      <c r="AH114" s="75">
        <f t="shared" si="28"/>
        <v>2372352.1795529732</v>
      </c>
      <c r="AI114" s="75">
        <f t="shared" si="29"/>
        <v>-1966148.4923449447</v>
      </c>
      <c r="AJ114" s="75">
        <f t="shared" si="30"/>
        <v>1966148.4923449447</v>
      </c>
      <c r="AK114" s="78">
        <f t="shared" si="31"/>
        <v>1</v>
      </c>
      <c r="AL114" s="6"/>
      <c r="AM114" s="66">
        <f>VLOOKUP(EURUSD!C114,'Cours à terme initiaux'!$A$1:$E$432,5,FALSE)</f>
        <v>1.1014360000000001</v>
      </c>
      <c r="AN114" s="75">
        <f t="shared" si="32"/>
        <v>9079056.7949476857</v>
      </c>
      <c r="AO114" s="75">
        <f t="shared" si="33"/>
        <v>-152876.30757823214</v>
      </c>
      <c r="AP114" s="75">
        <f t="shared" si="34"/>
        <v>-559079.99478626065</v>
      </c>
      <c r="AQ114" s="75">
        <f t="shared" si="35"/>
        <v>559079.99478626065</v>
      </c>
      <c r="AR114" s="78">
        <f t="shared" si="36"/>
        <v>1</v>
      </c>
      <c r="AT114" s="124" t="str">
        <f t="shared" si="37"/>
        <v/>
      </c>
    </row>
    <row r="115" spans="1:46" ht="15.6" x14ac:dyDescent="0.3">
      <c r="A115" s="43">
        <v>2018</v>
      </c>
      <c r="B115" s="43" t="s">
        <v>92</v>
      </c>
      <c r="C115" s="43">
        <v>552</v>
      </c>
      <c r="D115" s="43" t="s">
        <v>83</v>
      </c>
      <c r="E115" s="88">
        <v>42221</v>
      </c>
      <c r="F115" s="88">
        <v>43249</v>
      </c>
      <c r="G115" s="88">
        <v>43251</v>
      </c>
      <c r="H115" s="43" t="s">
        <v>22</v>
      </c>
      <c r="I115" s="43" t="s">
        <v>25</v>
      </c>
      <c r="J115" s="43" t="s">
        <v>24</v>
      </c>
      <c r="K115" s="127">
        <v>4201680.6722689103</v>
      </c>
      <c r="L115" s="43" t="s">
        <v>22</v>
      </c>
      <c r="M115" s="43" t="s">
        <v>23</v>
      </c>
      <c r="N115" s="43" t="s">
        <v>27</v>
      </c>
      <c r="O115" s="126">
        <v>-5000000</v>
      </c>
      <c r="P115" s="43" t="s">
        <v>28</v>
      </c>
      <c r="Q115" s="89">
        <v>1.19</v>
      </c>
      <c r="R115" s="89">
        <v>0.94799999999999995</v>
      </c>
      <c r="S115" s="110"/>
      <c r="T115" s="110">
        <v>0</v>
      </c>
      <c r="U115" s="43"/>
      <c r="V115" s="89">
        <v>1.1385000000000001</v>
      </c>
      <c r="W115" s="89">
        <v>1.1754040603971254</v>
      </c>
      <c r="X115" s="127">
        <v>252784.71185970079</v>
      </c>
      <c r="Y115" s="147">
        <v>93076.597185811552</v>
      </c>
      <c r="Z115" s="127">
        <v>0</v>
      </c>
      <c r="AA115" s="127">
        <v>252784.71185970079</v>
      </c>
      <c r="AB115" s="43" t="s">
        <v>133</v>
      </c>
      <c r="AD115" s="75" t="str">
        <f t="shared" si="25"/>
        <v/>
      </c>
      <c r="AE115" s="75" t="str">
        <f t="shared" si="26"/>
        <v/>
      </c>
      <c r="AF115" s="6"/>
      <c r="AG115" s="75" t="str">
        <f t="shared" si="27"/>
        <v/>
      </c>
      <c r="AH115" s="75" t="str">
        <f t="shared" si="28"/>
        <v/>
      </c>
      <c r="AI115" s="75" t="str">
        <f t="shared" si="29"/>
        <v/>
      </c>
      <c r="AJ115" s="75" t="str">
        <f t="shared" si="30"/>
        <v/>
      </c>
      <c r="AK115" s="78" t="str">
        <f t="shared" si="31"/>
        <v/>
      </c>
      <c r="AL115" s="6"/>
      <c r="AM115" s="66">
        <f>VLOOKUP(EURUSD!C115,'Cours à terme initiaux'!$A$1:$E$432,5,FALSE)</f>
        <v>1.1366000000000001</v>
      </c>
      <c r="AN115" s="75" t="str">
        <f t="shared" si="32"/>
        <v/>
      </c>
      <c r="AO115" s="75" t="str">
        <f t="shared" si="33"/>
        <v/>
      </c>
      <c r="AP115" s="75" t="str">
        <f t="shared" si="34"/>
        <v/>
      </c>
      <c r="AQ115" s="75" t="str">
        <f t="shared" si="35"/>
        <v/>
      </c>
      <c r="AR115" s="78" t="str">
        <f t="shared" si="36"/>
        <v/>
      </c>
      <c r="AT115" s="124" t="str">
        <f t="shared" si="37"/>
        <v/>
      </c>
    </row>
    <row r="116" spans="1:46" ht="15.6" x14ac:dyDescent="0.3">
      <c r="A116" s="43">
        <v>2018</v>
      </c>
      <c r="B116" s="43" t="s">
        <v>92</v>
      </c>
      <c r="C116" s="43">
        <v>553</v>
      </c>
      <c r="D116" s="43" t="s">
        <v>83</v>
      </c>
      <c r="E116" s="88">
        <v>42221</v>
      </c>
      <c r="F116" s="88">
        <v>43249</v>
      </c>
      <c r="G116" s="88">
        <v>43251</v>
      </c>
      <c r="H116" s="43" t="s">
        <v>22</v>
      </c>
      <c r="I116" s="43" t="s">
        <v>25</v>
      </c>
      <c r="J116" s="43" t="s">
        <v>24</v>
      </c>
      <c r="K116" s="127">
        <v>4395604.3956044</v>
      </c>
      <c r="L116" s="43" t="s">
        <v>22</v>
      </c>
      <c r="M116" s="43" t="s">
        <v>23</v>
      </c>
      <c r="N116" s="43" t="s">
        <v>27</v>
      </c>
      <c r="O116" s="126">
        <v>-5000000</v>
      </c>
      <c r="P116" s="43" t="s">
        <v>28</v>
      </c>
      <c r="Q116" s="89">
        <v>1.1375</v>
      </c>
      <c r="R116" s="89">
        <v>0.94799999999999995</v>
      </c>
      <c r="S116" s="110"/>
      <c r="T116" s="110">
        <v>0</v>
      </c>
      <c r="U116" s="43"/>
      <c r="V116" s="89">
        <v>1.1385000000000001</v>
      </c>
      <c r="W116" s="89">
        <v>1.1754040603971254</v>
      </c>
      <c r="X116" s="127">
        <v>7308.536649427354</v>
      </c>
      <c r="Y116" s="147"/>
      <c r="Z116" s="127">
        <v>0</v>
      </c>
      <c r="AA116" s="127">
        <v>7308.536649427354</v>
      </c>
      <c r="AB116" s="43" t="s">
        <v>134</v>
      </c>
      <c r="AD116" s="75" t="str">
        <f t="shared" si="25"/>
        <v/>
      </c>
      <c r="AE116" s="75" t="str">
        <f t="shared" si="26"/>
        <v/>
      </c>
      <c r="AF116" s="6"/>
      <c r="AG116" s="75" t="str">
        <f t="shared" si="27"/>
        <v/>
      </c>
      <c r="AH116" s="75" t="str">
        <f t="shared" si="28"/>
        <v/>
      </c>
      <c r="AI116" s="75" t="str">
        <f t="shared" si="29"/>
        <v/>
      </c>
      <c r="AJ116" s="75" t="str">
        <f t="shared" si="30"/>
        <v/>
      </c>
      <c r="AK116" s="78" t="str">
        <f t="shared" si="31"/>
        <v/>
      </c>
      <c r="AL116" s="6"/>
      <c r="AM116" s="66">
        <f>VLOOKUP(EURUSD!C116,'Cours à terme initiaux'!$A$1:$E$432,5,FALSE)</f>
        <v>1.1366000000000001</v>
      </c>
      <c r="AN116" s="75" t="str">
        <f t="shared" si="32"/>
        <v/>
      </c>
      <c r="AO116" s="75" t="str">
        <f t="shared" si="33"/>
        <v/>
      </c>
      <c r="AP116" s="75" t="str">
        <f t="shared" si="34"/>
        <v/>
      </c>
      <c r="AQ116" s="75" t="str">
        <f t="shared" si="35"/>
        <v/>
      </c>
      <c r="AR116" s="78" t="str">
        <f t="shared" si="36"/>
        <v/>
      </c>
      <c r="AT116" s="124" t="str">
        <f t="shared" si="37"/>
        <v/>
      </c>
    </row>
    <row r="117" spans="1:46" ht="15.6" x14ac:dyDescent="0.3">
      <c r="A117" s="43">
        <v>2018</v>
      </c>
      <c r="B117" s="43" t="s">
        <v>92</v>
      </c>
      <c r="C117" s="43">
        <v>554</v>
      </c>
      <c r="D117" s="43" t="s">
        <v>83</v>
      </c>
      <c r="E117" s="88">
        <v>42221</v>
      </c>
      <c r="F117" s="88">
        <v>43249</v>
      </c>
      <c r="G117" s="88">
        <v>43251</v>
      </c>
      <c r="H117" s="43" t="s">
        <v>26</v>
      </c>
      <c r="I117" s="43" t="s">
        <v>23</v>
      </c>
      <c r="J117" s="43" t="s">
        <v>24</v>
      </c>
      <c r="K117" s="127">
        <v>4395604.3956044</v>
      </c>
      <c r="L117" s="43" t="s">
        <v>26</v>
      </c>
      <c r="M117" s="43" t="s">
        <v>25</v>
      </c>
      <c r="N117" s="43" t="s">
        <v>27</v>
      </c>
      <c r="O117" s="126">
        <v>-5000000</v>
      </c>
      <c r="P117" s="43" t="s">
        <v>28</v>
      </c>
      <c r="Q117" s="89">
        <v>1.1375</v>
      </c>
      <c r="R117" s="89">
        <v>0.94799999999999995</v>
      </c>
      <c r="S117" s="110"/>
      <c r="T117" s="110">
        <v>0</v>
      </c>
      <c r="U117" s="43"/>
      <c r="V117" s="89">
        <v>1.1385000000000001</v>
      </c>
      <c r="W117" s="89">
        <v>1.1754040603971254</v>
      </c>
      <c r="X117" s="126">
        <v>-167016.65132331659</v>
      </c>
      <c r="Y117" s="147"/>
      <c r="Z117" s="127">
        <v>0</v>
      </c>
      <c r="AA117" s="126">
        <v>-167016.65132331659</v>
      </c>
      <c r="AB117" s="43" t="s">
        <v>135</v>
      </c>
      <c r="AD117" s="75" t="str">
        <f t="shared" si="25"/>
        <v/>
      </c>
      <c r="AE117" s="75" t="str">
        <f t="shared" si="26"/>
        <v/>
      </c>
      <c r="AF117" s="6"/>
      <c r="AG117" s="75" t="str">
        <f t="shared" si="27"/>
        <v/>
      </c>
      <c r="AH117" s="75" t="str">
        <f t="shared" si="28"/>
        <v/>
      </c>
      <c r="AI117" s="75" t="str">
        <f t="shared" si="29"/>
        <v/>
      </c>
      <c r="AJ117" s="75" t="str">
        <f t="shared" si="30"/>
        <v/>
      </c>
      <c r="AK117" s="78" t="str">
        <f t="shared" si="31"/>
        <v/>
      </c>
      <c r="AL117" s="6"/>
      <c r="AM117" s="66">
        <f>VLOOKUP(EURUSD!C117,'Cours à terme initiaux'!$A$1:$E$432,5,FALSE)</f>
        <v>1.1366000000000001</v>
      </c>
      <c r="AN117" s="75" t="str">
        <f t="shared" si="32"/>
        <v/>
      </c>
      <c r="AO117" s="75" t="str">
        <f t="shared" si="33"/>
        <v/>
      </c>
      <c r="AP117" s="75" t="str">
        <f t="shared" si="34"/>
        <v/>
      </c>
      <c r="AQ117" s="75" t="str">
        <f t="shared" si="35"/>
        <v/>
      </c>
      <c r="AR117" s="78" t="str">
        <f t="shared" si="36"/>
        <v/>
      </c>
      <c r="AT117" s="124" t="str">
        <f t="shared" si="37"/>
        <v/>
      </c>
    </row>
    <row r="118" spans="1:46" ht="15.6" x14ac:dyDescent="0.3">
      <c r="A118" s="43">
        <v>2018</v>
      </c>
      <c r="B118" s="43" t="s">
        <v>117</v>
      </c>
      <c r="C118" s="43">
        <v>696</v>
      </c>
      <c r="D118" s="43" t="s">
        <v>73</v>
      </c>
      <c r="E118" s="88">
        <v>42424</v>
      </c>
      <c r="F118" s="88">
        <v>43277</v>
      </c>
      <c r="G118" s="88">
        <v>43279</v>
      </c>
      <c r="H118" s="43" t="s">
        <v>22</v>
      </c>
      <c r="I118" s="43" t="s">
        <v>25</v>
      </c>
      <c r="J118" s="43" t="s">
        <v>24</v>
      </c>
      <c r="K118" s="127">
        <v>3596566.5236051502</v>
      </c>
      <c r="L118" s="43" t="s">
        <v>22</v>
      </c>
      <c r="M118" s="43" t="s">
        <v>23</v>
      </c>
      <c r="N118" s="43" t="s">
        <v>27</v>
      </c>
      <c r="O118" s="126">
        <v>-4190000</v>
      </c>
      <c r="P118" s="43" t="s">
        <v>28</v>
      </c>
      <c r="Q118" s="89">
        <v>1.165</v>
      </c>
      <c r="R118" s="89"/>
      <c r="S118" s="110"/>
      <c r="T118" s="110">
        <v>0</v>
      </c>
      <c r="U118" s="43"/>
      <c r="V118" s="89">
        <v>1.1385000000000001</v>
      </c>
      <c r="W118" s="89">
        <v>1.1769551643444809</v>
      </c>
      <c r="X118" s="127">
        <v>239050.00960783585</v>
      </c>
      <c r="Y118" s="147">
        <v>70715.088416147162</v>
      </c>
      <c r="Z118" s="127">
        <v>36532.864775274415</v>
      </c>
      <c r="AA118" s="127">
        <v>202517.14483256143</v>
      </c>
      <c r="AB118" s="43" t="s">
        <v>49</v>
      </c>
      <c r="AD118" s="75">
        <f t="shared" si="25"/>
        <v>3560033.6588298758</v>
      </c>
      <c r="AE118" s="75">
        <f t="shared" si="26"/>
        <v>36532.864775274415</v>
      </c>
      <c r="AF118" s="6"/>
      <c r="AG118" s="75">
        <f t="shared" si="27"/>
        <v>2738487.4298691349</v>
      </c>
      <c r="AH118" s="75">
        <f t="shared" si="28"/>
        <v>858079.09373601526</v>
      </c>
      <c r="AI118" s="75">
        <f t="shared" si="29"/>
        <v>-821546.22896074085</v>
      </c>
      <c r="AJ118" s="75">
        <f t="shared" si="30"/>
        <v>821546.22896074085</v>
      </c>
      <c r="AK118" s="78">
        <f t="shared" si="31"/>
        <v>1</v>
      </c>
      <c r="AL118" s="6"/>
      <c r="AM118" s="66">
        <f>VLOOKUP(EURUSD!C118,'Cours à terme initiaux'!$A$1:$E$432,5,FALSE)</f>
        <v>1.1413</v>
      </c>
      <c r="AN118" s="75">
        <f t="shared" si="32"/>
        <v>3671252.0809603087</v>
      </c>
      <c r="AO118" s="75">
        <f t="shared" si="33"/>
        <v>0</v>
      </c>
      <c r="AP118" s="75">
        <f t="shared" si="34"/>
        <v>-36532.864775274415</v>
      </c>
      <c r="AQ118" s="75">
        <f t="shared" si="35"/>
        <v>36532.864775274415</v>
      </c>
      <c r="AR118" s="78">
        <f t="shared" si="36"/>
        <v>1</v>
      </c>
      <c r="AT118" s="124" t="str">
        <f t="shared" si="37"/>
        <v/>
      </c>
    </row>
    <row r="119" spans="1:46" ht="15.6" x14ac:dyDescent="0.3">
      <c r="A119" s="43">
        <v>2018</v>
      </c>
      <c r="B119" s="43" t="s">
        <v>117</v>
      </c>
      <c r="C119" s="43">
        <v>697</v>
      </c>
      <c r="D119" s="43" t="s">
        <v>73</v>
      </c>
      <c r="E119" s="88">
        <v>42424</v>
      </c>
      <c r="F119" s="88">
        <v>43277</v>
      </c>
      <c r="G119" s="88">
        <v>43279</v>
      </c>
      <c r="H119" s="43" t="s">
        <v>26</v>
      </c>
      <c r="I119" s="43" t="s">
        <v>23</v>
      </c>
      <c r="J119" s="43" t="s">
        <v>24</v>
      </c>
      <c r="K119" s="127">
        <v>4001910.2196752601</v>
      </c>
      <c r="L119" s="43" t="s">
        <v>26</v>
      </c>
      <c r="M119" s="43" t="s">
        <v>25</v>
      </c>
      <c r="N119" s="43" t="s">
        <v>27</v>
      </c>
      <c r="O119" s="126">
        <v>-4190000</v>
      </c>
      <c r="P119" s="43" t="s">
        <v>28</v>
      </c>
      <c r="Q119" s="89">
        <v>1.0469999999999999</v>
      </c>
      <c r="R119" s="89"/>
      <c r="S119" s="110"/>
      <c r="T119" s="110">
        <v>0</v>
      </c>
      <c r="U119" s="43"/>
      <c r="V119" s="89">
        <v>1.1385000000000001</v>
      </c>
      <c r="W119" s="89">
        <v>1.1769551643444809</v>
      </c>
      <c r="X119" s="126">
        <v>-87566.64241814641</v>
      </c>
      <c r="Y119" s="147"/>
      <c r="Z119" s="127">
        <v>0</v>
      </c>
      <c r="AA119" s="126">
        <v>-87566.64241814641</v>
      </c>
      <c r="AB119" s="43" t="s">
        <v>49</v>
      </c>
      <c r="AD119" s="75">
        <f t="shared" si="25"/>
        <v>3560033.6588298758</v>
      </c>
      <c r="AE119" s="75">
        <f t="shared" si="26"/>
        <v>0</v>
      </c>
      <c r="AF119" s="6"/>
      <c r="AG119" s="75">
        <f t="shared" si="27"/>
        <v>5085762.369756965</v>
      </c>
      <c r="AH119" s="75">
        <f t="shared" si="28"/>
        <v>-1083852.150081702</v>
      </c>
      <c r="AI119" s="75">
        <f t="shared" si="29"/>
        <v>1083852.150081702</v>
      </c>
      <c r="AJ119" s="75">
        <f t="shared" si="30"/>
        <v>-1083852.150081702</v>
      </c>
      <c r="AK119" s="78">
        <f t="shared" si="31"/>
        <v>1</v>
      </c>
      <c r="AL119" s="6"/>
      <c r="AM119" s="66">
        <f>VLOOKUP(EURUSD!C119,'Cours à terme initiaux'!$A$1:$E$432,5,FALSE)</f>
        <v>1.1413</v>
      </c>
      <c r="AN119" s="75">
        <f t="shared" si="32"/>
        <v>3671252.0809603087</v>
      </c>
      <c r="AO119" s="75">
        <f t="shared" si="33"/>
        <v>0</v>
      </c>
      <c r="AP119" s="75">
        <f t="shared" si="34"/>
        <v>-111218.42213043291</v>
      </c>
      <c r="AQ119" s="75">
        <f t="shared" si="35"/>
        <v>0</v>
      </c>
      <c r="AR119" s="78" t="str">
        <f t="shared" si="36"/>
        <v>PAS DE VALEUR INTRINSEQUE</v>
      </c>
      <c r="AT119" s="124" t="str">
        <f t="shared" si="37"/>
        <v/>
      </c>
    </row>
    <row r="120" spans="1:46" ht="15.6" x14ac:dyDescent="0.3">
      <c r="A120" s="43">
        <v>2018</v>
      </c>
      <c r="B120" s="43" t="s">
        <v>117</v>
      </c>
      <c r="C120" s="43">
        <v>698</v>
      </c>
      <c r="D120" s="43" t="s">
        <v>73</v>
      </c>
      <c r="E120" s="88">
        <v>42424</v>
      </c>
      <c r="F120" s="88">
        <v>43277</v>
      </c>
      <c r="G120" s="88">
        <v>43279</v>
      </c>
      <c r="H120" s="43" t="s">
        <v>26</v>
      </c>
      <c r="I120" s="43" t="s">
        <v>23</v>
      </c>
      <c r="J120" s="43" t="s">
        <v>24</v>
      </c>
      <c r="K120" s="127">
        <v>3627705.6277056299</v>
      </c>
      <c r="L120" s="43" t="s">
        <v>26</v>
      </c>
      <c r="M120" s="43" t="s">
        <v>25</v>
      </c>
      <c r="N120" s="43" t="s">
        <v>27</v>
      </c>
      <c r="O120" s="126">
        <v>-4190000</v>
      </c>
      <c r="P120" s="43" t="s">
        <v>28</v>
      </c>
      <c r="Q120" s="89">
        <v>1.155</v>
      </c>
      <c r="R120" s="89">
        <v>1.0469999999999999</v>
      </c>
      <c r="S120" s="110"/>
      <c r="T120" s="110">
        <v>0</v>
      </c>
      <c r="U120" s="43"/>
      <c r="V120" s="89">
        <v>1.1385000000000001</v>
      </c>
      <c r="W120" s="89">
        <v>1.1769551643444809</v>
      </c>
      <c r="X120" s="126">
        <v>-80768.278773542261</v>
      </c>
      <c r="Y120" s="147"/>
      <c r="Z120" s="127">
        <v>0</v>
      </c>
      <c r="AA120" s="126">
        <v>-80768.278773542261</v>
      </c>
      <c r="AB120" s="43" t="s">
        <v>124</v>
      </c>
      <c r="AD120" s="75" t="str">
        <f t="shared" si="25"/>
        <v/>
      </c>
      <c r="AE120" s="75" t="str">
        <f t="shared" si="26"/>
        <v/>
      </c>
      <c r="AF120" s="6"/>
      <c r="AG120" s="75" t="str">
        <f t="shared" si="27"/>
        <v/>
      </c>
      <c r="AH120" s="75" t="str">
        <f t="shared" si="28"/>
        <v/>
      </c>
      <c r="AI120" s="75" t="str">
        <f t="shared" si="29"/>
        <v/>
      </c>
      <c r="AJ120" s="75" t="str">
        <f t="shared" si="30"/>
        <v/>
      </c>
      <c r="AK120" s="78" t="str">
        <f t="shared" si="31"/>
        <v/>
      </c>
      <c r="AL120" s="6"/>
      <c r="AM120" s="66">
        <f>VLOOKUP(EURUSD!C120,'Cours à terme initiaux'!$A$1:$E$432,5,FALSE)</f>
        <v>1.1413</v>
      </c>
      <c r="AN120" s="75" t="str">
        <f t="shared" si="32"/>
        <v/>
      </c>
      <c r="AO120" s="75" t="str">
        <f t="shared" si="33"/>
        <v/>
      </c>
      <c r="AP120" s="75" t="str">
        <f t="shared" si="34"/>
        <v/>
      </c>
      <c r="AQ120" s="75" t="str">
        <f t="shared" si="35"/>
        <v/>
      </c>
      <c r="AR120" s="78" t="str">
        <f t="shared" si="36"/>
        <v/>
      </c>
      <c r="AT120" s="124" t="str">
        <f t="shared" si="37"/>
        <v/>
      </c>
    </row>
    <row r="121" spans="1:46" ht="15.6" x14ac:dyDescent="0.3">
      <c r="A121" s="43">
        <v>2018</v>
      </c>
      <c r="B121" s="43" t="s">
        <v>118</v>
      </c>
      <c r="C121" s="43">
        <v>699</v>
      </c>
      <c r="D121" s="43" t="s">
        <v>61</v>
      </c>
      <c r="E121" s="88">
        <v>42424</v>
      </c>
      <c r="F121" s="88">
        <v>43277</v>
      </c>
      <c r="G121" s="88">
        <v>43279</v>
      </c>
      <c r="H121" s="43" t="s">
        <v>22</v>
      </c>
      <c r="I121" s="43" t="s">
        <v>25</v>
      </c>
      <c r="J121" s="43" t="s">
        <v>24</v>
      </c>
      <c r="K121" s="127">
        <v>17862660.944205999</v>
      </c>
      <c r="L121" s="43" t="s">
        <v>22</v>
      </c>
      <c r="M121" s="43" t="s">
        <v>23</v>
      </c>
      <c r="N121" s="43" t="s">
        <v>27</v>
      </c>
      <c r="O121" s="126">
        <v>-20810000</v>
      </c>
      <c r="P121" s="43" t="s">
        <v>28</v>
      </c>
      <c r="Q121" s="89">
        <v>1.165</v>
      </c>
      <c r="R121" s="89"/>
      <c r="S121" s="110"/>
      <c r="T121" s="110">
        <v>0</v>
      </c>
      <c r="U121" s="43"/>
      <c r="V121" s="89">
        <v>1.1385000000000001</v>
      </c>
      <c r="W121" s="89">
        <v>1.1769551643444809</v>
      </c>
      <c r="X121" s="127">
        <v>1187262.6968828307</v>
      </c>
      <c r="Y121" s="147">
        <v>351212.64676372812</v>
      </c>
      <c r="Z121" s="127">
        <v>181443.65536359325</v>
      </c>
      <c r="AA121" s="127">
        <v>1005819.0415192374</v>
      </c>
      <c r="AB121" s="43" t="s">
        <v>49</v>
      </c>
      <c r="AD121" s="75">
        <f t="shared" si="25"/>
        <v>17681217.288842414</v>
      </c>
      <c r="AE121" s="75">
        <f t="shared" si="26"/>
        <v>181443.65536359325</v>
      </c>
      <c r="AF121" s="6"/>
      <c r="AG121" s="75">
        <f t="shared" si="27"/>
        <v>13600936.376032624</v>
      </c>
      <c r="AH121" s="75">
        <f t="shared" si="28"/>
        <v>4261724.5681733824</v>
      </c>
      <c r="AI121" s="75">
        <f t="shared" si="29"/>
        <v>-4080280.9128097892</v>
      </c>
      <c r="AJ121" s="75">
        <f t="shared" si="30"/>
        <v>4080280.9128097892</v>
      </c>
      <c r="AK121" s="78">
        <f t="shared" si="31"/>
        <v>1</v>
      </c>
      <c r="AL121" s="6"/>
      <c r="AM121" s="66">
        <f>VLOOKUP(EURUSD!C121,'Cours à terme initiaux'!$A$1:$E$432,5,FALSE)</f>
        <v>1.1413</v>
      </c>
      <c r="AN121" s="75">
        <f t="shared" si="32"/>
        <v>18233593.270831507</v>
      </c>
      <c r="AO121" s="75">
        <f t="shared" si="33"/>
        <v>0</v>
      </c>
      <c r="AP121" s="75">
        <f t="shared" si="34"/>
        <v>-181443.65536359325</v>
      </c>
      <c r="AQ121" s="75">
        <f t="shared" si="35"/>
        <v>181443.65536359325</v>
      </c>
      <c r="AR121" s="78">
        <f t="shared" si="36"/>
        <v>1</v>
      </c>
      <c r="AT121" s="124" t="str">
        <f t="shared" si="37"/>
        <v/>
      </c>
    </row>
    <row r="122" spans="1:46" ht="15.6" x14ac:dyDescent="0.3">
      <c r="A122" s="43">
        <v>2018</v>
      </c>
      <c r="B122" s="43" t="s">
        <v>118</v>
      </c>
      <c r="C122" s="43">
        <v>700</v>
      </c>
      <c r="D122" s="43" t="s">
        <v>61</v>
      </c>
      <c r="E122" s="88">
        <v>42424</v>
      </c>
      <c r="F122" s="88">
        <v>43277</v>
      </c>
      <c r="G122" s="88">
        <v>43279</v>
      </c>
      <c r="H122" s="43" t="s">
        <v>26</v>
      </c>
      <c r="I122" s="43" t="s">
        <v>23</v>
      </c>
      <c r="J122" s="43" t="s">
        <v>24</v>
      </c>
      <c r="K122" s="127">
        <v>19875835.7211079</v>
      </c>
      <c r="L122" s="43" t="s">
        <v>26</v>
      </c>
      <c r="M122" s="43" t="s">
        <v>25</v>
      </c>
      <c r="N122" s="43" t="s">
        <v>27</v>
      </c>
      <c r="O122" s="126">
        <v>-20810000</v>
      </c>
      <c r="P122" s="43" t="s">
        <v>28</v>
      </c>
      <c r="Q122" s="89">
        <v>1.0469999999999999</v>
      </c>
      <c r="R122" s="89"/>
      <c r="S122" s="110"/>
      <c r="T122" s="110">
        <v>0</v>
      </c>
      <c r="U122" s="43"/>
      <c r="V122" s="89">
        <v>1.1385000000000001</v>
      </c>
      <c r="W122" s="89">
        <v>1.1769551643444809</v>
      </c>
      <c r="X122" s="126">
        <v>-434907.35769012541</v>
      </c>
      <c r="Y122" s="147"/>
      <c r="Z122" s="127">
        <v>0</v>
      </c>
      <c r="AA122" s="126">
        <v>-434907.35769012541</v>
      </c>
      <c r="AB122" s="43" t="s">
        <v>49</v>
      </c>
      <c r="AD122" s="75">
        <f t="shared" si="25"/>
        <v>17681217.288842414</v>
      </c>
      <c r="AE122" s="75">
        <f t="shared" si="26"/>
        <v>0</v>
      </c>
      <c r="AF122" s="6"/>
      <c r="AG122" s="75">
        <f t="shared" si="27"/>
        <v>25258881.841203447</v>
      </c>
      <c r="AH122" s="75">
        <f t="shared" si="28"/>
        <v>-5383046.1200955175</v>
      </c>
      <c r="AI122" s="75">
        <f t="shared" si="29"/>
        <v>5383046.1200955175</v>
      </c>
      <c r="AJ122" s="75">
        <f t="shared" si="30"/>
        <v>-5383046.1200955175</v>
      </c>
      <c r="AK122" s="78">
        <f t="shared" si="31"/>
        <v>1</v>
      </c>
      <c r="AL122" s="6"/>
      <c r="AM122" s="66">
        <f>VLOOKUP(EURUSD!C122,'Cours à terme initiaux'!$A$1:$E$432,5,FALSE)</f>
        <v>1.1413</v>
      </c>
      <c r="AN122" s="75">
        <f t="shared" si="32"/>
        <v>18233593.270831507</v>
      </c>
      <c r="AO122" s="75">
        <f t="shared" si="33"/>
        <v>0</v>
      </c>
      <c r="AP122" s="75">
        <f t="shared" si="34"/>
        <v>-552375.98198909312</v>
      </c>
      <c r="AQ122" s="75">
        <f t="shared" si="35"/>
        <v>0</v>
      </c>
      <c r="AR122" s="78" t="str">
        <f t="shared" si="36"/>
        <v>PAS DE VALEUR INTRINSEQUE</v>
      </c>
      <c r="AT122" s="124" t="str">
        <f t="shared" si="37"/>
        <v/>
      </c>
    </row>
    <row r="123" spans="1:46" ht="15.6" x14ac:dyDescent="0.3">
      <c r="A123" s="43">
        <v>2018</v>
      </c>
      <c r="B123" s="43" t="s">
        <v>118</v>
      </c>
      <c r="C123" s="43">
        <v>701</v>
      </c>
      <c r="D123" s="43" t="s">
        <v>61</v>
      </c>
      <c r="E123" s="88">
        <v>42424</v>
      </c>
      <c r="F123" s="88">
        <v>43277</v>
      </c>
      <c r="G123" s="88">
        <v>43279</v>
      </c>
      <c r="H123" s="43" t="s">
        <v>26</v>
      </c>
      <c r="I123" s="43" t="s">
        <v>23</v>
      </c>
      <c r="J123" s="43" t="s">
        <v>24</v>
      </c>
      <c r="K123" s="127">
        <v>18017316.017315999</v>
      </c>
      <c r="L123" s="43" t="s">
        <v>26</v>
      </c>
      <c r="M123" s="43" t="s">
        <v>25</v>
      </c>
      <c r="N123" s="43" t="s">
        <v>27</v>
      </c>
      <c r="O123" s="126">
        <v>-20810000</v>
      </c>
      <c r="P123" s="43" t="s">
        <v>28</v>
      </c>
      <c r="Q123" s="89">
        <v>1.155</v>
      </c>
      <c r="R123" s="89">
        <v>1.0469999999999999</v>
      </c>
      <c r="S123" s="110"/>
      <c r="T123" s="110">
        <v>0</v>
      </c>
      <c r="U123" s="43"/>
      <c r="V123" s="89">
        <v>1.1385000000000001</v>
      </c>
      <c r="W123" s="89">
        <v>1.1769551643444809</v>
      </c>
      <c r="X123" s="126">
        <v>-401142.69242897717</v>
      </c>
      <c r="Y123" s="147"/>
      <c r="Z123" s="127">
        <v>0</v>
      </c>
      <c r="AA123" s="126">
        <v>-401142.69242897717</v>
      </c>
      <c r="AB123" s="43" t="s">
        <v>124</v>
      </c>
      <c r="AD123" s="75" t="str">
        <f t="shared" si="25"/>
        <v/>
      </c>
      <c r="AE123" s="75" t="str">
        <f t="shared" si="26"/>
        <v/>
      </c>
      <c r="AF123" s="6"/>
      <c r="AG123" s="75" t="str">
        <f t="shared" si="27"/>
        <v/>
      </c>
      <c r="AH123" s="75" t="str">
        <f t="shared" si="28"/>
        <v/>
      </c>
      <c r="AI123" s="75" t="str">
        <f t="shared" si="29"/>
        <v/>
      </c>
      <c r="AJ123" s="75" t="str">
        <f t="shared" si="30"/>
        <v/>
      </c>
      <c r="AK123" s="78" t="str">
        <f t="shared" si="31"/>
        <v/>
      </c>
      <c r="AL123" s="6"/>
      <c r="AM123" s="66">
        <f>VLOOKUP(EURUSD!C123,'Cours à terme initiaux'!$A$1:$E$432,5,FALSE)</f>
        <v>1.1413</v>
      </c>
      <c r="AN123" s="75" t="str">
        <f t="shared" si="32"/>
        <v/>
      </c>
      <c r="AO123" s="75" t="str">
        <f t="shared" si="33"/>
        <v/>
      </c>
      <c r="AP123" s="75" t="str">
        <f t="shared" si="34"/>
        <v/>
      </c>
      <c r="AQ123" s="75" t="str">
        <f t="shared" si="35"/>
        <v/>
      </c>
      <c r="AR123" s="78" t="str">
        <f t="shared" si="36"/>
        <v/>
      </c>
      <c r="AT123" s="124" t="str">
        <f t="shared" si="37"/>
        <v/>
      </c>
    </row>
    <row r="124" spans="1:46" ht="15.6" x14ac:dyDescent="0.3">
      <c r="A124" s="43">
        <v>2018</v>
      </c>
      <c r="B124" s="43" t="s">
        <v>93</v>
      </c>
      <c r="C124" s="43">
        <v>555</v>
      </c>
      <c r="D124" s="43" t="s">
        <v>83</v>
      </c>
      <c r="E124" s="88">
        <v>42221</v>
      </c>
      <c r="F124" s="88">
        <v>43278</v>
      </c>
      <c r="G124" s="88">
        <v>43280</v>
      </c>
      <c r="H124" s="43" t="s">
        <v>22</v>
      </c>
      <c r="I124" s="43" t="s">
        <v>25</v>
      </c>
      <c r="J124" s="43" t="s">
        <v>24</v>
      </c>
      <c r="K124" s="127">
        <v>4201680.6722689103</v>
      </c>
      <c r="L124" s="43" t="s">
        <v>22</v>
      </c>
      <c r="M124" s="43" t="s">
        <v>23</v>
      </c>
      <c r="N124" s="43" t="s">
        <v>27</v>
      </c>
      <c r="O124" s="126">
        <v>-5000000</v>
      </c>
      <c r="P124" s="43" t="s">
        <v>28</v>
      </c>
      <c r="Q124" s="89">
        <v>1.19</v>
      </c>
      <c r="R124" s="89">
        <v>0.94799999999999995</v>
      </c>
      <c r="S124" s="110"/>
      <c r="T124" s="110">
        <v>0</v>
      </c>
      <c r="U124" s="43"/>
      <c r="V124" s="89">
        <v>1.1385000000000001</v>
      </c>
      <c r="W124" s="89">
        <v>1.1770123205340173</v>
      </c>
      <c r="X124" s="127">
        <v>261963.90310675785</v>
      </c>
      <c r="Y124" s="147">
        <v>99800.384353147529</v>
      </c>
      <c r="Z124" s="127">
        <v>0</v>
      </c>
      <c r="AA124" s="127">
        <v>261963.90310675785</v>
      </c>
      <c r="AB124" s="43" t="s">
        <v>133</v>
      </c>
      <c r="AD124" s="75" t="str">
        <f t="shared" si="25"/>
        <v/>
      </c>
      <c r="AE124" s="75" t="str">
        <f t="shared" si="26"/>
        <v/>
      </c>
      <c r="AF124" s="6"/>
      <c r="AG124" s="75" t="str">
        <f t="shared" si="27"/>
        <v/>
      </c>
      <c r="AH124" s="75" t="str">
        <f t="shared" si="28"/>
        <v/>
      </c>
      <c r="AI124" s="75" t="str">
        <f t="shared" si="29"/>
        <v/>
      </c>
      <c r="AJ124" s="75" t="str">
        <f t="shared" si="30"/>
        <v/>
      </c>
      <c r="AK124" s="78" t="str">
        <f t="shared" si="31"/>
        <v/>
      </c>
      <c r="AL124" s="6"/>
      <c r="AM124" s="66">
        <f>VLOOKUP(EURUSD!C124,'Cours à terme initiaux'!$A$1:$E$432,5,FALSE)</f>
        <v>1.1383000000000001</v>
      </c>
      <c r="AN124" s="75" t="str">
        <f t="shared" si="32"/>
        <v/>
      </c>
      <c r="AO124" s="75" t="str">
        <f t="shared" si="33"/>
        <v/>
      </c>
      <c r="AP124" s="75" t="str">
        <f t="shared" si="34"/>
        <v/>
      </c>
      <c r="AQ124" s="75" t="str">
        <f t="shared" si="35"/>
        <v/>
      </c>
      <c r="AR124" s="78" t="str">
        <f t="shared" si="36"/>
        <v/>
      </c>
      <c r="AT124" s="124" t="str">
        <f t="shared" si="37"/>
        <v/>
      </c>
    </row>
    <row r="125" spans="1:46" ht="15.6" x14ac:dyDescent="0.3">
      <c r="A125" s="43">
        <v>2018</v>
      </c>
      <c r="B125" s="43" t="s">
        <v>93</v>
      </c>
      <c r="C125" s="43">
        <v>556</v>
      </c>
      <c r="D125" s="43" t="s">
        <v>83</v>
      </c>
      <c r="E125" s="88">
        <v>42221</v>
      </c>
      <c r="F125" s="88">
        <v>43278</v>
      </c>
      <c r="G125" s="88">
        <v>43280</v>
      </c>
      <c r="H125" s="43" t="s">
        <v>22</v>
      </c>
      <c r="I125" s="43" t="s">
        <v>25</v>
      </c>
      <c r="J125" s="43" t="s">
        <v>24</v>
      </c>
      <c r="K125" s="127">
        <v>4395604.3956044</v>
      </c>
      <c r="L125" s="43" t="s">
        <v>22</v>
      </c>
      <c r="M125" s="43" t="s">
        <v>23</v>
      </c>
      <c r="N125" s="43" t="s">
        <v>27</v>
      </c>
      <c r="O125" s="126">
        <v>-5000000</v>
      </c>
      <c r="P125" s="43" t="s">
        <v>28</v>
      </c>
      <c r="Q125" s="89">
        <v>1.1375</v>
      </c>
      <c r="R125" s="89">
        <v>0.94799999999999995</v>
      </c>
      <c r="S125" s="110"/>
      <c r="T125" s="110">
        <v>0</v>
      </c>
      <c r="U125" s="43"/>
      <c r="V125" s="89">
        <v>1.1385000000000001</v>
      </c>
      <c r="W125" s="89">
        <v>1.1770123205340173</v>
      </c>
      <c r="X125" s="127">
        <v>8103.3383343833138</v>
      </c>
      <c r="Y125" s="147"/>
      <c r="Z125" s="127">
        <v>0</v>
      </c>
      <c r="AA125" s="127">
        <v>8103.3383343833138</v>
      </c>
      <c r="AB125" s="43" t="s">
        <v>134</v>
      </c>
      <c r="AD125" s="75" t="str">
        <f t="shared" si="25"/>
        <v/>
      </c>
      <c r="AE125" s="75" t="str">
        <f t="shared" si="26"/>
        <v/>
      </c>
      <c r="AF125" s="6"/>
      <c r="AG125" s="75" t="str">
        <f t="shared" si="27"/>
        <v/>
      </c>
      <c r="AH125" s="75" t="str">
        <f t="shared" si="28"/>
        <v/>
      </c>
      <c r="AI125" s="75" t="str">
        <f t="shared" si="29"/>
        <v/>
      </c>
      <c r="AJ125" s="75" t="str">
        <f t="shared" si="30"/>
        <v/>
      </c>
      <c r="AK125" s="78" t="str">
        <f t="shared" si="31"/>
        <v/>
      </c>
      <c r="AL125" s="6"/>
      <c r="AM125" s="66">
        <f>VLOOKUP(EURUSD!C125,'Cours à terme initiaux'!$A$1:$E$432,5,FALSE)</f>
        <v>1.1383000000000001</v>
      </c>
      <c r="AN125" s="75" t="str">
        <f t="shared" si="32"/>
        <v/>
      </c>
      <c r="AO125" s="75" t="str">
        <f t="shared" si="33"/>
        <v/>
      </c>
      <c r="AP125" s="75" t="str">
        <f t="shared" si="34"/>
        <v/>
      </c>
      <c r="AQ125" s="75" t="str">
        <f t="shared" si="35"/>
        <v/>
      </c>
      <c r="AR125" s="78" t="str">
        <f t="shared" si="36"/>
        <v/>
      </c>
      <c r="AT125" s="124" t="str">
        <f t="shared" si="37"/>
        <v/>
      </c>
    </row>
    <row r="126" spans="1:46" ht="15.6" x14ac:dyDescent="0.3">
      <c r="A126" s="43">
        <v>2018</v>
      </c>
      <c r="B126" s="43" t="s">
        <v>93</v>
      </c>
      <c r="C126" s="43">
        <v>557</v>
      </c>
      <c r="D126" s="43" t="s">
        <v>83</v>
      </c>
      <c r="E126" s="88">
        <v>42221</v>
      </c>
      <c r="F126" s="88">
        <v>43278</v>
      </c>
      <c r="G126" s="88">
        <v>43280</v>
      </c>
      <c r="H126" s="43" t="s">
        <v>26</v>
      </c>
      <c r="I126" s="43" t="s">
        <v>23</v>
      </c>
      <c r="J126" s="43" t="s">
        <v>24</v>
      </c>
      <c r="K126" s="127">
        <v>4395604.3956044</v>
      </c>
      <c r="L126" s="43" t="s">
        <v>26</v>
      </c>
      <c r="M126" s="43" t="s">
        <v>25</v>
      </c>
      <c r="N126" s="43" t="s">
        <v>27</v>
      </c>
      <c r="O126" s="126">
        <v>-5000000</v>
      </c>
      <c r="P126" s="43" t="s">
        <v>28</v>
      </c>
      <c r="Q126" s="89">
        <v>1.1375</v>
      </c>
      <c r="R126" s="89">
        <v>0.94799999999999995</v>
      </c>
      <c r="S126" s="110"/>
      <c r="T126" s="110">
        <v>0</v>
      </c>
      <c r="U126" s="43"/>
      <c r="V126" s="89">
        <v>1.1385000000000001</v>
      </c>
      <c r="W126" s="89">
        <v>1.1770123205340173</v>
      </c>
      <c r="X126" s="126">
        <v>-170266.85708799365</v>
      </c>
      <c r="Y126" s="147"/>
      <c r="Z126" s="127">
        <v>0</v>
      </c>
      <c r="AA126" s="126">
        <v>-170266.85708799365</v>
      </c>
      <c r="AB126" s="43" t="s">
        <v>135</v>
      </c>
      <c r="AC126" s="94"/>
      <c r="AD126" s="75" t="str">
        <f t="shared" si="25"/>
        <v/>
      </c>
      <c r="AE126" s="75" t="str">
        <f t="shared" si="26"/>
        <v/>
      </c>
      <c r="AF126" s="6"/>
      <c r="AG126" s="75" t="str">
        <f t="shared" si="27"/>
        <v/>
      </c>
      <c r="AH126" s="75" t="str">
        <f t="shared" si="28"/>
        <v/>
      </c>
      <c r="AI126" s="75" t="str">
        <f t="shared" si="29"/>
        <v/>
      </c>
      <c r="AJ126" s="75" t="str">
        <f t="shared" si="30"/>
        <v/>
      </c>
      <c r="AK126" s="78" t="str">
        <f t="shared" si="31"/>
        <v/>
      </c>
      <c r="AL126" s="6"/>
      <c r="AM126" s="66">
        <f>VLOOKUP(EURUSD!C126,'Cours à terme initiaux'!$A$1:$E$432,5,FALSE)</f>
        <v>1.1383000000000001</v>
      </c>
      <c r="AN126" s="75" t="str">
        <f t="shared" si="32"/>
        <v/>
      </c>
      <c r="AO126" s="75" t="str">
        <f t="shared" si="33"/>
        <v/>
      </c>
      <c r="AP126" s="75" t="str">
        <f t="shared" si="34"/>
        <v/>
      </c>
      <c r="AQ126" s="75" t="str">
        <f t="shared" si="35"/>
        <v/>
      </c>
      <c r="AR126" s="78" t="str">
        <f t="shared" si="36"/>
        <v/>
      </c>
      <c r="AT126" s="124" t="str">
        <f t="shared" si="37"/>
        <v/>
      </c>
    </row>
    <row r="127" spans="1:46" ht="15.6" x14ac:dyDescent="0.3">
      <c r="A127" s="43">
        <v>2018</v>
      </c>
      <c r="B127" s="43" t="s">
        <v>94</v>
      </c>
      <c r="C127" s="43">
        <v>558</v>
      </c>
      <c r="D127" s="43" t="s">
        <v>83</v>
      </c>
      <c r="E127" s="88">
        <v>42221</v>
      </c>
      <c r="F127" s="88">
        <v>43308</v>
      </c>
      <c r="G127" s="88">
        <v>43312</v>
      </c>
      <c r="H127" s="43" t="s">
        <v>22</v>
      </c>
      <c r="I127" s="43" t="s">
        <v>25</v>
      </c>
      <c r="J127" s="43" t="s">
        <v>24</v>
      </c>
      <c r="K127" s="127">
        <v>4201680.6722689103</v>
      </c>
      <c r="L127" s="43" t="s">
        <v>22</v>
      </c>
      <c r="M127" s="43" t="s">
        <v>23</v>
      </c>
      <c r="N127" s="43" t="s">
        <v>27</v>
      </c>
      <c r="O127" s="126">
        <v>-5000000</v>
      </c>
      <c r="P127" s="43" t="s">
        <v>28</v>
      </c>
      <c r="Q127" s="89">
        <v>1.19</v>
      </c>
      <c r="R127" s="89">
        <v>0.94799999999999995</v>
      </c>
      <c r="S127" s="110"/>
      <c r="T127" s="110">
        <v>0</v>
      </c>
      <c r="U127" s="43"/>
      <c r="V127" s="89">
        <v>1.1385000000000001</v>
      </c>
      <c r="W127" s="89">
        <v>1.1788464074565452</v>
      </c>
      <c r="X127" s="127">
        <v>271597.16909506213</v>
      </c>
      <c r="Y127" s="147">
        <v>106973.87739345036</v>
      </c>
      <c r="Z127" s="127">
        <v>0</v>
      </c>
      <c r="AA127" s="127">
        <v>271597.16909506213</v>
      </c>
      <c r="AB127" s="43" t="s">
        <v>133</v>
      </c>
      <c r="AC127" s="94"/>
      <c r="AD127" s="75" t="str">
        <f t="shared" si="25"/>
        <v/>
      </c>
      <c r="AE127" s="75" t="str">
        <f t="shared" si="26"/>
        <v/>
      </c>
      <c r="AF127" s="6"/>
      <c r="AG127" s="75" t="str">
        <f t="shared" si="27"/>
        <v/>
      </c>
      <c r="AH127" s="75" t="str">
        <f t="shared" si="28"/>
        <v/>
      </c>
      <c r="AI127" s="75" t="str">
        <f t="shared" si="29"/>
        <v/>
      </c>
      <c r="AJ127" s="75" t="str">
        <f t="shared" si="30"/>
        <v/>
      </c>
      <c r="AK127" s="78" t="str">
        <f t="shared" si="31"/>
        <v/>
      </c>
      <c r="AL127" s="6"/>
      <c r="AM127" s="66">
        <f>VLOOKUP(EURUSD!C127,'Cours à terme initiaux'!$A$1:$E$432,5,FALSE)</f>
        <v>1.1405000000000001</v>
      </c>
      <c r="AN127" s="75" t="str">
        <f t="shared" si="32"/>
        <v/>
      </c>
      <c r="AO127" s="75" t="str">
        <f t="shared" si="33"/>
        <v/>
      </c>
      <c r="AP127" s="75" t="str">
        <f t="shared" si="34"/>
        <v/>
      </c>
      <c r="AQ127" s="75" t="str">
        <f t="shared" si="35"/>
        <v/>
      </c>
      <c r="AR127" s="78" t="str">
        <f t="shared" si="36"/>
        <v/>
      </c>
      <c r="AT127" s="124" t="str">
        <f t="shared" si="37"/>
        <v/>
      </c>
    </row>
    <row r="128" spans="1:46" ht="15.6" x14ac:dyDescent="0.3">
      <c r="A128" s="43">
        <v>2018</v>
      </c>
      <c r="B128" s="43" t="s">
        <v>94</v>
      </c>
      <c r="C128" s="43">
        <v>559</v>
      </c>
      <c r="D128" s="43" t="s">
        <v>83</v>
      </c>
      <c r="E128" s="88">
        <v>42221</v>
      </c>
      <c r="F128" s="88">
        <v>43308</v>
      </c>
      <c r="G128" s="88">
        <v>43312</v>
      </c>
      <c r="H128" s="43" t="s">
        <v>22</v>
      </c>
      <c r="I128" s="43" t="s">
        <v>25</v>
      </c>
      <c r="J128" s="43" t="s">
        <v>24</v>
      </c>
      <c r="K128" s="127">
        <v>4395604.3956044</v>
      </c>
      <c r="L128" s="43" t="s">
        <v>22</v>
      </c>
      <c r="M128" s="43" t="s">
        <v>23</v>
      </c>
      <c r="N128" s="43" t="s">
        <v>27</v>
      </c>
      <c r="O128" s="126">
        <v>-5000000</v>
      </c>
      <c r="P128" s="43" t="s">
        <v>28</v>
      </c>
      <c r="Q128" s="89">
        <v>1.1375</v>
      </c>
      <c r="R128" s="89">
        <v>0.94799999999999995</v>
      </c>
      <c r="S128" s="110"/>
      <c r="T128" s="110">
        <v>0</v>
      </c>
      <c r="U128" s="43"/>
      <c r="V128" s="89">
        <v>1.1385000000000001</v>
      </c>
      <c r="W128" s="89">
        <v>1.1788464074565452</v>
      </c>
      <c r="X128" s="127">
        <v>8967.9812288146495</v>
      </c>
      <c r="Y128" s="147"/>
      <c r="Z128" s="127">
        <v>0</v>
      </c>
      <c r="AA128" s="127">
        <v>8967.9812288146495</v>
      </c>
      <c r="AB128" s="43" t="s">
        <v>134</v>
      </c>
      <c r="AC128" s="94"/>
      <c r="AD128" s="75" t="str">
        <f t="shared" si="25"/>
        <v/>
      </c>
      <c r="AE128" s="75" t="str">
        <f t="shared" si="26"/>
        <v/>
      </c>
      <c r="AF128" s="6"/>
      <c r="AG128" s="75" t="str">
        <f t="shared" si="27"/>
        <v/>
      </c>
      <c r="AH128" s="75" t="str">
        <f t="shared" si="28"/>
        <v/>
      </c>
      <c r="AI128" s="75" t="str">
        <f t="shared" si="29"/>
        <v/>
      </c>
      <c r="AJ128" s="75" t="str">
        <f t="shared" si="30"/>
        <v/>
      </c>
      <c r="AK128" s="78" t="str">
        <f t="shared" si="31"/>
        <v/>
      </c>
      <c r="AL128" s="6"/>
      <c r="AM128" s="66">
        <f>VLOOKUP(EURUSD!C128,'Cours à terme initiaux'!$A$1:$E$432,5,FALSE)</f>
        <v>1.1405000000000001</v>
      </c>
      <c r="AN128" s="75" t="str">
        <f t="shared" si="32"/>
        <v/>
      </c>
      <c r="AO128" s="75" t="str">
        <f t="shared" si="33"/>
        <v/>
      </c>
      <c r="AP128" s="75" t="str">
        <f t="shared" si="34"/>
        <v/>
      </c>
      <c r="AQ128" s="75" t="str">
        <f t="shared" si="35"/>
        <v/>
      </c>
      <c r="AR128" s="78" t="str">
        <f t="shared" si="36"/>
        <v/>
      </c>
      <c r="AT128" s="124" t="str">
        <f t="shared" si="37"/>
        <v/>
      </c>
    </row>
    <row r="129" spans="1:46" ht="15.6" x14ac:dyDescent="0.3">
      <c r="A129" s="43">
        <v>2018</v>
      </c>
      <c r="B129" s="43" t="s">
        <v>94</v>
      </c>
      <c r="C129" s="43">
        <v>560</v>
      </c>
      <c r="D129" s="43" t="s">
        <v>83</v>
      </c>
      <c r="E129" s="88">
        <v>42221</v>
      </c>
      <c r="F129" s="88">
        <v>43308</v>
      </c>
      <c r="G129" s="88">
        <v>43312</v>
      </c>
      <c r="H129" s="43" t="s">
        <v>26</v>
      </c>
      <c r="I129" s="43" t="s">
        <v>23</v>
      </c>
      <c r="J129" s="43" t="s">
        <v>24</v>
      </c>
      <c r="K129" s="127">
        <v>4395604.3956044</v>
      </c>
      <c r="L129" s="43" t="s">
        <v>26</v>
      </c>
      <c r="M129" s="43" t="s">
        <v>25</v>
      </c>
      <c r="N129" s="43" t="s">
        <v>27</v>
      </c>
      <c r="O129" s="126">
        <v>-5000000</v>
      </c>
      <c r="P129" s="43" t="s">
        <v>28</v>
      </c>
      <c r="Q129" s="89">
        <v>1.1375</v>
      </c>
      <c r="R129" s="89">
        <v>0.94799999999999995</v>
      </c>
      <c r="S129" s="110"/>
      <c r="T129" s="110">
        <v>0</v>
      </c>
      <c r="U129" s="43"/>
      <c r="V129" s="89">
        <v>1.1385000000000001</v>
      </c>
      <c r="W129" s="89">
        <v>1.1788464074565452</v>
      </c>
      <c r="X129" s="126">
        <v>-173591.27293042641</v>
      </c>
      <c r="Y129" s="147"/>
      <c r="Z129" s="127">
        <v>0</v>
      </c>
      <c r="AA129" s="126">
        <v>-173591.27293042641</v>
      </c>
      <c r="AB129" s="43" t="s">
        <v>135</v>
      </c>
      <c r="AD129" s="75" t="str">
        <f t="shared" si="25"/>
        <v/>
      </c>
      <c r="AE129" s="75" t="str">
        <f t="shared" si="26"/>
        <v/>
      </c>
      <c r="AF129" s="6"/>
      <c r="AG129" s="75" t="str">
        <f t="shared" si="27"/>
        <v/>
      </c>
      <c r="AH129" s="75" t="str">
        <f t="shared" si="28"/>
        <v/>
      </c>
      <c r="AI129" s="75" t="str">
        <f t="shared" si="29"/>
        <v/>
      </c>
      <c r="AJ129" s="75" t="str">
        <f t="shared" si="30"/>
        <v/>
      </c>
      <c r="AK129" s="78" t="str">
        <f t="shared" si="31"/>
        <v/>
      </c>
      <c r="AL129" s="6"/>
      <c r="AM129" s="66">
        <f>VLOOKUP(EURUSD!C129,'Cours à terme initiaux'!$A$1:$E$432,5,FALSE)</f>
        <v>1.1405000000000001</v>
      </c>
      <c r="AN129" s="75" t="str">
        <f t="shared" si="32"/>
        <v/>
      </c>
      <c r="AO129" s="75" t="str">
        <f t="shared" si="33"/>
        <v/>
      </c>
      <c r="AP129" s="75" t="str">
        <f t="shared" si="34"/>
        <v/>
      </c>
      <c r="AQ129" s="75" t="str">
        <f t="shared" si="35"/>
        <v/>
      </c>
      <c r="AR129" s="78" t="str">
        <f t="shared" si="36"/>
        <v/>
      </c>
      <c r="AT129" s="124" t="str">
        <f t="shared" si="37"/>
        <v/>
      </c>
    </row>
    <row r="130" spans="1:46" ht="15.6" x14ac:dyDescent="0.3">
      <c r="A130" s="43">
        <v>2018</v>
      </c>
      <c r="B130" s="43" t="s">
        <v>95</v>
      </c>
      <c r="C130" s="43">
        <v>561</v>
      </c>
      <c r="D130" s="43" t="s">
        <v>83</v>
      </c>
      <c r="E130" s="88">
        <v>42221</v>
      </c>
      <c r="F130" s="88">
        <v>43341</v>
      </c>
      <c r="G130" s="88">
        <v>43343</v>
      </c>
      <c r="H130" s="43" t="s">
        <v>22</v>
      </c>
      <c r="I130" s="43" t="s">
        <v>25</v>
      </c>
      <c r="J130" s="43" t="s">
        <v>24</v>
      </c>
      <c r="K130" s="127">
        <v>4201680.6722689103</v>
      </c>
      <c r="L130" s="43" t="s">
        <v>22</v>
      </c>
      <c r="M130" s="43" t="s">
        <v>23</v>
      </c>
      <c r="N130" s="43" t="s">
        <v>27</v>
      </c>
      <c r="O130" s="126">
        <v>-5000000</v>
      </c>
      <c r="P130" s="43" t="s">
        <v>28</v>
      </c>
      <c r="Q130" s="89">
        <v>1.19</v>
      </c>
      <c r="R130" s="89">
        <v>0.94799999999999995</v>
      </c>
      <c r="S130" s="110"/>
      <c r="T130" s="110">
        <v>0</v>
      </c>
      <c r="U130" s="43"/>
      <c r="V130" s="89">
        <v>1.1385000000000001</v>
      </c>
      <c r="W130" s="89">
        <v>1.1806326143665649</v>
      </c>
      <c r="X130" s="127">
        <v>281493.73928698123</v>
      </c>
      <c r="Y130" s="147">
        <v>113940.53845141173</v>
      </c>
      <c r="Z130" s="127">
        <v>0</v>
      </c>
      <c r="AA130" s="127">
        <v>281493.73928698123</v>
      </c>
      <c r="AB130" s="43" t="s">
        <v>133</v>
      </c>
      <c r="AD130" s="75" t="str">
        <f t="shared" si="25"/>
        <v/>
      </c>
      <c r="AE130" s="75" t="str">
        <f t="shared" si="26"/>
        <v/>
      </c>
      <c r="AF130" s="6"/>
      <c r="AG130" s="75" t="str">
        <f t="shared" si="27"/>
        <v/>
      </c>
      <c r="AH130" s="75" t="str">
        <f t="shared" si="28"/>
        <v/>
      </c>
      <c r="AI130" s="75" t="str">
        <f t="shared" si="29"/>
        <v/>
      </c>
      <c r="AJ130" s="75" t="str">
        <f t="shared" si="30"/>
        <v/>
      </c>
      <c r="AK130" s="78" t="str">
        <f t="shared" si="31"/>
        <v/>
      </c>
      <c r="AL130" s="6"/>
      <c r="AM130" s="66">
        <f>VLOOKUP(EURUSD!C130,'Cours à terme initiaux'!$A$1:$E$432,5,FALSE)</f>
        <v>1.1426000000000001</v>
      </c>
      <c r="AN130" s="75" t="str">
        <f t="shared" si="32"/>
        <v/>
      </c>
      <c r="AO130" s="75" t="str">
        <f t="shared" si="33"/>
        <v/>
      </c>
      <c r="AP130" s="75" t="str">
        <f t="shared" si="34"/>
        <v/>
      </c>
      <c r="AQ130" s="75" t="str">
        <f t="shared" si="35"/>
        <v/>
      </c>
      <c r="AR130" s="78" t="str">
        <f t="shared" si="36"/>
        <v/>
      </c>
      <c r="AT130" s="124" t="str">
        <f t="shared" si="37"/>
        <v/>
      </c>
    </row>
    <row r="131" spans="1:46" ht="15.6" x14ac:dyDescent="0.3">
      <c r="A131" s="43">
        <v>2018</v>
      </c>
      <c r="B131" s="43" t="s">
        <v>95</v>
      </c>
      <c r="C131" s="43">
        <v>562</v>
      </c>
      <c r="D131" s="43" t="s">
        <v>83</v>
      </c>
      <c r="E131" s="88">
        <v>42221</v>
      </c>
      <c r="F131" s="88">
        <v>43341</v>
      </c>
      <c r="G131" s="88">
        <v>43343</v>
      </c>
      <c r="H131" s="43" t="s">
        <v>22</v>
      </c>
      <c r="I131" s="43" t="s">
        <v>25</v>
      </c>
      <c r="J131" s="43" t="s">
        <v>24</v>
      </c>
      <c r="K131" s="127">
        <v>4395604.3956044</v>
      </c>
      <c r="L131" s="43" t="s">
        <v>22</v>
      </c>
      <c r="M131" s="43" t="s">
        <v>23</v>
      </c>
      <c r="N131" s="43" t="s">
        <v>27</v>
      </c>
      <c r="O131" s="126">
        <v>-5000000</v>
      </c>
      <c r="P131" s="43" t="s">
        <v>28</v>
      </c>
      <c r="Q131" s="89">
        <v>1.1375</v>
      </c>
      <c r="R131" s="89">
        <v>0.94799999999999995</v>
      </c>
      <c r="S131" s="110"/>
      <c r="T131" s="110">
        <v>0</v>
      </c>
      <c r="U131" s="43"/>
      <c r="V131" s="89">
        <v>1.1385000000000001</v>
      </c>
      <c r="W131" s="89">
        <v>1.1806326143665649</v>
      </c>
      <c r="X131" s="127">
        <v>9921.1442085475919</v>
      </c>
      <c r="Y131" s="147"/>
      <c r="Z131" s="127">
        <v>0</v>
      </c>
      <c r="AA131" s="127">
        <v>9921.1442085475919</v>
      </c>
      <c r="AB131" s="43" t="s">
        <v>134</v>
      </c>
      <c r="AD131" s="75" t="str">
        <f t="shared" si="25"/>
        <v/>
      </c>
      <c r="AE131" s="75" t="str">
        <f t="shared" si="26"/>
        <v/>
      </c>
      <c r="AF131" s="6"/>
      <c r="AG131" s="75" t="str">
        <f t="shared" si="27"/>
        <v/>
      </c>
      <c r="AH131" s="75" t="str">
        <f t="shared" si="28"/>
        <v/>
      </c>
      <c r="AI131" s="75" t="str">
        <f t="shared" si="29"/>
        <v/>
      </c>
      <c r="AJ131" s="75" t="str">
        <f t="shared" si="30"/>
        <v/>
      </c>
      <c r="AK131" s="78" t="str">
        <f t="shared" si="31"/>
        <v/>
      </c>
      <c r="AL131" s="6"/>
      <c r="AM131" s="66">
        <f>VLOOKUP(EURUSD!C131,'Cours à terme initiaux'!$A$1:$E$432,5,FALSE)</f>
        <v>1.1426000000000001</v>
      </c>
      <c r="AN131" s="75" t="str">
        <f t="shared" si="32"/>
        <v/>
      </c>
      <c r="AO131" s="75" t="str">
        <f t="shared" si="33"/>
        <v/>
      </c>
      <c r="AP131" s="75" t="str">
        <f t="shared" si="34"/>
        <v/>
      </c>
      <c r="AQ131" s="75" t="str">
        <f t="shared" si="35"/>
        <v/>
      </c>
      <c r="AR131" s="78" t="str">
        <f t="shared" si="36"/>
        <v/>
      </c>
      <c r="AT131" s="124" t="str">
        <f t="shared" si="37"/>
        <v/>
      </c>
    </row>
    <row r="132" spans="1:46" ht="15.6" x14ac:dyDescent="0.3">
      <c r="A132" s="43">
        <v>2018</v>
      </c>
      <c r="B132" s="43" t="s">
        <v>95</v>
      </c>
      <c r="C132" s="43">
        <v>563</v>
      </c>
      <c r="D132" s="43" t="s">
        <v>83</v>
      </c>
      <c r="E132" s="88">
        <v>42221</v>
      </c>
      <c r="F132" s="88">
        <v>43341</v>
      </c>
      <c r="G132" s="88">
        <v>43343</v>
      </c>
      <c r="H132" s="43" t="s">
        <v>26</v>
      </c>
      <c r="I132" s="43" t="s">
        <v>23</v>
      </c>
      <c r="J132" s="43" t="s">
        <v>24</v>
      </c>
      <c r="K132" s="127">
        <v>4395604.3956044</v>
      </c>
      <c r="L132" s="43" t="s">
        <v>26</v>
      </c>
      <c r="M132" s="43" t="s">
        <v>25</v>
      </c>
      <c r="N132" s="43" t="s">
        <v>27</v>
      </c>
      <c r="O132" s="126">
        <v>-5000000</v>
      </c>
      <c r="P132" s="43" t="s">
        <v>28</v>
      </c>
      <c r="Q132" s="89">
        <v>1.1375</v>
      </c>
      <c r="R132" s="89">
        <v>0.94799999999999995</v>
      </c>
      <c r="S132" s="110"/>
      <c r="T132" s="110">
        <v>0</v>
      </c>
      <c r="U132" s="43"/>
      <c r="V132" s="89">
        <v>1.1385000000000001</v>
      </c>
      <c r="W132" s="89">
        <v>1.1806326143665649</v>
      </c>
      <c r="X132" s="126">
        <v>-177474.3450441171</v>
      </c>
      <c r="Y132" s="147"/>
      <c r="Z132" s="127">
        <v>0</v>
      </c>
      <c r="AA132" s="126">
        <v>-177474.3450441171</v>
      </c>
      <c r="AB132" s="43" t="s">
        <v>135</v>
      </c>
      <c r="AD132" s="75" t="str">
        <f t="shared" si="25"/>
        <v/>
      </c>
      <c r="AE132" s="75" t="str">
        <f t="shared" si="26"/>
        <v/>
      </c>
      <c r="AF132" s="6"/>
      <c r="AG132" s="75" t="str">
        <f t="shared" si="27"/>
        <v/>
      </c>
      <c r="AH132" s="75" t="str">
        <f t="shared" si="28"/>
        <v/>
      </c>
      <c r="AI132" s="75" t="str">
        <f t="shared" si="29"/>
        <v/>
      </c>
      <c r="AJ132" s="75" t="str">
        <f t="shared" si="30"/>
        <v/>
      </c>
      <c r="AK132" s="78" t="str">
        <f t="shared" si="31"/>
        <v/>
      </c>
      <c r="AL132" s="6"/>
      <c r="AM132" s="66">
        <f>VLOOKUP(EURUSD!C132,'Cours à terme initiaux'!$A$1:$E$432,5,FALSE)</f>
        <v>1.1426000000000001</v>
      </c>
      <c r="AN132" s="75" t="str">
        <f t="shared" si="32"/>
        <v/>
      </c>
      <c r="AO132" s="75" t="str">
        <f t="shared" si="33"/>
        <v/>
      </c>
      <c r="AP132" s="75" t="str">
        <f t="shared" si="34"/>
        <v/>
      </c>
      <c r="AQ132" s="75" t="str">
        <f t="shared" si="35"/>
        <v/>
      </c>
      <c r="AR132" s="78" t="str">
        <f t="shared" si="36"/>
        <v/>
      </c>
      <c r="AT132" s="124" t="str">
        <f t="shared" si="37"/>
        <v/>
      </c>
    </row>
    <row r="133" spans="1:46" ht="15.6" x14ac:dyDescent="0.3">
      <c r="A133" s="43">
        <v>2018</v>
      </c>
      <c r="B133" s="43" t="s">
        <v>96</v>
      </c>
      <c r="C133" s="43">
        <v>564</v>
      </c>
      <c r="D133" s="43" t="s">
        <v>83</v>
      </c>
      <c r="E133" s="88">
        <v>42221</v>
      </c>
      <c r="F133" s="88">
        <v>43369</v>
      </c>
      <c r="G133" s="88">
        <v>43371</v>
      </c>
      <c r="H133" s="43" t="s">
        <v>22</v>
      </c>
      <c r="I133" s="43" t="s">
        <v>25</v>
      </c>
      <c r="J133" s="43" t="s">
        <v>24</v>
      </c>
      <c r="K133" s="127">
        <v>4201680.6722689103</v>
      </c>
      <c r="L133" s="43" t="s">
        <v>22</v>
      </c>
      <c r="M133" s="43" t="s">
        <v>23</v>
      </c>
      <c r="N133" s="43" t="s">
        <v>27</v>
      </c>
      <c r="O133" s="126">
        <v>-5000000</v>
      </c>
      <c r="P133" s="43" t="s">
        <v>28</v>
      </c>
      <c r="Q133" s="89">
        <v>1.19</v>
      </c>
      <c r="R133" s="89">
        <v>0.94799999999999995</v>
      </c>
      <c r="S133" s="110"/>
      <c r="T133" s="110">
        <v>0</v>
      </c>
      <c r="U133" s="43"/>
      <c r="V133" s="89">
        <v>1.1385000000000001</v>
      </c>
      <c r="W133" s="89">
        <v>1.182269731984966</v>
      </c>
      <c r="X133" s="127">
        <v>289978.5161323662</v>
      </c>
      <c r="Y133" s="147">
        <v>120033.82031104554</v>
      </c>
      <c r="Z133" s="127">
        <v>0</v>
      </c>
      <c r="AA133" s="127">
        <v>289978.5161323662</v>
      </c>
      <c r="AB133" s="43" t="s">
        <v>133</v>
      </c>
      <c r="AD133" s="75" t="str">
        <f t="shared" si="25"/>
        <v/>
      </c>
      <c r="AE133" s="75" t="str">
        <f t="shared" si="26"/>
        <v/>
      </c>
      <c r="AF133" s="6"/>
      <c r="AG133" s="75" t="str">
        <f t="shared" si="27"/>
        <v/>
      </c>
      <c r="AH133" s="75" t="str">
        <f t="shared" si="28"/>
        <v/>
      </c>
      <c r="AI133" s="75" t="str">
        <f t="shared" si="29"/>
        <v/>
      </c>
      <c r="AJ133" s="75" t="str">
        <f t="shared" si="30"/>
        <v/>
      </c>
      <c r="AK133" s="78" t="str">
        <f t="shared" si="31"/>
        <v/>
      </c>
      <c r="AL133" s="6"/>
      <c r="AM133" s="66">
        <f>VLOOKUP(EURUSD!C133,'Cours à terme initiaux'!$A$1:$E$432,5,FALSE)</f>
        <v>1.1443000000000001</v>
      </c>
      <c r="AN133" s="75" t="str">
        <f t="shared" si="32"/>
        <v/>
      </c>
      <c r="AO133" s="75" t="str">
        <f t="shared" si="33"/>
        <v/>
      </c>
      <c r="AP133" s="75" t="str">
        <f t="shared" si="34"/>
        <v/>
      </c>
      <c r="AQ133" s="75" t="str">
        <f t="shared" si="35"/>
        <v/>
      </c>
      <c r="AR133" s="78" t="str">
        <f t="shared" si="36"/>
        <v/>
      </c>
      <c r="AT133" s="124" t="str">
        <f t="shared" si="37"/>
        <v/>
      </c>
    </row>
    <row r="134" spans="1:46" ht="15.6" x14ac:dyDescent="0.3">
      <c r="A134" s="43">
        <v>2018</v>
      </c>
      <c r="B134" s="43" t="s">
        <v>96</v>
      </c>
      <c r="C134" s="43">
        <v>565</v>
      </c>
      <c r="D134" s="43" t="s">
        <v>83</v>
      </c>
      <c r="E134" s="88">
        <v>42221</v>
      </c>
      <c r="F134" s="88">
        <v>43369</v>
      </c>
      <c r="G134" s="88">
        <v>43371</v>
      </c>
      <c r="H134" s="43" t="s">
        <v>22</v>
      </c>
      <c r="I134" s="43" t="s">
        <v>25</v>
      </c>
      <c r="J134" s="43" t="s">
        <v>24</v>
      </c>
      <c r="K134" s="127">
        <v>4395604.3956044</v>
      </c>
      <c r="L134" s="43" t="s">
        <v>22</v>
      </c>
      <c r="M134" s="43" t="s">
        <v>23</v>
      </c>
      <c r="N134" s="43" t="s">
        <v>27</v>
      </c>
      <c r="O134" s="126">
        <v>-5000000</v>
      </c>
      <c r="P134" s="43" t="s">
        <v>28</v>
      </c>
      <c r="Q134" s="89">
        <v>1.1375</v>
      </c>
      <c r="R134" s="89">
        <v>0.94799999999999995</v>
      </c>
      <c r="S134" s="110"/>
      <c r="T134" s="110">
        <v>0</v>
      </c>
      <c r="U134" s="43"/>
      <c r="V134" s="89">
        <v>1.1385000000000001</v>
      </c>
      <c r="W134" s="89">
        <v>1.182269731984966</v>
      </c>
      <c r="X134" s="127">
        <v>10768.018947510554</v>
      </c>
      <c r="Y134" s="147"/>
      <c r="Z134" s="127">
        <v>0</v>
      </c>
      <c r="AA134" s="127">
        <v>10768.018947510554</v>
      </c>
      <c r="AB134" s="43" t="s">
        <v>134</v>
      </c>
      <c r="AD134" s="75" t="str">
        <f t="shared" si="25"/>
        <v/>
      </c>
      <c r="AE134" s="75" t="str">
        <f t="shared" si="26"/>
        <v/>
      </c>
      <c r="AF134" s="6"/>
      <c r="AG134" s="75" t="str">
        <f t="shared" si="27"/>
        <v/>
      </c>
      <c r="AH134" s="75" t="str">
        <f t="shared" si="28"/>
        <v/>
      </c>
      <c r="AI134" s="75" t="str">
        <f t="shared" si="29"/>
        <v/>
      </c>
      <c r="AJ134" s="75" t="str">
        <f t="shared" si="30"/>
        <v/>
      </c>
      <c r="AK134" s="78" t="str">
        <f t="shared" si="31"/>
        <v/>
      </c>
      <c r="AL134" s="6"/>
      <c r="AM134" s="66">
        <f>VLOOKUP(EURUSD!C134,'Cours à terme initiaux'!$A$1:$E$432,5,FALSE)</f>
        <v>1.1443000000000001</v>
      </c>
      <c r="AN134" s="75" t="str">
        <f t="shared" si="32"/>
        <v/>
      </c>
      <c r="AO134" s="75" t="str">
        <f t="shared" si="33"/>
        <v/>
      </c>
      <c r="AP134" s="75" t="str">
        <f t="shared" si="34"/>
        <v/>
      </c>
      <c r="AQ134" s="75" t="str">
        <f t="shared" si="35"/>
        <v/>
      </c>
      <c r="AR134" s="78" t="str">
        <f t="shared" si="36"/>
        <v/>
      </c>
      <c r="AT134" s="124" t="str">
        <f t="shared" si="37"/>
        <v/>
      </c>
    </row>
    <row r="135" spans="1:46" ht="15.6" x14ac:dyDescent="0.3">
      <c r="A135" s="43">
        <v>2018</v>
      </c>
      <c r="B135" s="43" t="s">
        <v>96</v>
      </c>
      <c r="C135" s="43">
        <v>566</v>
      </c>
      <c r="D135" s="43" t="s">
        <v>83</v>
      </c>
      <c r="E135" s="88">
        <v>42221</v>
      </c>
      <c r="F135" s="88">
        <v>43369</v>
      </c>
      <c r="G135" s="88">
        <v>43371</v>
      </c>
      <c r="H135" s="43" t="s">
        <v>26</v>
      </c>
      <c r="I135" s="43" t="s">
        <v>23</v>
      </c>
      <c r="J135" s="43" t="s">
        <v>24</v>
      </c>
      <c r="K135" s="127">
        <v>4395604.3956044</v>
      </c>
      <c r="L135" s="43" t="s">
        <v>26</v>
      </c>
      <c r="M135" s="43" t="s">
        <v>25</v>
      </c>
      <c r="N135" s="43" t="s">
        <v>27</v>
      </c>
      <c r="O135" s="126">
        <v>-5000000</v>
      </c>
      <c r="P135" s="43" t="s">
        <v>28</v>
      </c>
      <c r="Q135" s="89">
        <v>1.1375</v>
      </c>
      <c r="R135" s="89">
        <v>0.94799999999999995</v>
      </c>
      <c r="S135" s="110"/>
      <c r="T135" s="110">
        <v>0</v>
      </c>
      <c r="U135" s="43"/>
      <c r="V135" s="89">
        <v>1.1385000000000001</v>
      </c>
      <c r="W135" s="89">
        <v>1.182269731984966</v>
      </c>
      <c r="X135" s="126">
        <v>-180712.71476883121</v>
      </c>
      <c r="Y135" s="147"/>
      <c r="Z135" s="127">
        <v>0</v>
      </c>
      <c r="AA135" s="126">
        <v>-180712.71476883121</v>
      </c>
      <c r="AB135" s="43" t="s">
        <v>135</v>
      </c>
      <c r="AD135" s="75" t="str">
        <f t="shared" si="25"/>
        <v/>
      </c>
      <c r="AE135" s="75" t="str">
        <f t="shared" si="26"/>
        <v/>
      </c>
      <c r="AF135" s="6"/>
      <c r="AG135" s="75" t="str">
        <f t="shared" si="27"/>
        <v/>
      </c>
      <c r="AH135" s="75" t="str">
        <f t="shared" si="28"/>
        <v/>
      </c>
      <c r="AI135" s="75" t="str">
        <f t="shared" si="29"/>
        <v/>
      </c>
      <c r="AJ135" s="75" t="str">
        <f t="shared" si="30"/>
        <v/>
      </c>
      <c r="AK135" s="78" t="str">
        <f t="shared" si="31"/>
        <v/>
      </c>
      <c r="AL135" s="6"/>
      <c r="AM135" s="66">
        <f>VLOOKUP(EURUSD!C135,'Cours à terme initiaux'!$A$1:$E$432,5,FALSE)</f>
        <v>1.1443000000000001</v>
      </c>
      <c r="AN135" s="75" t="str">
        <f t="shared" si="32"/>
        <v/>
      </c>
      <c r="AO135" s="75" t="str">
        <f t="shared" si="33"/>
        <v/>
      </c>
      <c r="AP135" s="75" t="str">
        <f t="shared" si="34"/>
        <v/>
      </c>
      <c r="AQ135" s="75" t="str">
        <f t="shared" si="35"/>
        <v/>
      </c>
      <c r="AR135" s="78" t="str">
        <f t="shared" si="36"/>
        <v/>
      </c>
      <c r="AT135" s="124" t="str">
        <f t="shared" si="37"/>
        <v/>
      </c>
    </row>
    <row r="136" spans="1:46" ht="15.6" x14ac:dyDescent="0.3">
      <c r="A136" s="43">
        <v>2018</v>
      </c>
      <c r="B136" s="43" t="s">
        <v>97</v>
      </c>
      <c r="C136" s="43">
        <v>567</v>
      </c>
      <c r="D136" s="43" t="s">
        <v>83</v>
      </c>
      <c r="E136" s="88">
        <v>42221</v>
      </c>
      <c r="F136" s="88">
        <v>43402</v>
      </c>
      <c r="G136" s="88">
        <v>43404</v>
      </c>
      <c r="H136" s="43" t="s">
        <v>22</v>
      </c>
      <c r="I136" s="43" t="s">
        <v>25</v>
      </c>
      <c r="J136" s="43" t="s">
        <v>24</v>
      </c>
      <c r="K136" s="127">
        <v>4201680.6722689103</v>
      </c>
      <c r="L136" s="43" t="s">
        <v>22</v>
      </c>
      <c r="M136" s="43" t="s">
        <v>23</v>
      </c>
      <c r="N136" s="43" t="s">
        <v>27</v>
      </c>
      <c r="O136" s="126">
        <v>-5000000</v>
      </c>
      <c r="P136" s="43" t="s">
        <v>28</v>
      </c>
      <c r="Q136" s="89">
        <v>1.19</v>
      </c>
      <c r="R136" s="89">
        <v>0.94799999999999995</v>
      </c>
      <c r="S136" s="110"/>
      <c r="T136" s="110">
        <v>0</v>
      </c>
      <c r="U136" s="43"/>
      <c r="V136" s="89">
        <v>1.1385000000000001</v>
      </c>
      <c r="W136" s="89">
        <v>1.184255555975029</v>
      </c>
      <c r="X136" s="127">
        <v>299909.28301435336</v>
      </c>
      <c r="Y136" s="147">
        <v>127231.52107278674</v>
      </c>
      <c r="Z136" s="127">
        <v>0</v>
      </c>
      <c r="AA136" s="127">
        <v>299909.28301435336</v>
      </c>
      <c r="AB136" s="43" t="s">
        <v>133</v>
      </c>
      <c r="AD136" s="75" t="str">
        <f t="shared" si="25"/>
        <v/>
      </c>
      <c r="AE136" s="75" t="str">
        <f t="shared" si="26"/>
        <v/>
      </c>
      <c r="AF136" s="6"/>
      <c r="AG136" s="75" t="str">
        <f t="shared" si="27"/>
        <v/>
      </c>
      <c r="AH136" s="75" t="str">
        <f t="shared" si="28"/>
        <v/>
      </c>
      <c r="AI136" s="75" t="str">
        <f t="shared" si="29"/>
        <v/>
      </c>
      <c r="AJ136" s="75" t="str">
        <f t="shared" si="30"/>
        <v/>
      </c>
      <c r="AK136" s="78" t="str">
        <f t="shared" si="31"/>
        <v/>
      </c>
      <c r="AL136" s="6"/>
      <c r="AM136" s="66">
        <f>VLOOKUP(EURUSD!C136,'Cours à terme initiaux'!$A$1:$E$432,5,FALSE)</f>
        <v>1.1465000000000001</v>
      </c>
      <c r="AN136" s="75" t="str">
        <f t="shared" si="32"/>
        <v/>
      </c>
      <c r="AO136" s="75" t="str">
        <f t="shared" si="33"/>
        <v/>
      </c>
      <c r="AP136" s="75" t="str">
        <f t="shared" si="34"/>
        <v/>
      </c>
      <c r="AQ136" s="75" t="str">
        <f t="shared" si="35"/>
        <v/>
      </c>
      <c r="AR136" s="78" t="str">
        <f t="shared" si="36"/>
        <v/>
      </c>
      <c r="AT136" s="124" t="str">
        <f t="shared" si="37"/>
        <v/>
      </c>
    </row>
    <row r="137" spans="1:46" ht="15.6" x14ac:dyDescent="0.3">
      <c r="A137" s="43">
        <v>2018</v>
      </c>
      <c r="B137" s="43" t="s">
        <v>97</v>
      </c>
      <c r="C137" s="43">
        <v>568</v>
      </c>
      <c r="D137" s="43" t="s">
        <v>83</v>
      </c>
      <c r="E137" s="88">
        <v>42221</v>
      </c>
      <c r="F137" s="88">
        <v>43402</v>
      </c>
      <c r="G137" s="88">
        <v>43404</v>
      </c>
      <c r="H137" s="43" t="s">
        <v>22</v>
      </c>
      <c r="I137" s="43" t="s">
        <v>25</v>
      </c>
      <c r="J137" s="43" t="s">
        <v>24</v>
      </c>
      <c r="K137" s="127">
        <v>4395604.3956044</v>
      </c>
      <c r="L137" s="43" t="s">
        <v>22</v>
      </c>
      <c r="M137" s="43" t="s">
        <v>23</v>
      </c>
      <c r="N137" s="43" t="s">
        <v>27</v>
      </c>
      <c r="O137" s="126">
        <v>-5000000</v>
      </c>
      <c r="P137" s="43" t="s">
        <v>28</v>
      </c>
      <c r="Q137" s="89">
        <v>1.1375</v>
      </c>
      <c r="R137" s="89">
        <v>0.94799999999999995</v>
      </c>
      <c r="S137" s="110"/>
      <c r="T137" s="110">
        <v>0</v>
      </c>
      <c r="U137" s="43"/>
      <c r="V137" s="89">
        <v>1.1385000000000001</v>
      </c>
      <c r="W137" s="89">
        <v>1.184255555975029</v>
      </c>
      <c r="X137" s="127">
        <v>11802.668462735372</v>
      </c>
      <c r="Y137" s="147"/>
      <c r="Z137" s="127">
        <v>0</v>
      </c>
      <c r="AA137" s="127">
        <v>11802.668462735372</v>
      </c>
      <c r="AB137" s="43" t="s">
        <v>134</v>
      </c>
      <c r="AD137" s="75" t="str">
        <f t="shared" si="25"/>
        <v/>
      </c>
      <c r="AE137" s="75" t="str">
        <f t="shared" si="26"/>
        <v/>
      </c>
      <c r="AF137" s="6"/>
      <c r="AG137" s="75" t="str">
        <f t="shared" si="27"/>
        <v/>
      </c>
      <c r="AH137" s="75" t="str">
        <f t="shared" si="28"/>
        <v/>
      </c>
      <c r="AI137" s="75" t="str">
        <f t="shared" si="29"/>
        <v/>
      </c>
      <c r="AJ137" s="75" t="str">
        <f t="shared" si="30"/>
        <v/>
      </c>
      <c r="AK137" s="78" t="str">
        <f t="shared" si="31"/>
        <v/>
      </c>
      <c r="AL137" s="6"/>
      <c r="AM137" s="66">
        <f>VLOOKUP(EURUSD!C137,'Cours à terme initiaux'!$A$1:$E$432,5,FALSE)</f>
        <v>1.1465000000000001</v>
      </c>
      <c r="AN137" s="75" t="str">
        <f t="shared" si="32"/>
        <v/>
      </c>
      <c r="AO137" s="75" t="str">
        <f t="shared" si="33"/>
        <v/>
      </c>
      <c r="AP137" s="75" t="str">
        <f t="shared" si="34"/>
        <v/>
      </c>
      <c r="AQ137" s="75" t="str">
        <f t="shared" si="35"/>
        <v/>
      </c>
      <c r="AR137" s="78" t="str">
        <f t="shared" si="36"/>
        <v/>
      </c>
      <c r="AT137" s="124" t="str">
        <f t="shared" si="37"/>
        <v/>
      </c>
    </row>
    <row r="138" spans="1:46" ht="15.6" x14ac:dyDescent="0.3">
      <c r="A138" s="43">
        <v>2018</v>
      </c>
      <c r="B138" s="43" t="s">
        <v>97</v>
      </c>
      <c r="C138" s="43">
        <v>569</v>
      </c>
      <c r="D138" s="43" t="s">
        <v>83</v>
      </c>
      <c r="E138" s="88">
        <v>42221</v>
      </c>
      <c r="F138" s="88">
        <v>43402</v>
      </c>
      <c r="G138" s="88">
        <v>43404</v>
      </c>
      <c r="H138" s="43" t="s">
        <v>26</v>
      </c>
      <c r="I138" s="43" t="s">
        <v>23</v>
      </c>
      <c r="J138" s="43" t="s">
        <v>24</v>
      </c>
      <c r="K138" s="127">
        <v>4395604.3956044</v>
      </c>
      <c r="L138" s="43" t="s">
        <v>26</v>
      </c>
      <c r="M138" s="43" t="s">
        <v>25</v>
      </c>
      <c r="N138" s="43" t="s">
        <v>27</v>
      </c>
      <c r="O138" s="126">
        <v>-5000000</v>
      </c>
      <c r="P138" s="43" t="s">
        <v>28</v>
      </c>
      <c r="Q138" s="89">
        <v>1.1375</v>
      </c>
      <c r="R138" s="89">
        <v>0.94799999999999995</v>
      </c>
      <c r="S138" s="110"/>
      <c r="T138" s="110">
        <v>0</v>
      </c>
      <c r="U138" s="43"/>
      <c r="V138" s="89">
        <v>1.1385000000000001</v>
      </c>
      <c r="W138" s="89">
        <v>1.184255555975029</v>
      </c>
      <c r="X138" s="126">
        <v>-184480.43040430199</v>
      </c>
      <c r="Y138" s="147"/>
      <c r="Z138" s="127">
        <v>0</v>
      </c>
      <c r="AA138" s="126">
        <v>-184480.43040430199</v>
      </c>
      <c r="AB138" s="43" t="s">
        <v>135</v>
      </c>
      <c r="AD138" s="75" t="str">
        <f t="shared" si="25"/>
        <v/>
      </c>
      <c r="AE138" s="75" t="str">
        <f t="shared" si="26"/>
        <v/>
      </c>
      <c r="AF138" s="6"/>
      <c r="AG138" s="75" t="str">
        <f t="shared" si="27"/>
        <v/>
      </c>
      <c r="AH138" s="75" t="str">
        <f t="shared" si="28"/>
        <v/>
      </c>
      <c r="AI138" s="75" t="str">
        <f t="shared" si="29"/>
        <v/>
      </c>
      <c r="AJ138" s="75" t="str">
        <f t="shared" si="30"/>
        <v/>
      </c>
      <c r="AK138" s="78" t="str">
        <f t="shared" si="31"/>
        <v/>
      </c>
      <c r="AL138" s="6"/>
      <c r="AM138" s="66">
        <f>VLOOKUP(EURUSD!C138,'Cours à terme initiaux'!$A$1:$E$432,5,FALSE)</f>
        <v>1.1465000000000001</v>
      </c>
      <c r="AN138" s="75" t="str">
        <f t="shared" si="32"/>
        <v/>
      </c>
      <c r="AO138" s="75" t="str">
        <f t="shared" si="33"/>
        <v/>
      </c>
      <c r="AP138" s="75" t="str">
        <f t="shared" si="34"/>
        <v/>
      </c>
      <c r="AQ138" s="75" t="str">
        <f t="shared" si="35"/>
        <v/>
      </c>
      <c r="AR138" s="78" t="str">
        <f t="shared" si="36"/>
        <v/>
      </c>
      <c r="AT138" s="124" t="str">
        <f t="shared" si="37"/>
        <v/>
      </c>
    </row>
    <row r="139" spans="1:46" ht="15.6" x14ac:dyDescent="0.3">
      <c r="A139" s="43">
        <v>2018</v>
      </c>
      <c r="B139" s="43" t="s">
        <v>98</v>
      </c>
      <c r="C139" s="43">
        <v>570</v>
      </c>
      <c r="D139" s="43" t="s">
        <v>83</v>
      </c>
      <c r="E139" s="88">
        <v>42221</v>
      </c>
      <c r="F139" s="88">
        <v>43432</v>
      </c>
      <c r="G139" s="88">
        <v>43434</v>
      </c>
      <c r="H139" s="43" t="s">
        <v>22</v>
      </c>
      <c r="I139" s="43" t="s">
        <v>25</v>
      </c>
      <c r="J139" s="43" t="s">
        <v>24</v>
      </c>
      <c r="K139" s="127">
        <v>4201680.6722689103</v>
      </c>
      <c r="L139" s="43" t="s">
        <v>22</v>
      </c>
      <c r="M139" s="43" t="s">
        <v>23</v>
      </c>
      <c r="N139" s="43" t="s">
        <v>27</v>
      </c>
      <c r="O139" s="126">
        <v>-5000000</v>
      </c>
      <c r="P139" s="43" t="s">
        <v>28</v>
      </c>
      <c r="Q139" s="89">
        <v>1.19</v>
      </c>
      <c r="R139" s="89">
        <v>0.94799999999999995</v>
      </c>
      <c r="S139" s="110"/>
      <c r="T139" s="110">
        <v>0</v>
      </c>
      <c r="U139" s="43"/>
      <c r="V139" s="89">
        <v>1.1385000000000001</v>
      </c>
      <c r="W139" s="89">
        <v>1.1860702681363551</v>
      </c>
      <c r="X139" s="127">
        <v>308806.02985278633</v>
      </c>
      <c r="Y139" s="147">
        <v>133697.26957135965</v>
      </c>
      <c r="Z139" s="127">
        <v>0</v>
      </c>
      <c r="AA139" s="127">
        <v>308806.02985278633</v>
      </c>
      <c r="AB139" s="43" t="s">
        <v>133</v>
      </c>
      <c r="AD139" s="75" t="str">
        <f t="shared" ref="AD139:AD141" si="38">IF(R139="",ABS(O139/W139),"")</f>
        <v/>
      </c>
      <c r="AE139" s="75" t="str">
        <f t="shared" ref="AE139:AE141" si="39">IF(R139="",
IF(H139="BUY",
IF(I139="CALL",MAX(-ABS(O139)/W139+ABS(O139)/Q139,0),IF(I139="PUT",MAX(-ABS(O139)/Q139+ABS(O139)/W139,0),IF(I139="FORWARD",-ABS(O139)/W139+ABS(O139)/Q139,"TRADE NOT VALID"))),
-IF(I139="CALL",MAX(-ABS(O139)/W139+ABS(O139)/Q139,0),IF(I139="PUT",MAX(-ABS(O139)/Q139+ABS(O139)/W139,0),IF(I139="FORWARD",-ABS(O139)/W139+ABS(O139)/Q139,"TRADE NOT VALID")))),"")</f>
        <v/>
      </c>
      <c r="AF139" s="6"/>
      <c r="AG139" s="75" t="str">
        <f t="shared" ref="AG139:AG141" si="40">IF(R139="",
IF(I139="CALL",ABS(O139/(W139*(1+$AH$3))),
IF(I139="PUT",ABS(O139/(W139*(1+$AH$2))),
IF(I139="FORWARD",ABS(O139/(W139*(1+$AH$3))),
"TRADE NOT VALID"))),
"")</f>
        <v/>
      </c>
      <c r="AH139" s="75" t="str">
        <f t="shared" ref="AH139:AH141" si="41">IF(R139="",
IF(H139="BUY",
IF(I139="CALL",MAX(-ABS(O139)/(W139*(1+$AH$3))+ABS(O139)/Q139,0),IF(I139="PUT",MAX(-ABS(O139)/Q139+ABS(O139)/(W139*(1+$AH$2)),0),IF(I139="FORWARD",-ABS(O139)/(W139*(1+$AH$3))+ABS(O139)/Q139,"TRADE NOT VALID"))),
-IF(I139="CALL",MAX(-ABS(O139)/(W139*(1+$AH$3))+ABS(O139)/Q139,0),IF(I139="PUT",MAX(-ABS(O139)/Q139+ABS(O139)/(W139*(1+$AH$2)),0),IF(I139="FORWARD",-ABS(O139)/(W139*(1+$AH$3))+ABS(O139)/Q139,"TRADE NOT VALID")))),"")</f>
        <v/>
      </c>
      <c r="AI139" s="75" t="str">
        <f t="shared" ref="AI139:AI141" si="42">IF(R139="",
AG139-IF(AE139=0,ABS(O139/Q139),AD139),"")</f>
        <v/>
      </c>
      <c r="AJ139" s="75" t="str">
        <f t="shared" ref="AJ139:AJ141" si="43">IF(R139="",AH139-AE139,"")</f>
        <v/>
      </c>
      <c r="AK139" s="78" t="str">
        <f t="shared" ref="AK139:AK141" si="44">IF(R139="",IF(AJ139=0,"CHOC INSUFFISANT",ABS(AJ139/AI139)),"")</f>
        <v/>
      </c>
      <c r="AL139" s="6"/>
      <c r="AM139" s="66">
        <f>VLOOKUP(EURUSD!C139,'Cours à terme initiaux'!$A$1:$E$432,5,FALSE)</f>
        <v>1.1487000000000001</v>
      </c>
      <c r="AN139" s="75" t="str">
        <f t="shared" ref="AN139:AN141" si="45">IF(R139="",ABS(O139/AM139),"")</f>
        <v/>
      </c>
      <c r="AO139" s="75" t="str">
        <f t="shared" ref="AO139:AO141" si="46">IF(R139="",
IF(H139="BUY",
IF(I139="CALL",MAX(-ABS(O139)/AM139+ABS(O139)/Q139,0),IF(I139="PUT",MAX(-ABS(O139)/Q139+ABS(O139)/AM139,0),IF(I139="FORWARD",-ABS(O139)/AM139+ABS(O139)/Q139,"TRADE NOT VALID"))),
-IF(I139="CALL",MAX(-ABS(O139)/AM139+ABS(O139)/Q139,0),IF(I139="PUT",MAX(-ABS(O139)/Q139+ABS(O139)/AM139,0),IF(I139="FORWARD",-ABS(O139)/AM139+ABS(O139)/Q139,"TRADE NOT VALID")))),"")</f>
        <v/>
      </c>
      <c r="AP139" s="75" t="str">
        <f t="shared" ref="AP139:AP141" si="47">IF(R139="",
IF(AO139=AE139,AD139-AN139,
IF(AE139=0,IF(H139="BUY",(ABS(O139)/AM139-ABS(O139)/Q139),-(ABS(O139)/AM139-ABS(O139)/Q139)),
IF(AO139=0,IF(H139="BUY",(ABS(O139)/W139-ABS(O139)/Q139),-(ABS(O139)/W139-ABS(O139)/Q139)),AD139-AN139))),"")</f>
        <v/>
      </c>
      <c r="AQ139" s="75" t="str">
        <f t="shared" ref="AQ139:AQ141" si="48">IF(R139="",
AE139-AO139,
"")</f>
        <v/>
      </c>
      <c r="AR139" s="78" t="str">
        <f t="shared" ref="AR139:AR141" si="49">IF(R139="",IF(AQ139=0,"PAS DE VALEUR INTRINSEQUE",ABS(AQ139/AP139)),"")</f>
        <v/>
      </c>
      <c r="AT139" s="124" t="str">
        <f t="shared" ref="AT139:AT140" si="50">IF(ISERROR(AM139),C139,"")</f>
        <v/>
      </c>
    </row>
    <row r="140" spans="1:46" ht="15.6" x14ac:dyDescent="0.3">
      <c r="A140" s="43">
        <v>2018</v>
      </c>
      <c r="B140" s="43" t="s">
        <v>98</v>
      </c>
      <c r="C140" s="43">
        <v>571</v>
      </c>
      <c r="D140" s="43" t="s">
        <v>83</v>
      </c>
      <c r="E140" s="88">
        <v>42221</v>
      </c>
      <c r="F140" s="88">
        <v>43432</v>
      </c>
      <c r="G140" s="88">
        <v>43434</v>
      </c>
      <c r="H140" s="43" t="s">
        <v>22</v>
      </c>
      <c r="I140" s="43" t="s">
        <v>25</v>
      </c>
      <c r="J140" s="43" t="s">
        <v>24</v>
      </c>
      <c r="K140" s="127">
        <v>4395604.3956044</v>
      </c>
      <c r="L140" s="43" t="s">
        <v>22</v>
      </c>
      <c r="M140" s="43" t="s">
        <v>23</v>
      </c>
      <c r="N140" s="43" t="s">
        <v>27</v>
      </c>
      <c r="O140" s="126">
        <v>-5000000</v>
      </c>
      <c r="P140" s="43" t="s">
        <v>28</v>
      </c>
      <c r="Q140" s="89">
        <v>1.1375</v>
      </c>
      <c r="R140" s="89">
        <v>0.94799999999999995</v>
      </c>
      <c r="S140" s="111"/>
      <c r="T140" s="111">
        <v>0</v>
      </c>
      <c r="V140" s="89">
        <v>1.1385000000000001</v>
      </c>
      <c r="W140" s="89">
        <v>1.1860702681363551</v>
      </c>
      <c r="X140" s="127">
        <v>12773.660216298787</v>
      </c>
      <c r="Y140" s="147"/>
      <c r="Z140" s="127">
        <v>0</v>
      </c>
      <c r="AA140" s="127">
        <v>12773.660216298787</v>
      </c>
      <c r="AB140" s="43" t="s">
        <v>134</v>
      </c>
      <c r="AD140" s="75" t="str">
        <f t="shared" si="38"/>
        <v/>
      </c>
      <c r="AE140" s="75" t="str">
        <f t="shared" si="39"/>
        <v/>
      </c>
      <c r="AF140" s="143"/>
      <c r="AG140" s="75" t="str">
        <f t="shared" si="40"/>
        <v/>
      </c>
      <c r="AH140" s="75" t="str">
        <f t="shared" si="41"/>
        <v/>
      </c>
      <c r="AI140" s="75" t="str">
        <f t="shared" si="42"/>
        <v/>
      </c>
      <c r="AJ140" s="75" t="str">
        <f t="shared" si="43"/>
        <v/>
      </c>
      <c r="AK140" s="78" t="str">
        <f t="shared" si="44"/>
        <v/>
      </c>
      <c r="AL140" s="143"/>
      <c r="AM140" s="66">
        <f>VLOOKUP(EURUSD!C140,'Cours à terme initiaux'!$A$1:$E$432,5,FALSE)</f>
        <v>1.1487000000000001</v>
      </c>
      <c r="AN140" s="75" t="str">
        <f t="shared" si="45"/>
        <v/>
      </c>
      <c r="AO140" s="75" t="str">
        <f t="shared" si="46"/>
        <v/>
      </c>
      <c r="AP140" s="75" t="str">
        <f t="shared" si="47"/>
        <v/>
      </c>
      <c r="AQ140" s="75" t="str">
        <f t="shared" si="48"/>
        <v/>
      </c>
      <c r="AR140" s="78" t="str">
        <f t="shared" si="49"/>
        <v/>
      </c>
      <c r="AT140" s="124" t="str">
        <f t="shared" si="50"/>
        <v/>
      </c>
    </row>
    <row r="141" spans="1:46" ht="15.6" x14ac:dyDescent="0.3">
      <c r="A141" s="44">
        <v>2018</v>
      </c>
      <c r="B141" s="44" t="s">
        <v>98</v>
      </c>
      <c r="C141" s="44">
        <v>572</v>
      </c>
      <c r="D141" s="44" t="s">
        <v>83</v>
      </c>
      <c r="E141" s="47">
        <v>42221</v>
      </c>
      <c r="F141" s="47">
        <v>43432</v>
      </c>
      <c r="G141" s="47">
        <v>43434</v>
      </c>
      <c r="H141" s="44" t="s">
        <v>26</v>
      </c>
      <c r="I141" s="44" t="s">
        <v>23</v>
      </c>
      <c r="J141" s="44" t="s">
        <v>24</v>
      </c>
      <c r="K141" s="128">
        <v>4395604.3956044</v>
      </c>
      <c r="L141" s="44" t="s">
        <v>26</v>
      </c>
      <c r="M141" s="44" t="s">
        <v>25</v>
      </c>
      <c r="N141" s="44" t="s">
        <v>27</v>
      </c>
      <c r="O141" s="90">
        <v>-5000000</v>
      </c>
      <c r="P141" s="44" t="s">
        <v>28</v>
      </c>
      <c r="Q141" s="52">
        <v>1.1375</v>
      </c>
      <c r="R141" s="52">
        <v>0.94799999999999995</v>
      </c>
      <c r="S141" s="83"/>
      <c r="T141" s="83"/>
      <c r="U141" s="44"/>
      <c r="V141" s="52">
        <v>1.1385000000000001</v>
      </c>
      <c r="W141" s="52">
        <v>1.1860702681363551</v>
      </c>
      <c r="X141" s="90">
        <v>-187882.42049772548</v>
      </c>
      <c r="Y141" s="148"/>
      <c r="Z141" s="128">
        <v>0</v>
      </c>
      <c r="AA141" s="90">
        <v>-187882.42049772548</v>
      </c>
      <c r="AB141" s="44" t="s">
        <v>135</v>
      </c>
      <c r="AD141" s="144" t="str">
        <f t="shared" si="38"/>
        <v/>
      </c>
      <c r="AE141" s="144" t="str">
        <f t="shared" si="39"/>
        <v/>
      </c>
      <c r="AF141" s="145"/>
      <c r="AG141" s="144" t="str">
        <f t="shared" si="40"/>
        <v/>
      </c>
      <c r="AH141" s="144" t="str">
        <f t="shared" si="41"/>
        <v/>
      </c>
      <c r="AI141" s="144" t="str">
        <f t="shared" si="42"/>
        <v/>
      </c>
      <c r="AJ141" s="144" t="str">
        <f t="shared" si="43"/>
        <v/>
      </c>
      <c r="AK141" s="146" t="str">
        <f t="shared" si="44"/>
        <v/>
      </c>
      <c r="AL141" s="145"/>
      <c r="AM141" s="133">
        <f>VLOOKUP(EURUSD!C141,'Cours à terme initiaux'!$A$1:$E$432,5,FALSE)</f>
        <v>1.1487000000000001</v>
      </c>
      <c r="AN141" s="144" t="str">
        <f t="shared" si="45"/>
        <v/>
      </c>
      <c r="AO141" s="144" t="str">
        <f t="shared" si="46"/>
        <v/>
      </c>
      <c r="AP141" s="144" t="str">
        <f t="shared" si="47"/>
        <v/>
      </c>
      <c r="AQ141" s="144" t="str">
        <f t="shared" si="48"/>
        <v/>
      </c>
      <c r="AR141" s="146" t="str">
        <f t="shared" si="49"/>
        <v/>
      </c>
      <c r="AT141" s="124" t="str">
        <f t="shared" ref="AT141" si="51">IF(ISERROR(AM141),C141,"")</f>
        <v/>
      </c>
    </row>
    <row r="142" spans="1:46" ht="15.6" x14ac:dyDescent="0.3">
      <c r="A142" s="61"/>
      <c r="B142" s="61"/>
      <c r="C142" s="61"/>
      <c r="D142" s="61"/>
      <c r="E142" s="62"/>
      <c r="F142" s="62"/>
      <c r="G142" s="62"/>
      <c r="H142" s="61"/>
      <c r="I142" s="61"/>
      <c r="J142" s="61"/>
      <c r="K142" s="83"/>
      <c r="L142" s="61"/>
      <c r="M142" s="61"/>
      <c r="N142" s="61"/>
      <c r="O142" s="63"/>
      <c r="P142" s="61"/>
      <c r="Q142" s="64"/>
      <c r="R142" s="64"/>
      <c r="S142" s="83"/>
      <c r="T142" s="83"/>
      <c r="U142" s="61"/>
      <c r="V142" s="64"/>
      <c r="W142" s="64"/>
      <c r="X142" s="83"/>
      <c r="Z142" s="83"/>
      <c r="AA142" s="83"/>
      <c r="AD142" s="75"/>
      <c r="AE142" s="75"/>
      <c r="AF142" s="6"/>
      <c r="AG142" s="75"/>
      <c r="AH142" s="75"/>
      <c r="AI142" s="75"/>
      <c r="AJ142" s="75"/>
      <c r="AK142" s="78"/>
      <c r="AL142" s="6"/>
      <c r="AM142" s="66"/>
      <c r="AN142" s="75"/>
      <c r="AO142" s="75"/>
      <c r="AP142" s="75"/>
      <c r="AQ142" s="75"/>
      <c r="AR142" s="78"/>
    </row>
    <row r="143" spans="1:46" ht="15.6" x14ac:dyDescent="0.3">
      <c r="A143" s="61"/>
      <c r="B143" s="61"/>
      <c r="C143" s="61"/>
      <c r="D143" s="61"/>
      <c r="E143" s="62"/>
      <c r="F143" s="62"/>
      <c r="G143" s="62"/>
      <c r="H143" s="61"/>
      <c r="I143" s="61"/>
      <c r="J143" s="61"/>
      <c r="K143" s="83"/>
      <c r="L143" s="61"/>
      <c r="M143" s="61"/>
      <c r="N143" s="61"/>
      <c r="O143" s="63"/>
      <c r="P143" s="61"/>
      <c r="Q143" s="64"/>
      <c r="R143" s="64"/>
      <c r="S143" s="83"/>
      <c r="T143" s="83"/>
      <c r="U143" s="61"/>
      <c r="V143" s="64"/>
      <c r="W143" s="64"/>
      <c r="X143" s="83"/>
      <c r="Z143" s="83"/>
      <c r="AA143" s="83"/>
      <c r="AD143" s="75"/>
      <c r="AE143" s="75"/>
      <c r="AF143" s="6"/>
      <c r="AG143" s="75"/>
      <c r="AH143" s="75"/>
      <c r="AI143" s="75"/>
      <c r="AJ143" s="75"/>
      <c r="AK143" s="78"/>
      <c r="AL143" s="6"/>
      <c r="AM143" s="66"/>
      <c r="AN143" s="75"/>
      <c r="AO143" s="75"/>
      <c r="AP143" s="75"/>
      <c r="AQ143" s="75"/>
      <c r="AR143" s="78"/>
    </row>
    <row r="144" spans="1:46" ht="15.6" x14ac:dyDescent="0.3">
      <c r="A144" s="61"/>
      <c r="B144" s="61"/>
      <c r="C144" s="61"/>
      <c r="D144" s="61"/>
      <c r="E144" s="62"/>
      <c r="F144" s="62"/>
      <c r="G144" s="62"/>
      <c r="H144" s="61"/>
      <c r="I144" s="61"/>
      <c r="J144" s="61"/>
      <c r="K144" s="83"/>
      <c r="L144" s="61"/>
      <c r="M144" s="61"/>
      <c r="N144" s="61"/>
      <c r="O144" s="63"/>
      <c r="P144" s="61"/>
      <c r="Q144" s="64"/>
      <c r="R144" s="64"/>
      <c r="S144" s="83"/>
      <c r="T144" s="83"/>
      <c r="U144" s="61"/>
      <c r="V144" s="64"/>
      <c r="W144" s="64"/>
      <c r="X144" s="63"/>
      <c r="Z144" s="83"/>
      <c r="AA144" s="63"/>
      <c r="AD144" s="75"/>
      <c r="AE144" s="75"/>
      <c r="AF144" s="6"/>
      <c r="AG144" s="75"/>
      <c r="AH144" s="75"/>
      <c r="AI144" s="75"/>
      <c r="AJ144" s="75"/>
      <c r="AK144" s="78"/>
      <c r="AL144" s="6"/>
      <c r="AM144" s="66"/>
      <c r="AN144" s="75"/>
      <c r="AO144" s="75"/>
      <c r="AP144" s="75"/>
      <c r="AQ144" s="75"/>
      <c r="AR144" s="78"/>
    </row>
    <row r="145" spans="1:44" ht="15.6" x14ac:dyDescent="0.3">
      <c r="A145" s="61"/>
      <c r="B145" s="61"/>
      <c r="C145" s="61"/>
      <c r="D145" s="61"/>
      <c r="E145" s="62"/>
      <c r="F145" s="62"/>
      <c r="G145" s="62"/>
      <c r="H145" s="61"/>
      <c r="I145" s="61"/>
      <c r="J145" s="61"/>
      <c r="K145" s="83"/>
      <c r="L145" s="61"/>
      <c r="M145" s="61"/>
      <c r="N145" s="61"/>
      <c r="O145" s="63"/>
      <c r="P145" s="61"/>
      <c r="Q145" s="64"/>
      <c r="R145" s="64"/>
      <c r="S145" s="83"/>
      <c r="T145" s="83"/>
      <c r="U145" s="61"/>
      <c r="V145" s="64"/>
      <c r="W145" s="64"/>
      <c r="X145" s="83"/>
      <c r="Z145" s="83"/>
      <c r="AA145" s="83"/>
      <c r="AD145" s="75"/>
      <c r="AE145" s="75"/>
      <c r="AF145" s="6"/>
      <c r="AG145" s="75"/>
      <c r="AH145" s="75"/>
      <c r="AI145" s="75"/>
      <c r="AJ145" s="75"/>
      <c r="AK145" s="78"/>
      <c r="AL145" s="6"/>
      <c r="AM145" s="66"/>
      <c r="AN145" s="75"/>
      <c r="AO145" s="75"/>
      <c r="AP145" s="75"/>
      <c r="AQ145" s="75"/>
      <c r="AR145" s="78"/>
    </row>
    <row r="146" spans="1:44" ht="15.6" x14ac:dyDescent="0.3">
      <c r="A146" s="61"/>
      <c r="B146" s="61"/>
      <c r="C146" s="61"/>
      <c r="D146" s="61"/>
      <c r="E146" s="62"/>
      <c r="F146" s="62"/>
      <c r="G146" s="62"/>
      <c r="H146" s="61"/>
      <c r="I146" s="61"/>
      <c r="J146" s="61"/>
      <c r="K146" s="83"/>
      <c r="L146" s="61"/>
      <c r="M146" s="61"/>
      <c r="N146" s="61"/>
      <c r="O146" s="63"/>
      <c r="P146" s="61"/>
      <c r="Q146" s="64"/>
      <c r="R146" s="64"/>
      <c r="S146" s="83"/>
      <c r="T146" s="83"/>
      <c r="U146" s="61"/>
      <c r="V146" s="64"/>
      <c r="W146" s="64"/>
      <c r="X146" s="83"/>
      <c r="Z146" s="83"/>
      <c r="AA146" s="83"/>
      <c r="AD146" s="75"/>
      <c r="AE146" s="75"/>
      <c r="AF146" s="6"/>
      <c r="AG146" s="75"/>
      <c r="AH146" s="75"/>
      <c r="AI146" s="75"/>
      <c r="AJ146" s="75"/>
      <c r="AK146" s="78"/>
      <c r="AL146" s="6"/>
      <c r="AM146" s="66"/>
      <c r="AN146" s="75"/>
      <c r="AO146" s="75"/>
      <c r="AP146" s="75"/>
      <c r="AQ146" s="75"/>
      <c r="AR146" s="78"/>
    </row>
    <row r="147" spans="1:44" ht="15.6" x14ac:dyDescent="0.3">
      <c r="A147" s="61"/>
      <c r="B147" s="61"/>
      <c r="C147" s="61"/>
      <c r="D147" s="61"/>
      <c r="E147" s="62"/>
      <c r="F147" s="62"/>
      <c r="G147" s="62"/>
      <c r="H147" s="61"/>
      <c r="I147" s="61"/>
      <c r="J147" s="61"/>
      <c r="K147" s="83"/>
      <c r="L147" s="61"/>
      <c r="M147" s="61"/>
      <c r="N147" s="61"/>
      <c r="O147" s="63"/>
      <c r="P147" s="61"/>
      <c r="Q147" s="64"/>
      <c r="R147" s="64"/>
      <c r="S147" s="83"/>
      <c r="T147" s="83"/>
      <c r="U147" s="61"/>
      <c r="V147" s="64"/>
      <c r="W147" s="64"/>
      <c r="X147" s="63"/>
      <c r="Z147" s="83"/>
      <c r="AA147" s="63"/>
      <c r="AD147" s="75"/>
      <c r="AE147" s="75"/>
      <c r="AF147" s="6"/>
      <c r="AG147" s="75"/>
      <c r="AH147" s="75"/>
      <c r="AI147" s="75"/>
      <c r="AJ147" s="75"/>
      <c r="AK147" s="78"/>
      <c r="AL147" s="6"/>
      <c r="AM147" s="66"/>
      <c r="AN147" s="75"/>
      <c r="AO147" s="75"/>
      <c r="AP147" s="75"/>
      <c r="AQ147" s="75"/>
      <c r="AR147" s="78"/>
    </row>
    <row r="148" spans="1:44" ht="15.6" x14ac:dyDescent="0.3">
      <c r="A148" s="61"/>
      <c r="B148" s="61"/>
      <c r="C148" s="61"/>
      <c r="D148" s="61"/>
      <c r="E148" s="62"/>
      <c r="F148" s="62"/>
      <c r="G148" s="62"/>
      <c r="H148" s="61"/>
      <c r="I148" s="61"/>
      <c r="J148" s="61"/>
      <c r="K148" s="83"/>
      <c r="L148" s="61"/>
      <c r="M148" s="61"/>
      <c r="N148" s="61"/>
      <c r="O148" s="63"/>
      <c r="P148" s="61"/>
      <c r="Q148" s="64"/>
      <c r="R148" s="64"/>
      <c r="S148" s="83"/>
      <c r="T148" s="83"/>
      <c r="U148" s="61"/>
      <c r="V148" s="64"/>
      <c r="W148" s="64"/>
      <c r="X148" s="83"/>
      <c r="Z148" s="83"/>
      <c r="AA148" s="83"/>
      <c r="AD148" s="75"/>
      <c r="AE148" s="75"/>
      <c r="AF148" s="6"/>
      <c r="AG148" s="75"/>
      <c r="AH148" s="75"/>
      <c r="AI148" s="75"/>
      <c r="AJ148" s="75"/>
      <c r="AK148" s="78"/>
      <c r="AL148" s="6"/>
      <c r="AM148" s="66"/>
      <c r="AN148" s="75"/>
      <c r="AO148" s="75"/>
      <c r="AP148" s="75"/>
      <c r="AQ148" s="75"/>
      <c r="AR148" s="78"/>
    </row>
    <row r="149" spans="1:44" ht="15.6" x14ac:dyDescent="0.3">
      <c r="A149" s="61"/>
      <c r="B149" s="61"/>
      <c r="C149" s="61"/>
      <c r="D149" s="61"/>
      <c r="E149" s="62"/>
      <c r="F149" s="62"/>
      <c r="G149" s="62"/>
      <c r="H149" s="61"/>
      <c r="I149" s="61"/>
      <c r="J149" s="61"/>
      <c r="K149" s="83"/>
      <c r="L149" s="61"/>
      <c r="M149" s="61"/>
      <c r="N149" s="61"/>
      <c r="O149" s="63"/>
      <c r="P149" s="61"/>
      <c r="Q149" s="64"/>
      <c r="R149" s="64"/>
      <c r="S149" s="83"/>
      <c r="T149" s="83"/>
      <c r="U149" s="61"/>
      <c r="V149" s="64"/>
      <c r="W149" s="64"/>
      <c r="X149" s="83"/>
      <c r="Z149" s="83"/>
      <c r="AA149" s="83"/>
      <c r="AD149" s="75"/>
      <c r="AE149" s="75"/>
      <c r="AF149" s="6"/>
      <c r="AG149" s="75"/>
      <c r="AH149" s="75"/>
      <c r="AI149" s="75"/>
      <c r="AJ149" s="75"/>
      <c r="AK149" s="78"/>
      <c r="AL149" s="6"/>
      <c r="AM149" s="66"/>
      <c r="AN149" s="75"/>
      <c r="AO149" s="75"/>
      <c r="AP149" s="75"/>
      <c r="AQ149" s="75"/>
      <c r="AR149" s="78"/>
    </row>
    <row r="150" spans="1:44" ht="15.6" x14ac:dyDescent="0.3">
      <c r="A150" s="61"/>
      <c r="B150" s="61"/>
      <c r="C150" s="61"/>
      <c r="D150" s="61"/>
      <c r="E150" s="62"/>
      <c r="F150" s="62"/>
      <c r="G150" s="62"/>
      <c r="H150" s="61"/>
      <c r="I150" s="61"/>
      <c r="J150" s="61"/>
      <c r="K150" s="83"/>
      <c r="L150" s="61"/>
      <c r="M150" s="61"/>
      <c r="N150" s="61"/>
      <c r="O150" s="63"/>
      <c r="P150" s="61"/>
      <c r="Q150" s="64"/>
      <c r="R150" s="64"/>
      <c r="S150" s="83"/>
      <c r="T150" s="83"/>
      <c r="U150" s="61"/>
      <c r="V150" s="64"/>
      <c r="W150" s="64"/>
      <c r="X150" s="63"/>
      <c r="Z150" s="83"/>
      <c r="AA150" s="63"/>
      <c r="AD150" s="75"/>
      <c r="AE150" s="75"/>
      <c r="AF150" s="6"/>
      <c r="AG150" s="75"/>
      <c r="AH150" s="75"/>
      <c r="AI150" s="75"/>
      <c r="AJ150" s="75"/>
      <c r="AK150" s="78"/>
      <c r="AL150" s="6"/>
      <c r="AM150" s="66"/>
      <c r="AN150" s="75"/>
      <c r="AO150" s="75"/>
      <c r="AP150" s="75"/>
      <c r="AQ150" s="75"/>
      <c r="AR150" s="78"/>
    </row>
    <row r="151" spans="1:44" ht="15.6" x14ac:dyDescent="0.3">
      <c r="A151" s="61"/>
      <c r="B151" s="61"/>
      <c r="C151" s="61"/>
      <c r="D151" s="61"/>
      <c r="E151" s="62"/>
      <c r="F151" s="62"/>
      <c r="G151" s="62"/>
      <c r="H151" s="61"/>
      <c r="I151" s="61"/>
      <c r="J151" s="61"/>
      <c r="K151" s="83"/>
      <c r="L151" s="61"/>
      <c r="M151" s="61"/>
      <c r="N151" s="61"/>
      <c r="O151" s="63"/>
      <c r="P151" s="61"/>
      <c r="Q151" s="64"/>
      <c r="R151" s="64"/>
      <c r="S151" s="83"/>
      <c r="T151" s="83"/>
      <c r="U151" s="61"/>
      <c r="V151" s="64"/>
      <c r="W151" s="64"/>
      <c r="X151" s="83"/>
      <c r="Z151" s="83"/>
      <c r="AA151" s="83"/>
      <c r="AD151" s="75"/>
      <c r="AE151" s="75"/>
      <c r="AF151" s="6"/>
      <c r="AG151" s="75"/>
      <c r="AH151" s="75"/>
      <c r="AI151" s="75"/>
      <c r="AJ151" s="75"/>
      <c r="AK151" s="78"/>
      <c r="AL151" s="6"/>
      <c r="AM151" s="66"/>
      <c r="AN151" s="75"/>
      <c r="AO151" s="75"/>
      <c r="AP151" s="75"/>
      <c r="AQ151" s="75"/>
      <c r="AR151" s="78"/>
    </row>
    <row r="152" spans="1:44" ht="15.6" x14ac:dyDescent="0.3">
      <c r="A152" s="61"/>
      <c r="B152" s="61"/>
      <c r="C152" s="61"/>
      <c r="D152" s="61"/>
      <c r="E152" s="62"/>
      <c r="F152" s="62"/>
      <c r="G152" s="62"/>
      <c r="H152" s="61"/>
      <c r="I152" s="61"/>
      <c r="J152" s="61"/>
      <c r="K152" s="83"/>
      <c r="L152" s="61"/>
      <c r="M152" s="61"/>
      <c r="N152" s="61"/>
      <c r="O152" s="63"/>
      <c r="P152" s="61"/>
      <c r="Q152" s="64"/>
      <c r="R152" s="64"/>
      <c r="S152" s="83"/>
      <c r="T152" s="83"/>
      <c r="U152" s="61"/>
      <c r="V152" s="64"/>
      <c r="W152" s="64"/>
      <c r="X152" s="83"/>
      <c r="Z152" s="83"/>
      <c r="AA152" s="83"/>
      <c r="AD152" s="75"/>
      <c r="AE152" s="75"/>
      <c r="AF152" s="6"/>
      <c r="AG152" s="75"/>
      <c r="AH152" s="75"/>
      <c r="AI152" s="75"/>
      <c r="AJ152" s="75"/>
      <c r="AK152" s="78"/>
      <c r="AL152" s="6"/>
      <c r="AM152" s="66"/>
      <c r="AN152" s="75"/>
      <c r="AO152" s="75"/>
      <c r="AP152" s="75"/>
      <c r="AQ152" s="75"/>
      <c r="AR152" s="78"/>
    </row>
    <row r="153" spans="1:44" ht="15.6" x14ac:dyDescent="0.3">
      <c r="A153" s="61"/>
      <c r="B153" s="61"/>
      <c r="C153" s="61"/>
      <c r="D153" s="61"/>
      <c r="E153" s="62"/>
      <c r="F153" s="62"/>
      <c r="G153" s="62"/>
      <c r="H153" s="61"/>
      <c r="I153" s="61"/>
      <c r="J153" s="61"/>
      <c r="K153" s="83"/>
      <c r="L153" s="61"/>
      <c r="M153" s="61"/>
      <c r="N153" s="61"/>
      <c r="O153" s="63"/>
      <c r="P153" s="61"/>
      <c r="Q153" s="64"/>
      <c r="R153" s="64"/>
      <c r="S153" s="83"/>
      <c r="T153" s="83"/>
      <c r="U153" s="61"/>
      <c r="V153" s="64"/>
      <c r="W153" s="64"/>
      <c r="X153" s="63"/>
      <c r="Z153" s="83"/>
      <c r="AA153" s="63"/>
      <c r="AD153" s="75"/>
      <c r="AE153" s="75"/>
      <c r="AF153" s="6"/>
      <c r="AG153" s="75"/>
      <c r="AH153" s="75"/>
      <c r="AI153" s="75"/>
      <c r="AJ153" s="75"/>
      <c r="AK153" s="78"/>
      <c r="AL153" s="6"/>
      <c r="AM153" s="66"/>
      <c r="AN153" s="75"/>
      <c r="AO153" s="75"/>
      <c r="AP153" s="75"/>
      <c r="AQ153" s="75"/>
      <c r="AR153" s="78"/>
    </row>
    <row r="154" spans="1:44" ht="15.6" x14ac:dyDescent="0.3">
      <c r="A154" s="61"/>
      <c r="B154" s="61"/>
      <c r="C154" s="61"/>
      <c r="D154" s="61"/>
      <c r="E154" s="62"/>
      <c r="F154" s="62"/>
      <c r="G154" s="62"/>
      <c r="H154" s="61"/>
      <c r="I154" s="61"/>
      <c r="J154" s="61"/>
      <c r="K154" s="83"/>
      <c r="L154" s="61"/>
      <c r="M154" s="61"/>
      <c r="N154" s="61"/>
      <c r="O154" s="63"/>
      <c r="P154" s="61"/>
      <c r="Q154" s="64"/>
      <c r="R154" s="64"/>
      <c r="S154" s="83"/>
      <c r="T154" s="83"/>
      <c r="U154" s="61"/>
      <c r="V154" s="64"/>
      <c r="W154" s="64"/>
      <c r="X154" s="83"/>
      <c r="Z154" s="83"/>
      <c r="AA154" s="83"/>
      <c r="AD154" s="75"/>
      <c r="AE154" s="75"/>
      <c r="AF154" s="6"/>
      <c r="AG154" s="75"/>
      <c r="AH154" s="75"/>
      <c r="AI154" s="75"/>
      <c r="AJ154" s="75"/>
      <c r="AK154" s="78"/>
      <c r="AL154" s="6"/>
      <c r="AM154" s="66"/>
      <c r="AN154" s="75"/>
      <c r="AO154" s="75"/>
      <c r="AP154" s="75"/>
      <c r="AQ154" s="75"/>
      <c r="AR154" s="78"/>
    </row>
    <row r="155" spans="1:44" ht="15.6" x14ac:dyDescent="0.3">
      <c r="A155" s="61"/>
      <c r="B155" s="61"/>
      <c r="C155" s="61"/>
      <c r="D155" s="61"/>
      <c r="E155" s="62"/>
      <c r="F155" s="62"/>
      <c r="G155" s="62"/>
      <c r="H155" s="61"/>
      <c r="I155" s="61"/>
      <c r="J155" s="61"/>
      <c r="K155" s="83"/>
      <c r="L155" s="61"/>
      <c r="M155" s="61"/>
      <c r="N155" s="61"/>
      <c r="O155" s="63"/>
      <c r="P155" s="61"/>
      <c r="Q155" s="64"/>
      <c r="R155" s="64"/>
      <c r="S155" s="83"/>
      <c r="T155" s="83"/>
      <c r="U155" s="61"/>
      <c r="V155" s="64"/>
      <c r="W155" s="64"/>
      <c r="X155" s="83"/>
      <c r="Z155" s="83"/>
      <c r="AA155" s="83"/>
      <c r="AD155" s="75"/>
      <c r="AE155" s="75"/>
      <c r="AF155" s="6"/>
      <c r="AG155" s="75"/>
      <c r="AH155" s="75"/>
      <c r="AI155" s="75"/>
      <c r="AJ155" s="75"/>
      <c r="AK155" s="78"/>
      <c r="AL155" s="6"/>
      <c r="AM155" s="66"/>
      <c r="AN155" s="75"/>
      <c r="AO155" s="75"/>
      <c r="AP155" s="75"/>
      <c r="AQ155" s="75"/>
      <c r="AR155" s="78"/>
    </row>
    <row r="156" spans="1:44" ht="15.6" x14ac:dyDescent="0.3">
      <c r="A156" s="61"/>
      <c r="B156" s="61"/>
      <c r="C156" s="61"/>
      <c r="D156" s="61"/>
      <c r="E156" s="62"/>
      <c r="F156" s="62"/>
      <c r="G156" s="62"/>
      <c r="H156" s="61"/>
      <c r="I156" s="61"/>
      <c r="J156" s="61"/>
      <c r="K156" s="83"/>
      <c r="L156" s="61"/>
      <c r="M156" s="61"/>
      <c r="N156" s="61"/>
      <c r="O156" s="63"/>
      <c r="P156" s="61"/>
      <c r="Q156" s="64"/>
      <c r="R156" s="64"/>
      <c r="S156" s="83"/>
      <c r="T156" s="83"/>
      <c r="U156" s="61"/>
      <c r="V156" s="64"/>
      <c r="W156" s="64"/>
      <c r="X156" s="63"/>
      <c r="Z156" s="83"/>
      <c r="AA156" s="63"/>
      <c r="AD156" s="75"/>
      <c r="AE156" s="75"/>
      <c r="AF156" s="6"/>
      <c r="AG156" s="75"/>
      <c r="AH156" s="75"/>
      <c r="AI156" s="75"/>
      <c r="AJ156" s="75"/>
      <c r="AK156" s="78"/>
      <c r="AL156" s="6"/>
      <c r="AM156" s="66"/>
      <c r="AN156" s="75"/>
      <c r="AO156" s="75"/>
      <c r="AP156" s="75"/>
      <c r="AQ156" s="75"/>
      <c r="AR156" s="78"/>
    </row>
    <row r="157" spans="1:44" ht="15.6" x14ac:dyDescent="0.3">
      <c r="A157" s="61"/>
      <c r="B157" s="61"/>
      <c r="C157" s="61"/>
      <c r="D157" s="61"/>
      <c r="E157" s="62"/>
      <c r="F157" s="62"/>
      <c r="G157" s="62"/>
      <c r="H157" s="61"/>
      <c r="I157" s="61"/>
      <c r="J157" s="61"/>
      <c r="K157" s="83"/>
      <c r="L157" s="61"/>
      <c r="M157" s="61"/>
      <c r="N157" s="61"/>
      <c r="O157" s="63"/>
      <c r="P157" s="61"/>
      <c r="Q157" s="64"/>
      <c r="R157" s="64"/>
      <c r="S157" s="83"/>
      <c r="T157" s="83"/>
      <c r="U157" s="61"/>
      <c r="V157" s="64"/>
      <c r="W157" s="64"/>
      <c r="X157" s="83"/>
      <c r="Z157" s="83"/>
      <c r="AA157" s="83"/>
      <c r="AD157" s="75"/>
      <c r="AE157" s="75"/>
      <c r="AF157" s="6"/>
      <c r="AG157" s="75"/>
      <c r="AH157" s="75"/>
      <c r="AI157" s="75"/>
      <c r="AJ157" s="75"/>
      <c r="AK157" s="78"/>
      <c r="AL157" s="6"/>
      <c r="AM157" s="66"/>
      <c r="AN157" s="75"/>
      <c r="AO157" s="75"/>
      <c r="AP157" s="75"/>
      <c r="AQ157" s="75"/>
      <c r="AR157" s="78"/>
    </row>
    <row r="158" spans="1:44" ht="15.6" x14ac:dyDescent="0.3">
      <c r="A158" s="61"/>
      <c r="B158" s="61"/>
      <c r="C158" s="61"/>
      <c r="D158" s="61"/>
      <c r="E158" s="62"/>
      <c r="F158" s="62"/>
      <c r="G158" s="62"/>
      <c r="H158" s="61"/>
      <c r="I158" s="61"/>
      <c r="J158" s="61"/>
      <c r="K158" s="83"/>
      <c r="L158" s="61"/>
      <c r="M158" s="61"/>
      <c r="N158" s="61"/>
      <c r="O158" s="63"/>
      <c r="P158" s="61"/>
      <c r="Q158" s="64"/>
      <c r="R158" s="64"/>
      <c r="S158" s="83"/>
      <c r="T158" s="83"/>
      <c r="U158" s="61"/>
      <c r="V158" s="64"/>
      <c r="W158" s="64"/>
      <c r="X158" s="83"/>
      <c r="Z158" s="83"/>
      <c r="AA158" s="83"/>
      <c r="AD158" s="75"/>
      <c r="AE158" s="75"/>
      <c r="AF158" s="6"/>
      <c r="AG158" s="75"/>
      <c r="AH158" s="75"/>
      <c r="AI158" s="75"/>
      <c r="AJ158" s="75"/>
      <c r="AK158" s="78"/>
      <c r="AL158" s="6"/>
      <c r="AM158" s="66"/>
      <c r="AN158" s="75"/>
      <c r="AO158" s="75"/>
      <c r="AP158" s="75"/>
      <c r="AQ158" s="75"/>
      <c r="AR158" s="78"/>
    </row>
    <row r="159" spans="1:44" ht="15.6" x14ac:dyDescent="0.3">
      <c r="A159" s="61"/>
      <c r="B159" s="61"/>
      <c r="C159" s="61"/>
      <c r="D159" s="61"/>
      <c r="E159" s="62"/>
      <c r="F159" s="62"/>
      <c r="G159" s="62"/>
      <c r="H159" s="61"/>
      <c r="I159" s="61"/>
      <c r="J159" s="61"/>
      <c r="K159" s="83"/>
      <c r="L159" s="61"/>
      <c r="M159" s="61"/>
      <c r="N159" s="61"/>
      <c r="O159" s="63"/>
      <c r="P159" s="61"/>
      <c r="Q159" s="64"/>
      <c r="R159" s="64"/>
      <c r="S159" s="83"/>
      <c r="T159" s="83"/>
      <c r="U159" s="61"/>
      <c r="V159" s="64"/>
      <c r="W159" s="64"/>
      <c r="X159" s="63"/>
      <c r="Z159" s="83"/>
      <c r="AA159" s="63"/>
      <c r="AD159" s="75"/>
      <c r="AE159" s="75"/>
      <c r="AF159" s="6"/>
      <c r="AG159" s="75"/>
      <c r="AH159" s="75"/>
      <c r="AI159" s="75"/>
      <c r="AJ159" s="75"/>
      <c r="AK159" s="78"/>
      <c r="AL159" s="6"/>
      <c r="AM159" s="66"/>
      <c r="AN159" s="75"/>
      <c r="AO159" s="75"/>
      <c r="AP159" s="75"/>
      <c r="AQ159" s="75"/>
      <c r="AR159" s="78"/>
    </row>
    <row r="160" spans="1:44" ht="15.6" x14ac:dyDescent="0.3">
      <c r="A160" s="61"/>
      <c r="B160" s="61"/>
      <c r="C160" s="61"/>
      <c r="D160" s="61"/>
      <c r="E160" s="62"/>
      <c r="F160" s="62"/>
      <c r="G160" s="62"/>
      <c r="H160" s="61"/>
      <c r="I160" s="61"/>
      <c r="J160" s="61"/>
      <c r="K160" s="83"/>
      <c r="L160" s="61"/>
      <c r="M160" s="61"/>
      <c r="N160" s="61"/>
      <c r="O160" s="63"/>
      <c r="P160" s="61"/>
      <c r="Q160" s="64"/>
      <c r="R160" s="64"/>
      <c r="S160" s="83"/>
      <c r="T160" s="83"/>
      <c r="U160" s="61"/>
      <c r="V160" s="64"/>
      <c r="W160" s="64"/>
      <c r="X160" s="83"/>
      <c r="Z160" s="83"/>
      <c r="AA160" s="83"/>
      <c r="AD160" s="75"/>
      <c r="AE160" s="75"/>
      <c r="AF160" s="6"/>
      <c r="AG160" s="75"/>
      <c r="AH160" s="75"/>
      <c r="AI160" s="75"/>
      <c r="AJ160" s="75"/>
      <c r="AK160" s="78"/>
      <c r="AL160" s="6"/>
      <c r="AM160" s="66"/>
      <c r="AN160" s="75"/>
      <c r="AO160" s="75"/>
      <c r="AP160" s="75"/>
      <c r="AQ160" s="75"/>
      <c r="AR160" s="78"/>
    </row>
    <row r="161" spans="1:44" ht="15.6" x14ac:dyDescent="0.3">
      <c r="A161" s="61"/>
      <c r="B161" s="61"/>
      <c r="C161" s="61"/>
      <c r="D161" s="61"/>
      <c r="E161" s="62"/>
      <c r="F161" s="62"/>
      <c r="G161" s="62"/>
      <c r="H161" s="61"/>
      <c r="I161" s="61"/>
      <c r="J161" s="61"/>
      <c r="K161" s="83"/>
      <c r="L161" s="61"/>
      <c r="M161" s="61"/>
      <c r="N161" s="61"/>
      <c r="O161" s="63"/>
      <c r="P161" s="61"/>
      <c r="Q161" s="64"/>
      <c r="R161" s="64"/>
      <c r="S161" s="83"/>
      <c r="T161" s="83"/>
      <c r="U161" s="61"/>
      <c r="V161" s="64"/>
      <c r="W161" s="64"/>
      <c r="X161" s="83"/>
      <c r="Z161" s="83"/>
      <c r="AA161" s="83"/>
      <c r="AD161" s="75"/>
      <c r="AE161" s="75"/>
      <c r="AF161" s="6"/>
      <c r="AG161" s="75"/>
      <c r="AH161" s="75"/>
      <c r="AI161" s="75"/>
      <c r="AJ161" s="75"/>
      <c r="AK161" s="78"/>
      <c r="AL161" s="6"/>
      <c r="AM161" s="66"/>
      <c r="AN161" s="75"/>
      <c r="AO161" s="75"/>
      <c r="AP161" s="75"/>
      <c r="AQ161" s="75"/>
      <c r="AR161" s="78"/>
    </row>
    <row r="162" spans="1:44" ht="15.6" x14ac:dyDescent="0.3">
      <c r="A162" s="61"/>
      <c r="B162" s="61"/>
      <c r="C162" s="61"/>
      <c r="D162" s="61"/>
      <c r="E162" s="62"/>
      <c r="F162" s="62"/>
      <c r="G162" s="62"/>
      <c r="H162" s="61"/>
      <c r="I162" s="61"/>
      <c r="J162" s="61"/>
      <c r="K162" s="83"/>
      <c r="L162" s="61"/>
      <c r="M162" s="61"/>
      <c r="N162" s="61"/>
      <c r="O162" s="63"/>
      <c r="P162" s="61"/>
      <c r="Q162" s="64"/>
      <c r="R162" s="64"/>
      <c r="S162" s="83"/>
      <c r="T162" s="83"/>
      <c r="U162" s="61"/>
      <c r="V162" s="64"/>
      <c r="W162" s="64"/>
      <c r="X162" s="63"/>
      <c r="Z162" s="83"/>
      <c r="AA162" s="63"/>
      <c r="AD162" s="75"/>
      <c r="AE162" s="75"/>
      <c r="AF162" s="6"/>
      <c r="AG162" s="75"/>
      <c r="AH162" s="75"/>
      <c r="AI162" s="75"/>
      <c r="AJ162" s="75"/>
      <c r="AK162" s="78"/>
      <c r="AL162" s="6"/>
      <c r="AM162" s="66"/>
      <c r="AN162" s="75"/>
      <c r="AO162" s="75"/>
      <c r="AP162" s="75"/>
      <c r="AQ162" s="75"/>
      <c r="AR162" s="78"/>
    </row>
    <row r="163" spans="1:44" ht="15.6" x14ac:dyDescent="0.3">
      <c r="A163" s="61"/>
      <c r="B163" s="61"/>
      <c r="C163" s="61"/>
      <c r="D163" s="61"/>
      <c r="E163" s="62"/>
      <c r="F163" s="62"/>
      <c r="G163" s="62"/>
      <c r="H163" s="61"/>
      <c r="I163" s="61"/>
      <c r="J163" s="61"/>
      <c r="K163" s="83"/>
      <c r="L163" s="61"/>
      <c r="M163" s="61"/>
      <c r="N163" s="61"/>
      <c r="O163" s="63"/>
      <c r="P163" s="61"/>
      <c r="Q163" s="64"/>
      <c r="R163" s="64"/>
      <c r="S163" s="83"/>
      <c r="T163" s="83"/>
      <c r="U163" s="61"/>
      <c r="V163" s="64"/>
      <c r="W163" s="64"/>
      <c r="X163" s="83"/>
      <c r="Z163" s="83"/>
      <c r="AA163" s="83"/>
      <c r="AD163" s="75"/>
      <c r="AE163" s="75"/>
      <c r="AF163" s="6"/>
      <c r="AG163" s="75"/>
      <c r="AH163" s="75"/>
      <c r="AI163" s="75"/>
      <c r="AJ163" s="75"/>
      <c r="AK163" s="78"/>
      <c r="AL163" s="6"/>
      <c r="AM163" s="66"/>
      <c r="AN163" s="75"/>
      <c r="AO163" s="75"/>
      <c r="AP163" s="75"/>
      <c r="AQ163" s="75"/>
      <c r="AR163" s="78"/>
    </row>
    <row r="164" spans="1:44" ht="15.6" x14ac:dyDescent="0.3">
      <c r="A164" s="61"/>
      <c r="B164" s="61"/>
      <c r="C164" s="61"/>
      <c r="D164" s="61"/>
      <c r="E164" s="62"/>
      <c r="F164" s="62"/>
      <c r="G164" s="62"/>
      <c r="H164" s="61"/>
      <c r="I164" s="61"/>
      <c r="J164" s="61"/>
      <c r="K164" s="83"/>
      <c r="L164" s="61"/>
      <c r="M164" s="61"/>
      <c r="N164" s="61"/>
      <c r="O164" s="63"/>
      <c r="P164" s="61"/>
      <c r="Q164" s="64"/>
      <c r="R164" s="64"/>
      <c r="S164" s="83"/>
      <c r="T164" s="83"/>
      <c r="U164" s="61"/>
      <c r="V164" s="64"/>
      <c r="W164" s="64"/>
      <c r="X164" s="83"/>
      <c r="Z164" s="83"/>
      <c r="AA164" s="83"/>
      <c r="AD164" s="75"/>
      <c r="AE164" s="75"/>
      <c r="AF164" s="6"/>
      <c r="AG164" s="75"/>
      <c r="AH164" s="75"/>
      <c r="AI164" s="75"/>
      <c r="AJ164" s="75"/>
      <c r="AK164" s="78"/>
      <c r="AL164" s="6"/>
      <c r="AM164" s="66"/>
      <c r="AN164" s="75"/>
      <c r="AO164" s="75"/>
      <c r="AP164" s="75"/>
      <c r="AQ164" s="75"/>
      <c r="AR164" s="78"/>
    </row>
    <row r="165" spans="1:44" ht="15.6" x14ac:dyDescent="0.3">
      <c r="A165" s="61"/>
      <c r="B165" s="61"/>
      <c r="C165" s="61"/>
      <c r="D165" s="61"/>
      <c r="E165" s="62"/>
      <c r="F165" s="62"/>
      <c r="G165" s="62"/>
      <c r="H165" s="61"/>
      <c r="I165" s="61"/>
      <c r="J165" s="61"/>
      <c r="K165" s="83"/>
      <c r="L165" s="61"/>
      <c r="M165" s="61"/>
      <c r="N165" s="61"/>
      <c r="O165" s="63"/>
      <c r="P165" s="61"/>
      <c r="Q165" s="64"/>
      <c r="R165" s="64"/>
      <c r="S165" s="83"/>
      <c r="T165" s="83"/>
      <c r="U165" s="61"/>
      <c r="V165" s="64"/>
      <c r="W165" s="64"/>
      <c r="X165" s="63"/>
      <c r="Z165" s="83"/>
      <c r="AA165" s="63"/>
      <c r="AD165" s="75"/>
      <c r="AE165" s="75"/>
      <c r="AF165" s="6"/>
      <c r="AG165" s="75"/>
      <c r="AH165" s="75"/>
      <c r="AI165" s="75"/>
      <c r="AJ165" s="75"/>
      <c r="AK165" s="78"/>
      <c r="AL165" s="6"/>
      <c r="AM165" s="66"/>
      <c r="AN165" s="75"/>
      <c r="AO165" s="75"/>
      <c r="AP165" s="75"/>
      <c r="AQ165" s="75"/>
      <c r="AR165" s="78"/>
    </row>
    <row r="166" spans="1:44" ht="15.6" x14ac:dyDescent="0.3">
      <c r="A166" s="61"/>
      <c r="B166" s="61"/>
      <c r="C166" s="61"/>
      <c r="D166" s="61"/>
      <c r="E166" s="62"/>
      <c r="F166" s="62"/>
      <c r="G166" s="62"/>
      <c r="H166" s="61"/>
      <c r="I166" s="61"/>
      <c r="J166" s="61"/>
      <c r="K166" s="83"/>
      <c r="L166" s="61"/>
      <c r="M166" s="61"/>
      <c r="N166" s="61"/>
      <c r="O166" s="63"/>
      <c r="P166" s="61"/>
      <c r="Q166" s="64"/>
      <c r="R166" s="64"/>
      <c r="S166" s="83"/>
      <c r="T166" s="83"/>
      <c r="U166" s="61"/>
      <c r="V166" s="64"/>
      <c r="W166" s="64"/>
      <c r="X166" s="83"/>
      <c r="Z166" s="83"/>
      <c r="AA166" s="83"/>
      <c r="AD166" s="75"/>
      <c r="AE166" s="75"/>
      <c r="AF166" s="6"/>
      <c r="AG166" s="75"/>
      <c r="AH166" s="75"/>
      <c r="AI166" s="75"/>
      <c r="AJ166" s="75"/>
      <c r="AK166" s="78"/>
      <c r="AL166" s="6"/>
      <c r="AM166" s="66"/>
      <c r="AN166" s="75"/>
      <c r="AO166" s="75"/>
      <c r="AP166" s="75"/>
      <c r="AQ166" s="75"/>
      <c r="AR166" s="78"/>
    </row>
    <row r="167" spans="1:44" ht="15.6" x14ac:dyDescent="0.3">
      <c r="A167" s="61"/>
      <c r="B167" s="61"/>
      <c r="C167" s="61"/>
      <c r="D167" s="61"/>
      <c r="E167" s="62"/>
      <c r="F167" s="62"/>
      <c r="G167" s="62"/>
      <c r="H167" s="61"/>
      <c r="I167" s="61"/>
      <c r="J167" s="61"/>
      <c r="K167" s="83"/>
      <c r="L167" s="61"/>
      <c r="M167" s="61"/>
      <c r="N167" s="61"/>
      <c r="O167" s="63"/>
      <c r="P167" s="61"/>
      <c r="Q167" s="64"/>
      <c r="R167" s="64"/>
      <c r="S167" s="83"/>
      <c r="T167" s="83"/>
      <c r="U167" s="61"/>
      <c r="V167" s="64"/>
      <c r="W167" s="64"/>
      <c r="X167" s="83"/>
      <c r="Z167" s="83"/>
      <c r="AA167" s="83"/>
      <c r="AD167" s="75"/>
      <c r="AE167" s="75"/>
      <c r="AF167" s="6"/>
      <c r="AG167" s="75"/>
      <c r="AH167" s="75"/>
      <c r="AI167" s="75"/>
      <c r="AJ167" s="75"/>
      <c r="AK167" s="78"/>
      <c r="AL167" s="6"/>
      <c r="AM167" s="66"/>
      <c r="AN167" s="75"/>
      <c r="AO167" s="75"/>
      <c r="AP167" s="75"/>
      <c r="AQ167" s="75"/>
      <c r="AR167" s="78"/>
    </row>
    <row r="168" spans="1:44" ht="15.6" x14ac:dyDescent="0.3">
      <c r="A168" s="61"/>
      <c r="B168" s="61"/>
      <c r="C168" s="61"/>
      <c r="D168" s="61"/>
      <c r="E168" s="62"/>
      <c r="F168" s="62"/>
      <c r="G168" s="62"/>
      <c r="H168" s="61"/>
      <c r="I168" s="61"/>
      <c r="J168" s="61"/>
      <c r="K168" s="83"/>
      <c r="L168" s="61"/>
      <c r="M168" s="61"/>
      <c r="N168" s="61"/>
      <c r="O168" s="63"/>
      <c r="P168" s="61"/>
      <c r="Q168" s="64"/>
      <c r="R168" s="64"/>
      <c r="S168" s="83"/>
      <c r="T168" s="83"/>
      <c r="U168" s="61"/>
      <c r="V168" s="64"/>
      <c r="W168" s="64"/>
      <c r="X168" s="63"/>
      <c r="Z168" s="83"/>
      <c r="AA168" s="63"/>
      <c r="AD168" s="75"/>
      <c r="AE168" s="75"/>
      <c r="AF168" s="6"/>
      <c r="AG168" s="75"/>
      <c r="AH168" s="75"/>
      <c r="AI168" s="75"/>
      <c r="AJ168" s="75"/>
      <c r="AK168" s="78"/>
      <c r="AL168" s="6"/>
      <c r="AM168" s="66"/>
      <c r="AN168" s="75"/>
      <c r="AO168" s="75"/>
      <c r="AP168" s="75"/>
      <c r="AQ168" s="75"/>
      <c r="AR168" s="78"/>
    </row>
    <row r="169" spans="1:44" ht="15.6" x14ac:dyDescent="0.3">
      <c r="A169" s="61"/>
      <c r="B169" s="61"/>
      <c r="C169" s="61"/>
      <c r="D169" s="61"/>
      <c r="E169" s="62"/>
      <c r="F169" s="62"/>
      <c r="G169" s="62"/>
      <c r="H169" s="61"/>
      <c r="I169" s="61"/>
      <c r="J169" s="61"/>
      <c r="K169" s="83"/>
      <c r="L169" s="61"/>
      <c r="M169" s="61"/>
      <c r="N169" s="61"/>
      <c r="O169" s="63"/>
      <c r="P169" s="61"/>
      <c r="Q169" s="64"/>
      <c r="R169" s="64"/>
      <c r="S169" s="83"/>
      <c r="T169" s="83"/>
      <c r="U169" s="61"/>
      <c r="V169" s="64"/>
      <c r="W169" s="64"/>
      <c r="X169" s="83"/>
      <c r="Z169" s="83"/>
      <c r="AA169" s="83"/>
      <c r="AD169" s="75"/>
      <c r="AE169" s="75"/>
      <c r="AF169" s="6"/>
      <c r="AG169" s="75"/>
      <c r="AH169" s="75"/>
      <c r="AI169" s="75"/>
      <c r="AJ169" s="75"/>
      <c r="AK169" s="78"/>
      <c r="AL169" s="6"/>
      <c r="AM169" s="66"/>
      <c r="AN169" s="75"/>
      <c r="AO169" s="75"/>
      <c r="AP169" s="75"/>
      <c r="AQ169" s="75"/>
      <c r="AR169" s="78"/>
    </row>
    <row r="170" spans="1:44" ht="15.6" x14ac:dyDescent="0.3">
      <c r="A170" s="61"/>
      <c r="B170" s="61"/>
      <c r="C170" s="61"/>
      <c r="D170" s="61"/>
      <c r="E170" s="62"/>
      <c r="F170" s="62"/>
      <c r="G170" s="62"/>
      <c r="H170" s="61"/>
      <c r="I170" s="61"/>
      <c r="J170" s="61"/>
      <c r="K170" s="83"/>
      <c r="L170" s="61"/>
      <c r="M170" s="61"/>
      <c r="N170" s="61"/>
      <c r="O170" s="63"/>
      <c r="P170" s="61"/>
      <c r="Q170" s="64"/>
      <c r="R170" s="64"/>
      <c r="S170" s="83"/>
      <c r="T170" s="83"/>
      <c r="U170" s="61"/>
      <c r="V170" s="64"/>
      <c r="W170" s="64"/>
      <c r="X170" s="83"/>
      <c r="Z170" s="83"/>
      <c r="AA170" s="83"/>
      <c r="AD170" s="75"/>
      <c r="AE170" s="75"/>
      <c r="AF170" s="6"/>
      <c r="AG170" s="75"/>
      <c r="AH170" s="75"/>
      <c r="AI170" s="75"/>
      <c r="AJ170" s="75"/>
      <c r="AK170" s="78"/>
      <c r="AL170" s="6"/>
      <c r="AM170" s="66"/>
      <c r="AN170" s="75"/>
      <c r="AO170" s="75"/>
      <c r="AP170" s="75"/>
      <c r="AQ170" s="75"/>
      <c r="AR170" s="78"/>
    </row>
    <row r="171" spans="1:44" ht="15.6" x14ac:dyDescent="0.3">
      <c r="A171" s="61"/>
      <c r="B171" s="61"/>
      <c r="C171" s="61"/>
      <c r="D171" s="61"/>
      <c r="E171" s="62"/>
      <c r="F171" s="62"/>
      <c r="G171" s="62"/>
      <c r="H171" s="61"/>
      <c r="I171" s="61"/>
      <c r="J171" s="61"/>
      <c r="K171" s="83"/>
      <c r="L171" s="61"/>
      <c r="M171" s="61"/>
      <c r="N171" s="61"/>
      <c r="O171" s="63"/>
      <c r="P171" s="61"/>
      <c r="Q171" s="64"/>
      <c r="R171" s="64"/>
      <c r="S171" s="83"/>
      <c r="T171" s="83"/>
      <c r="U171" s="61"/>
      <c r="V171" s="64"/>
      <c r="W171" s="64"/>
      <c r="X171" s="63"/>
      <c r="Z171" s="83"/>
      <c r="AA171" s="63"/>
      <c r="AD171" s="75"/>
      <c r="AE171" s="75"/>
      <c r="AF171" s="6"/>
      <c r="AG171" s="75"/>
      <c r="AH171" s="75"/>
      <c r="AI171" s="75"/>
      <c r="AJ171" s="75"/>
      <c r="AK171" s="78"/>
      <c r="AL171" s="6"/>
      <c r="AM171" s="66"/>
      <c r="AN171" s="75"/>
      <c r="AO171" s="75"/>
      <c r="AP171" s="75"/>
      <c r="AQ171" s="75"/>
      <c r="AR171" s="78"/>
    </row>
    <row r="172" spans="1:44" x14ac:dyDescent="0.25">
      <c r="A172" s="94"/>
      <c r="B172" s="94"/>
      <c r="C172" s="94"/>
      <c r="D172" s="94"/>
      <c r="E172" s="113"/>
      <c r="F172" s="113"/>
      <c r="G172" s="113"/>
      <c r="H172" s="94"/>
      <c r="I172" s="94"/>
      <c r="J172" s="94"/>
      <c r="K172" s="112"/>
      <c r="L172" s="94"/>
      <c r="M172" s="94"/>
      <c r="N172" s="94"/>
      <c r="O172" s="112"/>
      <c r="P172" s="94"/>
      <c r="Q172" s="114"/>
      <c r="R172" s="112"/>
      <c r="S172" s="112"/>
      <c r="T172" s="112"/>
      <c r="U172" s="94"/>
      <c r="V172" s="114"/>
      <c r="W172" s="114"/>
      <c r="X172" s="112"/>
      <c r="Z172" s="112"/>
      <c r="AA172" s="112"/>
    </row>
    <row r="173" spans="1:44" x14ac:dyDescent="0.25">
      <c r="A173" s="94"/>
      <c r="B173" s="94"/>
      <c r="C173" s="94"/>
      <c r="D173" s="94"/>
      <c r="E173" s="113"/>
      <c r="F173" s="113"/>
      <c r="G173" s="113"/>
      <c r="H173" s="94"/>
      <c r="I173" s="94"/>
      <c r="J173" s="94"/>
      <c r="K173" s="112"/>
      <c r="L173" s="94"/>
      <c r="M173" s="94"/>
      <c r="N173" s="94"/>
      <c r="O173" s="112"/>
      <c r="P173" s="94"/>
      <c r="Q173" s="114"/>
      <c r="R173" s="112"/>
      <c r="S173" s="112"/>
      <c r="T173" s="112"/>
      <c r="U173" s="94"/>
      <c r="V173" s="114"/>
      <c r="W173" s="114"/>
      <c r="X173" s="112"/>
      <c r="Z173" s="112"/>
      <c r="AA173" s="112"/>
    </row>
    <row r="174" spans="1:44" x14ac:dyDescent="0.25">
      <c r="A174" s="94"/>
      <c r="B174" s="94"/>
      <c r="C174" s="94"/>
      <c r="D174" s="94"/>
      <c r="E174" s="113"/>
      <c r="F174" s="113"/>
      <c r="G174" s="113"/>
      <c r="H174" s="94"/>
      <c r="I174" s="94"/>
      <c r="J174" s="94"/>
      <c r="K174" s="112"/>
      <c r="L174" s="94"/>
      <c r="M174" s="94"/>
      <c r="N174" s="94"/>
      <c r="O174" s="112"/>
      <c r="P174" s="94"/>
      <c r="Q174" s="114"/>
      <c r="R174" s="112"/>
      <c r="S174" s="112"/>
      <c r="T174" s="112"/>
      <c r="U174" s="94"/>
      <c r="V174" s="114"/>
      <c r="W174" s="114"/>
      <c r="X174" s="112"/>
      <c r="Z174" s="112"/>
      <c r="AA174" s="112"/>
    </row>
    <row r="175" spans="1:44" x14ac:dyDescent="0.25">
      <c r="A175" s="94"/>
      <c r="B175" s="94"/>
      <c r="C175" s="94"/>
      <c r="D175" s="94"/>
      <c r="E175" s="113"/>
      <c r="F175" s="113"/>
      <c r="G175" s="113"/>
      <c r="H175" s="94"/>
      <c r="I175" s="94"/>
      <c r="J175" s="94"/>
      <c r="K175" s="112"/>
      <c r="L175" s="94"/>
      <c r="M175" s="94"/>
      <c r="N175" s="94"/>
      <c r="O175" s="112"/>
      <c r="P175" s="94"/>
      <c r="Q175" s="114"/>
      <c r="R175" s="112"/>
      <c r="S175" s="112"/>
      <c r="T175" s="112"/>
      <c r="U175" s="94"/>
      <c r="V175" s="114"/>
      <c r="W175" s="114"/>
      <c r="X175" s="112"/>
      <c r="Z175" s="112"/>
      <c r="AA175" s="112"/>
    </row>
    <row r="176" spans="1:44" x14ac:dyDescent="0.25">
      <c r="A176" s="94"/>
      <c r="B176" s="94"/>
      <c r="C176" s="94"/>
      <c r="D176" s="94"/>
      <c r="E176" s="113"/>
      <c r="F176" s="113"/>
      <c r="G176" s="113"/>
      <c r="H176" s="94"/>
      <c r="I176" s="94"/>
      <c r="J176" s="94"/>
      <c r="K176" s="112"/>
      <c r="L176" s="94"/>
      <c r="M176" s="94"/>
      <c r="N176" s="94"/>
      <c r="O176" s="112"/>
      <c r="P176" s="94"/>
      <c r="Q176" s="114"/>
      <c r="R176" s="112"/>
      <c r="S176" s="112"/>
      <c r="T176" s="112"/>
      <c r="U176" s="94"/>
      <c r="V176" s="114"/>
      <c r="W176" s="114"/>
      <c r="X176" s="112"/>
      <c r="Z176" s="112"/>
      <c r="AA176" s="112"/>
    </row>
    <row r="177" spans="1:27" x14ac:dyDescent="0.25">
      <c r="A177" s="94"/>
      <c r="B177" s="94"/>
      <c r="C177" s="94"/>
      <c r="D177" s="94"/>
      <c r="E177" s="113"/>
      <c r="F177" s="113"/>
      <c r="G177" s="113"/>
      <c r="H177" s="94"/>
      <c r="I177" s="94"/>
      <c r="J177" s="94"/>
      <c r="K177" s="112"/>
      <c r="L177" s="94"/>
      <c r="M177" s="94"/>
      <c r="N177" s="94"/>
      <c r="O177" s="112"/>
      <c r="P177" s="94"/>
      <c r="Q177" s="114"/>
      <c r="R177" s="112"/>
      <c r="S177" s="112"/>
      <c r="T177" s="112"/>
      <c r="U177" s="94"/>
      <c r="V177" s="114"/>
      <c r="W177" s="114"/>
      <c r="X177" s="112"/>
      <c r="Z177" s="112"/>
      <c r="AA177" s="112"/>
    </row>
    <row r="178" spans="1:27" x14ac:dyDescent="0.25">
      <c r="A178" s="94"/>
      <c r="B178" s="94"/>
      <c r="C178" s="94"/>
      <c r="D178" s="94"/>
      <c r="E178" s="113"/>
      <c r="F178" s="113"/>
      <c r="G178" s="113"/>
      <c r="H178" s="94"/>
      <c r="I178" s="94"/>
      <c r="J178" s="94"/>
      <c r="K178" s="112"/>
      <c r="L178" s="94"/>
      <c r="M178" s="94"/>
      <c r="N178" s="94"/>
      <c r="O178" s="112"/>
      <c r="P178" s="94"/>
      <c r="Q178" s="114"/>
      <c r="R178" s="112"/>
      <c r="S178" s="112"/>
      <c r="T178" s="112"/>
      <c r="U178" s="94"/>
      <c r="V178" s="114"/>
      <c r="W178" s="114"/>
      <c r="X178" s="112"/>
      <c r="Z178" s="112"/>
      <c r="AA178" s="112"/>
    </row>
    <row r="179" spans="1:27" x14ac:dyDescent="0.25">
      <c r="A179" s="94"/>
      <c r="B179" s="94"/>
      <c r="C179" s="94"/>
      <c r="D179" s="94"/>
      <c r="E179" s="113"/>
      <c r="F179" s="113"/>
      <c r="G179" s="113"/>
      <c r="H179" s="94"/>
      <c r="I179" s="94"/>
      <c r="J179" s="94"/>
      <c r="K179" s="112"/>
      <c r="L179" s="94"/>
      <c r="M179" s="94"/>
      <c r="N179" s="94"/>
      <c r="O179" s="112"/>
      <c r="P179" s="94"/>
      <c r="Q179" s="114"/>
      <c r="R179" s="112"/>
      <c r="S179" s="112"/>
      <c r="T179" s="112"/>
      <c r="U179" s="94"/>
      <c r="V179" s="114"/>
      <c r="W179" s="114"/>
      <c r="X179" s="112"/>
      <c r="Z179" s="112"/>
      <c r="AA179" s="112"/>
    </row>
    <row r="180" spans="1:27" x14ac:dyDescent="0.25">
      <c r="A180" s="94"/>
      <c r="B180" s="94"/>
      <c r="C180" s="94"/>
      <c r="D180" s="94"/>
      <c r="E180" s="113"/>
      <c r="F180" s="113"/>
      <c r="G180" s="113"/>
      <c r="H180" s="94"/>
      <c r="I180" s="94"/>
      <c r="J180" s="94"/>
      <c r="K180" s="112"/>
      <c r="L180" s="94"/>
      <c r="M180" s="94"/>
      <c r="N180" s="94"/>
      <c r="O180" s="112"/>
      <c r="P180" s="94"/>
      <c r="Q180" s="114"/>
      <c r="R180" s="112"/>
      <c r="S180" s="112"/>
      <c r="T180" s="112"/>
      <c r="U180" s="94"/>
      <c r="V180" s="114"/>
      <c r="W180" s="114"/>
      <c r="X180" s="112"/>
      <c r="Z180" s="112"/>
      <c r="AA180" s="112"/>
    </row>
    <row r="181" spans="1:27" x14ac:dyDescent="0.25">
      <c r="A181" s="94"/>
      <c r="B181" s="94"/>
      <c r="C181" s="94"/>
      <c r="D181" s="94"/>
      <c r="E181" s="113"/>
      <c r="F181" s="113"/>
      <c r="G181" s="113"/>
      <c r="H181" s="94"/>
      <c r="I181" s="94"/>
      <c r="J181" s="94"/>
      <c r="K181" s="112"/>
      <c r="L181" s="94"/>
      <c r="M181" s="94"/>
      <c r="N181" s="94"/>
      <c r="O181" s="112"/>
      <c r="P181" s="94"/>
      <c r="Q181" s="114"/>
      <c r="R181" s="112"/>
      <c r="S181" s="112"/>
      <c r="T181" s="112"/>
      <c r="U181" s="94"/>
      <c r="V181" s="114"/>
      <c r="W181" s="114"/>
      <c r="X181" s="112"/>
      <c r="Z181" s="112"/>
      <c r="AA181" s="112"/>
    </row>
    <row r="182" spans="1:27" x14ac:dyDescent="0.25">
      <c r="A182" s="94"/>
      <c r="B182" s="94"/>
      <c r="C182" s="94"/>
      <c r="D182" s="94"/>
      <c r="E182" s="113"/>
      <c r="F182" s="113"/>
      <c r="G182" s="113"/>
      <c r="H182" s="94"/>
      <c r="I182" s="94"/>
      <c r="J182" s="94"/>
      <c r="K182" s="112"/>
      <c r="L182" s="94"/>
      <c r="M182" s="94"/>
      <c r="N182" s="94"/>
      <c r="O182" s="112"/>
      <c r="P182" s="94"/>
      <c r="Q182" s="114"/>
      <c r="R182" s="112"/>
      <c r="S182" s="112"/>
      <c r="T182" s="112"/>
      <c r="U182" s="94"/>
      <c r="V182" s="114"/>
      <c r="W182" s="114"/>
      <c r="X182" s="112"/>
      <c r="Z182" s="112"/>
      <c r="AA182" s="112"/>
    </row>
    <row r="183" spans="1:27" x14ac:dyDescent="0.25">
      <c r="A183" s="94"/>
      <c r="B183" s="94"/>
      <c r="C183" s="94"/>
      <c r="D183" s="94"/>
      <c r="E183" s="113"/>
      <c r="F183" s="113"/>
      <c r="G183" s="113"/>
      <c r="H183" s="94"/>
      <c r="I183" s="94"/>
      <c r="J183" s="94"/>
      <c r="K183" s="112"/>
      <c r="L183" s="94"/>
      <c r="M183" s="94"/>
      <c r="N183" s="94"/>
      <c r="O183" s="112"/>
      <c r="P183" s="94"/>
      <c r="Q183" s="114"/>
      <c r="R183" s="112"/>
      <c r="S183" s="112"/>
      <c r="T183" s="112"/>
      <c r="U183" s="94"/>
      <c r="V183" s="114"/>
      <c r="W183" s="114"/>
      <c r="X183" s="112"/>
      <c r="Z183" s="112"/>
      <c r="AA183" s="112"/>
    </row>
    <row r="184" spans="1:27" x14ac:dyDescent="0.25">
      <c r="A184" s="94"/>
      <c r="B184" s="94"/>
      <c r="C184" s="94"/>
      <c r="D184" s="94"/>
      <c r="E184" s="113"/>
      <c r="F184" s="113"/>
      <c r="G184" s="113"/>
      <c r="H184" s="94"/>
      <c r="I184" s="94"/>
      <c r="J184" s="94"/>
      <c r="K184" s="112"/>
      <c r="L184" s="94"/>
      <c r="M184" s="94"/>
      <c r="N184" s="94"/>
      <c r="O184" s="112"/>
      <c r="P184" s="94"/>
      <c r="Q184" s="114"/>
      <c r="R184" s="112"/>
      <c r="S184" s="112"/>
      <c r="T184" s="112"/>
      <c r="U184" s="94"/>
      <c r="V184" s="114"/>
      <c r="W184" s="114"/>
      <c r="X184" s="112"/>
      <c r="Z184" s="112"/>
      <c r="AA184" s="112"/>
    </row>
    <row r="185" spans="1:27" x14ac:dyDescent="0.25">
      <c r="A185" s="94"/>
      <c r="B185" s="94"/>
      <c r="C185" s="94"/>
      <c r="D185" s="94"/>
      <c r="E185" s="113"/>
      <c r="F185" s="113"/>
      <c r="G185" s="113"/>
      <c r="H185" s="94"/>
      <c r="I185" s="94"/>
      <c r="J185" s="94"/>
      <c r="K185" s="112"/>
      <c r="L185" s="94"/>
      <c r="M185" s="94"/>
      <c r="N185" s="94"/>
      <c r="O185" s="112"/>
      <c r="P185" s="94"/>
      <c r="Q185" s="114"/>
      <c r="R185" s="112"/>
      <c r="S185" s="112"/>
      <c r="T185" s="112"/>
      <c r="U185" s="94"/>
      <c r="V185" s="114"/>
      <c r="W185" s="114"/>
      <c r="X185" s="112"/>
      <c r="Z185" s="112"/>
      <c r="AA185" s="112"/>
    </row>
    <row r="186" spans="1:27" x14ac:dyDescent="0.25">
      <c r="A186" s="94"/>
      <c r="B186" s="94"/>
      <c r="C186" s="94"/>
      <c r="D186" s="94"/>
      <c r="E186" s="113"/>
      <c r="F186" s="113"/>
      <c r="G186" s="113"/>
      <c r="H186" s="94"/>
      <c r="I186" s="94"/>
      <c r="J186" s="94"/>
      <c r="K186" s="112"/>
      <c r="L186" s="94"/>
      <c r="M186" s="94"/>
      <c r="N186" s="94"/>
      <c r="O186" s="112"/>
      <c r="P186" s="94"/>
      <c r="Q186" s="114"/>
      <c r="R186" s="112"/>
      <c r="S186" s="112"/>
      <c r="T186" s="112"/>
      <c r="U186" s="94"/>
      <c r="V186" s="114"/>
      <c r="W186" s="114"/>
      <c r="X186" s="112"/>
      <c r="Z186" s="112"/>
      <c r="AA186" s="112"/>
    </row>
    <row r="187" spans="1:27" x14ac:dyDescent="0.25">
      <c r="A187" s="94"/>
      <c r="B187" s="94"/>
      <c r="C187" s="94"/>
      <c r="D187" s="94"/>
      <c r="E187" s="113"/>
      <c r="F187" s="113"/>
      <c r="G187" s="113"/>
      <c r="H187" s="94"/>
      <c r="I187" s="94"/>
      <c r="J187" s="94"/>
      <c r="K187" s="112"/>
      <c r="L187" s="94"/>
      <c r="M187" s="94"/>
      <c r="N187" s="94"/>
      <c r="O187" s="112"/>
      <c r="P187" s="94"/>
      <c r="Q187" s="114"/>
      <c r="R187" s="112"/>
      <c r="S187" s="112"/>
      <c r="T187" s="112"/>
      <c r="U187" s="94"/>
      <c r="V187" s="114"/>
      <c r="W187" s="114"/>
      <c r="X187" s="112"/>
      <c r="Z187" s="112"/>
      <c r="AA187" s="112"/>
    </row>
    <row r="188" spans="1:27" x14ac:dyDescent="0.25">
      <c r="A188" s="94"/>
      <c r="B188" s="94"/>
      <c r="C188" s="94"/>
      <c r="D188" s="94"/>
      <c r="E188" s="113"/>
      <c r="F188" s="113"/>
      <c r="G188" s="113"/>
      <c r="H188" s="94"/>
      <c r="I188" s="94"/>
      <c r="J188" s="94"/>
      <c r="K188" s="112"/>
      <c r="L188" s="94"/>
      <c r="M188" s="94"/>
      <c r="N188" s="94"/>
      <c r="O188" s="112"/>
      <c r="P188" s="94"/>
      <c r="Q188" s="114"/>
      <c r="R188" s="112"/>
      <c r="S188" s="112"/>
      <c r="T188" s="112"/>
      <c r="U188" s="94"/>
      <c r="V188" s="114"/>
      <c r="W188" s="114"/>
      <c r="X188" s="112"/>
      <c r="Z188" s="112"/>
      <c r="AA188" s="112"/>
    </row>
    <row r="189" spans="1:27" x14ac:dyDescent="0.25">
      <c r="A189" s="94"/>
      <c r="B189" s="94"/>
      <c r="C189" s="94"/>
      <c r="D189" s="94"/>
      <c r="E189" s="113"/>
      <c r="F189" s="113"/>
      <c r="G189" s="113"/>
      <c r="H189" s="94"/>
      <c r="I189" s="94"/>
      <c r="J189" s="94"/>
      <c r="K189" s="112"/>
      <c r="L189" s="94"/>
      <c r="M189" s="94"/>
      <c r="N189" s="94"/>
      <c r="O189" s="112"/>
      <c r="P189" s="94"/>
      <c r="Q189" s="114"/>
      <c r="R189" s="112"/>
      <c r="S189" s="112"/>
      <c r="T189" s="112"/>
      <c r="U189" s="94"/>
      <c r="V189" s="114"/>
      <c r="W189" s="114"/>
      <c r="X189" s="112"/>
      <c r="Z189" s="112"/>
      <c r="AA189" s="112"/>
    </row>
    <row r="190" spans="1:27" x14ac:dyDescent="0.25">
      <c r="A190" s="94"/>
      <c r="B190" s="94"/>
      <c r="C190" s="94"/>
      <c r="D190" s="94"/>
      <c r="E190" s="113"/>
      <c r="F190" s="113"/>
      <c r="G190" s="113"/>
      <c r="H190" s="94"/>
      <c r="I190" s="94"/>
      <c r="J190" s="94"/>
      <c r="K190" s="112"/>
      <c r="L190" s="94"/>
      <c r="M190" s="94"/>
      <c r="N190" s="94"/>
      <c r="O190" s="112"/>
      <c r="P190" s="94"/>
      <c r="Q190" s="114"/>
      <c r="R190" s="112"/>
      <c r="S190" s="112"/>
      <c r="T190" s="112"/>
      <c r="U190" s="94"/>
      <c r="V190" s="114"/>
      <c r="W190" s="114"/>
      <c r="X190" s="112"/>
      <c r="Z190" s="112"/>
      <c r="AA190" s="112"/>
    </row>
    <row r="191" spans="1:27" x14ac:dyDescent="0.25">
      <c r="A191" s="94"/>
      <c r="B191" s="94"/>
      <c r="C191" s="94"/>
      <c r="D191" s="94"/>
      <c r="E191" s="113"/>
      <c r="F191" s="113"/>
      <c r="G191" s="113"/>
      <c r="H191" s="94"/>
      <c r="I191" s="94"/>
      <c r="J191" s="94"/>
      <c r="K191" s="112"/>
      <c r="L191" s="94"/>
      <c r="M191" s="94"/>
      <c r="N191" s="94"/>
      <c r="O191" s="112"/>
      <c r="P191" s="94"/>
      <c r="Q191" s="114"/>
      <c r="R191" s="112"/>
      <c r="S191" s="112"/>
      <c r="T191" s="112"/>
      <c r="U191" s="94"/>
      <c r="V191" s="114"/>
      <c r="W191" s="114"/>
      <c r="X191" s="112"/>
      <c r="Z191" s="112"/>
      <c r="AA191" s="112"/>
    </row>
    <row r="192" spans="1:27" x14ac:dyDescent="0.25">
      <c r="A192" s="94"/>
      <c r="B192" s="94"/>
      <c r="C192" s="94"/>
      <c r="D192" s="94"/>
      <c r="E192" s="113"/>
      <c r="F192" s="113"/>
      <c r="G192" s="113"/>
      <c r="H192" s="94"/>
      <c r="I192" s="94"/>
      <c r="J192" s="94"/>
      <c r="K192" s="112"/>
      <c r="L192" s="94"/>
      <c r="M192" s="94"/>
      <c r="N192" s="94"/>
      <c r="O192" s="112"/>
      <c r="P192" s="94"/>
      <c r="Q192" s="114"/>
      <c r="R192" s="112"/>
      <c r="S192" s="112"/>
      <c r="T192" s="112"/>
      <c r="U192" s="94"/>
      <c r="V192" s="114"/>
      <c r="W192" s="114"/>
      <c r="X192" s="112"/>
      <c r="Z192" s="112"/>
      <c r="AA192" s="112"/>
    </row>
    <row r="193" spans="1:27" x14ac:dyDescent="0.25">
      <c r="A193" s="94"/>
      <c r="B193" s="94"/>
      <c r="C193" s="94"/>
      <c r="D193" s="94"/>
      <c r="E193" s="113"/>
      <c r="F193" s="113"/>
      <c r="G193" s="113"/>
      <c r="H193" s="94"/>
      <c r="I193" s="94"/>
      <c r="J193" s="94"/>
      <c r="K193" s="112"/>
      <c r="L193" s="94"/>
      <c r="M193" s="94"/>
      <c r="N193" s="94"/>
      <c r="O193" s="112"/>
      <c r="P193" s="94"/>
      <c r="Q193" s="114"/>
      <c r="R193" s="112"/>
      <c r="S193" s="112"/>
      <c r="T193" s="112"/>
      <c r="U193" s="94"/>
      <c r="V193" s="114"/>
      <c r="W193" s="114"/>
      <c r="X193" s="112"/>
      <c r="Z193" s="112"/>
      <c r="AA193" s="112"/>
    </row>
    <row r="194" spans="1:27" x14ac:dyDescent="0.25">
      <c r="A194" s="94"/>
      <c r="B194" s="94"/>
      <c r="C194" s="94"/>
      <c r="D194" s="94"/>
      <c r="E194" s="113"/>
      <c r="F194" s="113"/>
      <c r="G194" s="113"/>
      <c r="H194" s="94"/>
      <c r="I194" s="94"/>
      <c r="J194" s="94"/>
      <c r="K194" s="112"/>
      <c r="L194" s="94"/>
      <c r="M194" s="94"/>
      <c r="N194" s="94"/>
      <c r="O194" s="112"/>
      <c r="P194" s="94"/>
      <c r="Q194" s="114"/>
      <c r="R194" s="112"/>
      <c r="S194" s="112"/>
      <c r="T194" s="112"/>
      <c r="U194" s="94"/>
      <c r="V194" s="114"/>
      <c r="W194" s="114"/>
      <c r="X194" s="112"/>
      <c r="Z194" s="112"/>
      <c r="AA194" s="112"/>
    </row>
    <row r="195" spans="1:27" x14ac:dyDescent="0.25">
      <c r="A195" s="94"/>
      <c r="B195" s="94"/>
      <c r="C195" s="94"/>
      <c r="D195" s="94"/>
      <c r="E195" s="113"/>
      <c r="F195" s="113"/>
      <c r="G195" s="113"/>
      <c r="H195" s="94"/>
      <c r="I195" s="94"/>
      <c r="J195" s="94"/>
      <c r="K195" s="112"/>
      <c r="L195" s="94"/>
      <c r="M195" s="94"/>
      <c r="N195" s="94"/>
      <c r="O195" s="112"/>
      <c r="P195" s="94"/>
      <c r="Q195" s="114"/>
      <c r="R195" s="112"/>
      <c r="S195" s="112"/>
      <c r="T195" s="112"/>
      <c r="U195" s="94"/>
      <c r="V195" s="114"/>
      <c r="W195" s="114"/>
      <c r="X195" s="112"/>
      <c r="Z195" s="112"/>
      <c r="AA195" s="112"/>
    </row>
    <row r="196" spans="1:27" x14ac:dyDescent="0.25">
      <c r="A196" s="94"/>
      <c r="B196" s="94"/>
      <c r="C196" s="94"/>
      <c r="D196" s="94"/>
      <c r="E196" s="113"/>
      <c r="F196" s="113"/>
      <c r="G196" s="113"/>
      <c r="H196" s="94"/>
      <c r="I196" s="94"/>
      <c r="J196" s="94"/>
      <c r="K196" s="112"/>
      <c r="L196" s="94"/>
      <c r="M196" s="94"/>
      <c r="N196" s="94"/>
      <c r="O196" s="112"/>
      <c r="P196" s="94"/>
      <c r="Q196" s="114"/>
      <c r="R196" s="112"/>
      <c r="S196" s="112"/>
      <c r="T196" s="112"/>
      <c r="U196" s="94"/>
      <c r="V196" s="114"/>
      <c r="W196" s="114"/>
      <c r="X196" s="112"/>
      <c r="Z196" s="112"/>
      <c r="AA196" s="112"/>
    </row>
    <row r="197" spans="1:27" x14ac:dyDescent="0.25">
      <c r="A197" s="94"/>
      <c r="B197" s="94"/>
      <c r="C197" s="94"/>
      <c r="D197" s="94"/>
      <c r="E197" s="113"/>
      <c r="F197" s="113"/>
      <c r="G197" s="113"/>
      <c r="H197" s="94"/>
      <c r="I197" s="94"/>
      <c r="J197" s="94"/>
      <c r="K197" s="112"/>
      <c r="L197" s="94"/>
      <c r="M197" s="94"/>
      <c r="N197" s="94"/>
      <c r="O197" s="112"/>
      <c r="P197" s="94"/>
      <c r="Q197" s="114"/>
      <c r="R197" s="112"/>
      <c r="S197" s="112"/>
      <c r="T197" s="112"/>
      <c r="U197" s="94"/>
      <c r="V197" s="114"/>
      <c r="W197" s="114"/>
      <c r="X197" s="112"/>
      <c r="Z197" s="112"/>
      <c r="AA197" s="112"/>
    </row>
    <row r="198" spans="1:27" x14ac:dyDescent="0.25">
      <c r="A198" s="94"/>
      <c r="B198" s="94"/>
      <c r="C198" s="94"/>
      <c r="D198" s="94"/>
      <c r="E198" s="113"/>
      <c r="F198" s="113"/>
      <c r="G198" s="113"/>
      <c r="H198" s="94"/>
      <c r="I198" s="94"/>
      <c r="J198" s="94"/>
      <c r="K198" s="112"/>
      <c r="L198" s="94"/>
      <c r="M198" s="94"/>
      <c r="N198" s="94"/>
      <c r="O198" s="112"/>
      <c r="P198" s="94"/>
      <c r="Q198" s="114"/>
      <c r="R198" s="112"/>
      <c r="S198" s="112"/>
      <c r="T198" s="112"/>
      <c r="U198" s="94"/>
      <c r="V198" s="114"/>
      <c r="W198" s="114"/>
      <c r="X198" s="112"/>
      <c r="Z198" s="112"/>
      <c r="AA198" s="112"/>
    </row>
    <row r="199" spans="1:27" x14ac:dyDescent="0.25">
      <c r="A199" s="94"/>
      <c r="B199" s="94"/>
      <c r="C199" s="94"/>
      <c r="D199" s="94"/>
      <c r="E199" s="113"/>
      <c r="F199" s="113"/>
      <c r="G199" s="113"/>
      <c r="H199" s="94"/>
      <c r="I199" s="94"/>
      <c r="J199" s="94"/>
      <c r="K199" s="112"/>
      <c r="L199" s="94"/>
      <c r="M199" s="94"/>
      <c r="N199" s="94"/>
      <c r="O199" s="112"/>
      <c r="P199" s="94"/>
      <c r="Q199" s="114"/>
      <c r="R199" s="112"/>
      <c r="S199" s="112"/>
      <c r="T199" s="112"/>
      <c r="U199" s="94"/>
      <c r="V199" s="114"/>
      <c r="W199" s="114"/>
      <c r="X199" s="112"/>
      <c r="Z199" s="112"/>
      <c r="AA199" s="112"/>
    </row>
    <row r="200" spans="1:27" x14ac:dyDescent="0.25">
      <c r="A200" s="94"/>
      <c r="B200" s="94"/>
      <c r="C200" s="94"/>
      <c r="D200" s="94"/>
      <c r="E200" s="113"/>
      <c r="F200" s="113"/>
      <c r="G200" s="113"/>
      <c r="H200" s="94"/>
      <c r="I200" s="94"/>
      <c r="J200" s="94"/>
      <c r="K200" s="112"/>
      <c r="L200" s="94"/>
      <c r="M200" s="94"/>
      <c r="N200" s="94"/>
      <c r="O200" s="112"/>
      <c r="P200" s="94"/>
      <c r="Q200" s="114"/>
      <c r="R200" s="112"/>
      <c r="S200" s="112"/>
      <c r="T200" s="112"/>
      <c r="U200" s="94"/>
      <c r="V200" s="114"/>
      <c r="W200" s="114"/>
      <c r="X200" s="112"/>
      <c r="Z200" s="112"/>
      <c r="AA200" s="112"/>
    </row>
    <row r="201" spans="1:27" x14ac:dyDescent="0.25">
      <c r="A201" s="94"/>
      <c r="B201" s="94"/>
      <c r="C201" s="94"/>
      <c r="D201" s="94"/>
      <c r="E201" s="113"/>
      <c r="F201" s="113"/>
      <c r="G201" s="113"/>
      <c r="H201" s="94"/>
      <c r="I201" s="94"/>
      <c r="J201" s="94"/>
      <c r="K201" s="112"/>
      <c r="L201" s="94"/>
      <c r="M201" s="94"/>
      <c r="N201" s="94"/>
      <c r="O201" s="112"/>
      <c r="P201" s="94"/>
      <c r="Q201" s="114"/>
      <c r="R201" s="112"/>
      <c r="S201" s="112"/>
      <c r="T201" s="112"/>
      <c r="U201" s="94"/>
      <c r="V201" s="114"/>
      <c r="W201" s="114"/>
      <c r="X201" s="112"/>
      <c r="Z201" s="112"/>
      <c r="AA201" s="112"/>
    </row>
    <row r="202" spans="1:27" x14ac:dyDescent="0.25">
      <c r="A202" s="94"/>
      <c r="B202" s="94"/>
      <c r="C202" s="94"/>
      <c r="D202" s="94"/>
      <c r="E202" s="113"/>
      <c r="F202" s="113"/>
      <c r="G202" s="113"/>
      <c r="H202" s="94"/>
      <c r="I202" s="94"/>
      <c r="J202" s="94"/>
      <c r="K202" s="112"/>
      <c r="L202" s="94"/>
      <c r="M202" s="94"/>
      <c r="N202" s="94"/>
      <c r="O202" s="112"/>
      <c r="P202" s="94"/>
      <c r="Q202" s="114"/>
      <c r="R202" s="112"/>
      <c r="S202" s="112"/>
      <c r="T202" s="112"/>
      <c r="U202" s="94"/>
      <c r="V202" s="114"/>
      <c r="W202" s="114"/>
      <c r="X202" s="112"/>
      <c r="Z202" s="112"/>
      <c r="AA202" s="112"/>
    </row>
    <row r="203" spans="1:27" x14ac:dyDescent="0.25">
      <c r="A203" s="94"/>
      <c r="B203" s="94"/>
      <c r="C203" s="94"/>
      <c r="D203" s="94"/>
      <c r="E203" s="113"/>
      <c r="F203" s="113"/>
      <c r="G203" s="113"/>
      <c r="H203" s="94"/>
      <c r="I203" s="94"/>
      <c r="J203" s="94"/>
      <c r="K203" s="112"/>
      <c r="L203" s="94"/>
      <c r="M203" s="94"/>
      <c r="N203" s="94"/>
      <c r="O203" s="112"/>
      <c r="P203" s="94"/>
      <c r="Q203" s="114"/>
      <c r="R203" s="112"/>
      <c r="S203" s="112"/>
      <c r="T203" s="112"/>
      <c r="U203" s="94"/>
      <c r="V203" s="114"/>
      <c r="W203" s="114"/>
      <c r="X203" s="112"/>
      <c r="Z203" s="112"/>
      <c r="AA203" s="112"/>
    </row>
    <row r="204" spans="1:27" x14ac:dyDescent="0.25">
      <c r="A204" s="94"/>
      <c r="B204" s="94"/>
      <c r="C204" s="94"/>
      <c r="D204" s="94"/>
      <c r="E204" s="113"/>
      <c r="F204" s="113"/>
      <c r="G204" s="113"/>
      <c r="H204" s="94"/>
      <c r="I204" s="94"/>
      <c r="J204" s="94"/>
      <c r="K204" s="112"/>
      <c r="L204" s="94"/>
      <c r="M204" s="94"/>
      <c r="N204" s="94"/>
      <c r="O204" s="112"/>
      <c r="P204" s="94"/>
      <c r="Q204" s="114"/>
      <c r="R204" s="112"/>
      <c r="S204" s="112"/>
      <c r="T204" s="112"/>
      <c r="U204" s="94"/>
      <c r="V204" s="114"/>
      <c r="W204" s="114"/>
      <c r="X204" s="112"/>
      <c r="Z204" s="112"/>
      <c r="AA204" s="112"/>
    </row>
    <row r="205" spans="1:27" x14ac:dyDescent="0.25">
      <c r="A205" s="94"/>
      <c r="B205" s="94"/>
      <c r="C205" s="94"/>
      <c r="D205" s="94"/>
      <c r="E205" s="113"/>
      <c r="F205" s="113"/>
      <c r="G205" s="113"/>
      <c r="H205" s="94"/>
      <c r="I205" s="94"/>
      <c r="J205" s="94"/>
      <c r="K205" s="112"/>
      <c r="L205" s="94"/>
      <c r="M205" s="94"/>
      <c r="N205" s="94"/>
      <c r="O205" s="112"/>
      <c r="P205" s="94"/>
      <c r="Q205" s="114"/>
      <c r="R205" s="112"/>
      <c r="S205" s="112"/>
      <c r="T205" s="112"/>
      <c r="U205" s="94"/>
      <c r="V205" s="114"/>
      <c r="W205" s="114"/>
      <c r="X205" s="112"/>
      <c r="Z205" s="112"/>
      <c r="AA205" s="112"/>
    </row>
    <row r="206" spans="1:27" x14ac:dyDescent="0.25">
      <c r="A206" s="94"/>
      <c r="B206" s="94"/>
      <c r="C206" s="94"/>
      <c r="D206" s="94"/>
      <c r="E206" s="113"/>
      <c r="F206" s="113"/>
      <c r="G206" s="113"/>
      <c r="H206" s="94"/>
      <c r="I206" s="94"/>
      <c r="J206" s="94"/>
      <c r="K206" s="112"/>
      <c r="L206" s="94"/>
      <c r="M206" s="94"/>
      <c r="N206" s="94"/>
      <c r="O206" s="112"/>
      <c r="P206" s="94"/>
      <c r="Q206" s="114"/>
      <c r="R206" s="112"/>
      <c r="S206" s="112"/>
      <c r="T206" s="112"/>
      <c r="U206" s="94"/>
      <c r="V206" s="114"/>
      <c r="W206" s="114"/>
      <c r="X206" s="112"/>
      <c r="Z206" s="112"/>
      <c r="AA206" s="112"/>
    </row>
    <row r="207" spans="1:27" x14ac:dyDescent="0.25">
      <c r="A207" s="94"/>
      <c r="B207" s="94"/>
      <c r="C207" s="94"/>
      <c r="D207" s="94"/>
      <c r="E207" s="113"/>
      <c r="F207" s="113"/>
      <c r="G207" s="113"/>
      <c r="H207" s="94"/>
      <c r="I207" s="94"/>
      <c r="J207" s="94"/>
      <c r="K207" s="112"/>
      <c r="L207" s="94"/>
      <c r="M207" s="94"/>
      <c r="N207" s="94"/>
      <c r="O207" s="112"/>
      <c r="P207" s="94"/>
      <c r="Q207" s="114"/>
      <c r="R207" s="112"/>
      <c r="S207" s="112"/>
      <c r="T207" s="112"/>
      <c r="U207" s="94"/>
      <c r="V207" s="114"/>
      <c r="W207" s="114"/>
      <c r="X207" s="112"/>
      <c r="Z207" s="112"/>
      <c r="AA207" s="112"/>
    </row>
    <row r="208" spans="1:27" x14ac:dyDescent="0.25">
      <c r="A208" s="94"/>
      <c r="B208" s="94"/>
      <c r="C208" s="94"/>
      <c r="D208" s="94"/>
      <c r="E208" s="113"/>
      <c r="F208" s="113"/>
      <c r="G208" s="113"/>
      <c r="H208" s="94"/>
      <c r="I208" s="94"/>
      <c r="J208" s="94"/>
      <c r="K208" s="112"/>
      <c r="L208" s="94"/>
      <c r="M208" s="94"/>
      <c r="N208" s="94"/>
      <c r="O208" s="112"/>
      <c r="P208" s="94"/>
      <c r="Q208" s="114"/>
      <c r="R208" s="112"/>
      <c r="S208" s="112"/>
      <c r="T208" s="112"/>
      <c r="U208" s="94"/>
      <c r="V208" s="114"/>
      <c r="W208" s="114"/>
      <c r="X208" s="112"/>
      <c r="Z208" s="112"/>
      <c r="AA208" s="112"/>
    </row>
    <row r="209" spans="1:27" x14ac:dyDescent="0.25">
      <c r="A209" s="94"/>
      <c r="B209" s="94"/>
      <c r="C209" s="94"/>
      <c r="D209" s="94"/>
      <c r="E209" s="113"/>
      <c r="F209" s="113"/>
      <c r="G209" s="113"/>
      <c r="H209" s="94"/>
      <c r="I209" s="94"/>
      <c r="J209" s="94"/>
      <c r="K209" s="112"/>
      <c r="L209" s="94"/>
      <c r="M209" s="94"/>
      <c r="N209" s="94"/>
      <c r="O209" s="112"/>
      <c r="P209" s="94"/>
      <c r="Q209" s="114"/>
      <c r="R209" s="112"/>
      <c r="S209" s="112"/>
      <c r="T209" s="112"/>
      <c r="U209" s="94"/>
      <c r="V209" s="114"/>
      <c r="W209" s="114"/>
      <c r="X209" s="112"/>
      <c r="Z209" s="112"/>
      <c r="AA209" s="112"/>
    </row>
    <row r="210" spans="1:27" x14ac:dyDescent="0.25">
      <c r="A210" s="94"/>
      <c r="B210" s="94"/>
      <c r="C210" s="94"/>
      <c r="D210" s="94"/>
      <c r="E210" s="113"/>
      <c r="F210" s="113"/>
      <c r="G210" s="113"/>
      <c r="H210" s="94"/>
      <c r="I210" s="94"/>
      <c r="J210" s="94"/>
      <c r="K210" s="112"/>
      <c r="L210" s="94"/>
      <c r="M210" s="94"/>
      <c r="N210" s="94"/>
      <c r="O210" s="112"/>
      <c r="P210" s="94"/>
      <c r="Q210" s="114"/>
      <c r="R210" s="112"/>
      <c r="S210" s="112"/>
      <c r="T210" s="112"/>
      <c r="U210" s="94"/>
      <c r="V210" s="114"/>
      <c r="W210" s="114"/>
      <c r="X210" s="112"/>
      <c r="Z210" s="112"/>
      <c r="AA210" s="112"/>
    </row>
    <row r="211" spans="1:27" x14ac:dyDescent="0.25">
      <c r="A211" s="94"/>
      <c r="B211" s="94"/>
      <c r="C211" s="94"/>
      <c r="D211" s="94"/>
      <c r="E211" s="113"/>
      <c r="F211" s="113"/>
      <c r="G211" s="113"/>
      <c r="H211" s="94"/>
      <c r="I211" s="94"/>
      <c r="J211" s="94"/>
      <c r="K211" s="112"/>
      <c r="L211" s="94"/>
      <c r="M211" s="94"/>
      <c r="N211" s="94"/>
      <c r="O211" s="112"/>
      <c r="P211" s="94"/>
      <c r="Q211" s="114"/>
      <c r="R211" s="112"/>
      <c r="S211" s="112"/>
      <c r="T211" s="112"/>
      <c r="U211" s="94"/>
      <c r="V211" s="114"/>
      <c r="W211" s="114"/>
      <c r="X211" s="112"/>
      <c r="Z211" s="112"/>
      <c r="AA211" s="112"/>
    </row>
    <row r="212" spans="1:27" x14ac:dyDescent="0.25">
      <c r="A212" s="94"/>
      <c r="B212" s="94"/>
      <c r="C212" s="94"/>
      <c r="D212" s="94"/>
      <c r="E212" s="113"/>
      <c r="F212" s="113"/>
      <c r="G212" s="113"/>
      <c r="H212" s="94"/>
      <c r="I212" s="94"/>
      <c r="J212" s="94"/>
      <c r="K212" s="112"/>
      <c r="L212" s="94"/>
      <c r="M212" s="94"/>
      <c r="N212" s="94"/>
      <c r="O212" s="112"/>
      <c r="P212" s="94"/>
      <c r="Q212" s="114"/>
      <c r="R212" s="112"/>
      <c r="S212" s="112"/>
      <c r="T212" s="112"/>
      <c r="U212" s="94"/>
      <c r="V212" s="114"/>
      <c r="W212" s="114"/>
      <c r="X212" s="112"/>
      <c r="Z212" s="112"/>
      <c r="AA212" s="112"/>
    </row>
    <row r="213" spans="1:27" x14ac:dyDescent="0.25">
      <c r="A213" s="94"/>
      <c r="B213" s="94"/>
      <c r="C213" s="94"/>
      <c r="D213" s="94"/>
      <c r="E213" s="113"/>
      <c r="F213" s="113"/>
      <c r="G213" s="113"/>
      <c r="H213" s="94"/>
      <c r="I213" s="94"/>
      <c r="J213" s="94"/>
      <c r="K213" s="112"/>
      <c r="L213" s="94"/>
      <c r="M213" s="94"/>
      <c r="N213" s="94"/>
      <c r="O213" s="112"/>
      <c r="P213" s="94"/>
      <c r="Q213" s="114"/>
      <c r="R213" s="112"/>
      <c r="S213" s="112"/>
      <c r="T213" s="112"/>
      <c r="U213" s="94"/>
      <c r="V213" s="114"/>
      <c r="W213" s="114"/>
      <c r="X213" s="112"/>
      <c r="Z213" s="112"/>
      <c r="AA213" s="112"/>
    </row>
    <row r="214" spans="1:27" x14ac:dyDescent="0.25">
      <c r="A214" s="94"/>
      <c r="B214" s="94"/>
      <c r="C214" s="94"/>
      <c r="D214" s="94"/>
      <c r="E214" s="113"/>
      <c r="F214" s="113"/>
      <c r="G214" s="113"/>
      <c r="H214" s="94"/>
      <c r="I214" s="94"/>
      <c r="J214" s="94"/>
      <c r="K214" s="112"/>
      <c r="L214" s="94"/>
      <c r="M214" s="94"/>
      <c r="N214" s="94"/>
      <c r="O214" s="112"/>
      <c r="P214" s="94"/>
      <c r="Q214" s="114"/>
      <c r="R214" s="112"/>
      <c r="S214" s="112"/>
      <c r="T214" s="112"/>
      <c r="U214" s="94"/>
      <c r="V214" s="114"/>
      <c r="W214" s="114"/>
      <c r="X214" s="112"/>
      <c r="Z214" s="112"/>
      <c r="AA214" s="112"/>
    </row>
    <row r="215" spans="1:27" x14ac:dyDescent="0.25">
      <c r="A215" s="94"/>
      <c r="B215" s="94"/>
      <c r="C215" s="94"/>
      <c r="D215" s="94"/>
      <c r="E215" s="113"/>
      <c r="F215" s="113"/>
      <c r="G215" s="113"/>
      <c r="H215" s="94"/>
      <c r="I215" s="94"/>
      <c r="J215" s="94"/>
      <c r="K215" s="112"/>
      <c r="L215" s="94"/>
      <c r="M215" s="94"/>
      <c r="N215" s="94"/>
      <c r="O215" s="112"/>
      <c r="P215" s="94"/>
      <c r="Q215" s="114"/>
      <c r="R215" s="112"/>
      <c r="S215" s="112"/>
      <c r="T215" s="112"/>
      <c r="U215" s="94"/>
      <c r="V215" s="114"/>
      <c r="W215" s="114"/>
      <c r="X215" s="112"/>
      <c r="Z215" s="112"/>
      <c r="AA215" s="112"/>
    </row>
    <row r="216" spans="1:27" x14ac:dyDescent="0.25">
      <c r="A216" s="94"/>
      <c r="B216" s="94"/>
      <c r="C216" s="94"/>
      <c r="D216" s="94"/>
      <c r="E216" s="113"/>
      <c r="F216" s="113"/>
      <c r="G216" s="113"/>
      <c r="H216" s="94"/>
      <c r="I216" s="94"/>
      <c r="J216" s="94"/>
      <c r="K216" s="112"/>
      <c r="L216" s="94"/>
      <c r="M216" s="94"/>
      <c r="N216" s="94"/>
      <c r="O216" s="112"/>
      <c r="P216" s="94"/>
      <c r="Q216" s="114"/>
      <c r="R216" s="112"/>
      <c r="S216" s="112"/>
      <c r="T216" s="112"/>
      <c r="U216" s="94"/>
      <c r="V216" s="114"/>
      <c r="W216" s="114"/>
      <c r="X216" s="112"/>
      <c r="Z216" s="112"/>
      <c r="AA216" s="112"/>
    </row>
    <row r="217" spans="1:27" x14ac:dyDescent="0.25">
      <c r="A217" s="94"/>
      <c r="B217" s="94"/>
      <c r="C217" s="94"/>
      <c r="D217" s="94"/>
      <c r="E217" s="113"/>
      <c r="F217" s="113"/>
      <c r="G217" s="113"/>
      <c r="H217" s="94"/>
      <c r="I217" s="94"/>
      <c r="J217" s="94"/>
      <c r="K217" s="112"/>
      <c r="L217" s="94"/>
      <c r="M217" s="94"/>
      <c r="N217" s="94"/>
      <c r="O217" s="112"/>
      <c r="P217" s="94"/>
      <c r="Q217" s="114"/>
      <c r="R217" s="112"/>
      <c r="S217" s="112"/>
      <c r="T217" s="112"/>
      <c r="U217" s="94"/>
      <c r="V217" s="114"/>
      <c r="W217" s="114"/>
      <c r="X217" s="112"/>
      <c r="Z217" s="112"/>
      <c r="AA217" s="112"/>
    </row>
    <row r="218" spans="1:27" x14ac:dyDescent="0.25">
      <c r="A218" s="94"/>
      <c r="B218" s="94"/>
      <c r="C218" s="94"/>
      <c r="D218" s="94"/>
      <c r="E218" s="113"/>
      <c r="F218" s="113"/>
      <c r="G218" s="113"/>
      <c r="H218" s="94"/>
      <c r="I218" s="94"/>
      <c r="J218" s="94"/>
      <c r="K218" s="112"/>
      <c r="L218" s="94"/>
      <c r="M218" s="94"/>
      <c r="N218" s="94"/>
      <c r="O218" s="112"/>
      <c r="P218" s="94"/>
      <c r="Q218" s="114"/>
      <c r="R218" s="112"/>
      <c r="S218" s="112"/>
      <c r="T218" s="112"/>
      <c r="U218" s="94"/>
      <c r="V218" s="114"/>
      <c r="W218" s="114"/>
      <c r="X218" s="112"/>
      <c r="Z218" s="112"/>
      <c r="AA218" s="112"/>
    </row>
    <row r="219" spans="1:27" x14ac:dyDescent="0.25">
      <c r="A219" s="94"/>
      <c r="B219" s="94"/>
      <c r="C219" s="94"/>
      <c r="D219" s="94"/>
      <c r="E219" s="113"/>
      <c r="F219" s="113"/>
      <c r="G219" s="113"/>
      <c r="H219" s="94"/>
      <c r="I219" s="94"/>
      <c r="J219" s="94"/>
      <c r="K219" s="112"/>
      <c r="L219" s="94"/>
      <c r="M219" s="94"/>
      <c r="N219" s="94"/>
      <c r="O219" s="112"/>
      <c r="P219" s="94"/>
      <c r="Q219" s="114"/>
      <c r="R219" s="112"/>
      <c r="S219" s="112"/>
      <c r="T219" s="112"/>
      <c r="U219" s="94"/>
      <c r="V219" s="114"/>
      <c r="W219" s="114"/>
      <c r="X219" s="112"/>
      <c r="Z219" s="112"/>
      <c r="AA219" s="112"/>
    </row>
    <row r="220" spans="1:27" x14ac:dyDescent="0.25">
      <c r="A220" s="94"/>
      <c r="B220" s="94"/>
      <c r="C220" s="94"/>
      <c r="D220" s="94"/>
      <c r="E220" s="113"/>
      <c r="F220" s="113"/>
      <c r="G220" s="113"/>
      <c r="H220" s="94"/>
      <c r="I220" s="94"/>
      <c r="J220" s="94"/>
      <c r="K220" s="112"/>
      <c r="L220" s="94"/>
      <c r="M220" s="94"/>
      <c r="N220" s="94"/>
      <c r="O220" s="112"/>
      <c r="P220" s="94"/>
      <c r="Q220" s="114"/>
      <c r="R220" s="112"/>
      <c r="S220" s="112"/>
      <c r="T220" s="112"/>
      <c r="U220" s="94"/>
      <c r="V220" s="114"/>
      <c r="W220" s="114"/>
      <c r="X220" s="112"/>
      <c r="Z220" s="112"/>
      <c r="AA220" s="112"/>
    </row>
    <row r="221" spans="1:27" x14ac:dyDescent="0.25">
      <c r="A221" s="94"/>
      <c r="B221" s="94"/>
      <c r="C221" s="94"/>
      <c r="D221" s="94"/>
      <c r="E221" s="113"/>
      <c r="F221" s="113"/>
      <c r="G221" s="113"/>
      <c r="H221" s="94"/>
      <c r="I221" s="94"/>
      <c r="J221" s="94"/>
      <c r="K221" s="112"/>
      <c r="L221" s="94"/>
      <c r="M221" s="94"/>
      <c r="N221" s="94"/>
      <c r="O221" s="112"/>
      <c r="P221" s="94"/>
      <c r="Q221" s="114"/>
      <c r="R221" s="112"/>
      <c r="S221" s="112"/>
      <c r="T221" s="112"/>
      <c r="U221" s="94"/>
      <c r="V221" s="114"/>
      <c r="W221" s="114"/>
      <c r="X221" s="112"/>
      <c r="Z221" s="112"/>
      <c r="AA221" s="112"/>
    </row>
    <row r="222" spans="1:27" x14ac:dyDescent="0.25">
      <c r="A222" s="94"/>
      <c r="B222" s="94"/>
      <c r="C222" s="94"/>
      <c r="D222" s="94"/>
      <c r="E222" s="113"/>
      <c r="F222" s="113"/>
      <c r="G222" s="113"/>
      <c r="H222" s="94"/>
      <c r="I222" s="94"/>
      <c r="J222" s="94"/>
      <c r="K222" s="112"/>
      <c r="L222" s="94"/>
      <c r="M222" s="94"/>
      <c r="N222" s="94"/>
      <c r="O222" s="112"/>
      <c r="P222" s="94"/>
      <c r="Q222" s="114"/>
      <c r="R222" s="112"/>
      <c r="S222" s="112"/>
      <c r="T222" s="112"/>
      <c r="U222" s="94"/>
      <c r="V222" s="114"/>
      <c r="W222" s="114"/>
      <c r="X222" s="112"/>
      <c r="Z222" s="112"/>
      <c r="AA222" s="112"/>
    </row>
    <row r="223" spans="1:27" x14ac:dyDescent="0.25">
      <c r="A223" s="94"/>
      <c r="B223" s="94"/>
      <c r="C223" s="94"/>
      <c r="D223" s="94"/>
      <c r="E223" s="113"/>
      <c r="F223" s="113"/>
      <c r="G223" s="113"/>
      <c r="H223" s="94"/>
      <c r="I223" s="94"/>
      <c r="J223" s="94"/>
      <c r="K223" s="112"/>
      <c r="L223" s="94"/>
      <c r="M223" s="94"/>
      <c r="N223" s="94"/>
      <c r="O223" s="112"/>
      <c r="P223" s="94"/>
      <c r="Q223" s="114"/>
      <c r="R223" s="112"/>
      <c r="S223" s="112"/>
      <c r="T223" s="112"/>
      <c r="U223" s="94"/>
      <c r="V223" s="114"/>
      <c r="W223" s="114"/>
      <c r="X223" s="112"/>
      <c r="Z223" s="112"/>
      <c r="AA223" s="112"/>
    </row>
    <row r="224" spans="1:27" x14ac:dyDescent="0.25">
      <c r="A224" s="94"/>
      <c r="B224" s="94"/>
      <c r="C224" s="94"/>
      <c r="D224" s="94"/>
      <c r="E224" s="113"/>
      <c r="F224" s="113"/>
      <c r="G224" s="113"/>
      <c r="H224" s="94"/>
      <c r="I224" s="94"/>
      <c r="J224" s="94"/>
      <c r="K224" s="112"/>
      <c r="L224" s="94"/>
      <c r="M224" s="94"/>
      <c r="N224" s="94"/>
      <c r="O224" s="112"/>
      <c r="P224" s="94"/>
      <c r="Q224" s="114"/>
      <c r="R224" s="112"/>
      <c r="S224" s="112"/>
      <c r="T224" s="112"/>
      <c r="U224" s="94"/>
      <c r="V224" s="114"/>
      <c r="W224" s="114"/>
      <c r="X224" s="112"/>
      <c r="Z224" s="112"/>
      <c r="AA224" s="112"/>
    </row>
    <row r="225" spans="1:27" x14ac:dyDescent="0.25">
      <c r="A225" s="94"/>
      <c r="B225" s="94"/>
      <c r="C225" s="94"/>
      <c r="D225" s="94"/>
      <c r="E225" s="113"/>
      <c r="F225" s="113"/>
      <c r="G225" s="113"/>
      <c r="H225" s="94"/>
      <c r="I225" s="94"/>
      <c r="J225" s="94"/>
      <c r="K225" s="112"/>
      <c r="L225" s="94"/>
      <c r="M225" s="94"/>
      <c r="N225" s="94"/>
      <c r="O225" s="112"/>
      <c r="P225" s="94"/>
      <c r="Q225" s="114"/>
      <c r="R225" s="112"/>
      <c r="S225" s="112"/>
      <c r="T225" s="112"/>
      <c r="U225" s="94"/>
      <c r="V225" s="114"/>
      <c r="W225" s="114"/>
      <c r="X225" s="112"/>
      <c r="Z225" s="112"/>
      <c r="AA225" s="112"/>
    </row>
    <row r="226" spans="1:27" x14ac:dyDescent="0.25">
      <c r="A226" s="94"/>
      <c r="B226" s="94"/>
      <c r="C226" s="94"/>
      <c r="D226" s="94"/>
      <c r="E226" s="113"/>
      <c r="F226" s="113"/>
      <c r="G226" s="113"/>
      <c r="H226" s="94"/>
      <c r="I226" s="94"/>
      <c r="J226" s="94"/>
      <c r="K226" s="112"/>
      <c r="L226" s="94"/>
      <c r="M226" s="94"/>
      <c r="N226" s="94"/>
      <c r="O226" s="112"/>
      <c r="P226" s="94"/>
      <c r="Q226" s="114"/>
      <c r="R226" s="112"/>
      <c r="S226" s="112"/>
      <c r="T226" s="112"/>
      <c r="U226" s="94"/>
      <c r="V226" s="114"/>
      <c r="W226" s="114"/>
      <c r="X226" s="112"/>
      <c r="Z226" s="112"/>
      <c r="AA226" s="112"/>
    </row>
    <row r="227" spans="1:27" x14ac:dyDescent="0.25">
      <c r="A227" s="94"/>
      <c r="B227" s="94"/>
      <c r="C227" s="94"/>
      <c r="D227" s="94"/>
      <c r="E227" s="113"/>
      <c r="F227" s="113"/>
      <c r="G227" s="113"/>
      <c r="H227" s="94"/>
      <c r="I227" s="94"/>
      <c r="J227" s="94"/>
      <c r="K227" s="112"/>
      <c r="L227" s="94"/>
      <c r="M227" s="94"/>
      <c r="N227" s="94"/>
      <c r="O227" s="112"/>
      <c r="P227" s="94"/>
      <c r="Q227" s="114"/>
      <c r="R227" s="112"/>
      <c r="S227" s="112"/>
      <c r="T227" s="112"/>
      <c r="U227" s="94"/>
      <c r="V227" s="114"/>
      <c r="W227" s="114"/>
      <c r="X227" s="112"/>
      <c r="Z227" s="112"/>
      <c r="AA227" s="112"/>
    </row>
    <row r="228" spans="1:27" x14ac:dyDescent="0.25">
      <c r="A228" s="94"/>
      <c r="B228" s="94"/>
      <c r="C228" s="94"/>
      <c r="D228" s="94"/>
      <c r="E228" s="113"/>
      <c r="F228" s="113"/>
      <c r="G228" s="113"/>
      <c r="H228" s="94"/>
      <c r="I228" s="94"/>
      <c r="J228" s="94"/>
      <c r="K228" s="112"/>
      <c r="L228" s="94"/>
      <c r="M228" s="94"/>
      <c r="N228" s="94"/>
      <c r="O228" s="112"/>
      <c r="P228" s="94"/>
      <c r="Q228" s="114"/>
      <c r="R228" s="112"/>
      <c r="S228" s="112"/>
      <c r="T228" s="112"/>
      <c r="U228" s="94"/>
      <c r="V228" s="114"/>
      <c r="W228" s="114"/>
      <c r="X228" s="112"/>
      <c r="Z228" s="112"/>
      <c r="AA228" s="112"/>
    </row>
    <row r="229" spans="1:27" x14ac:dyDescent="0.25">
      <c r="D229"/>
      <c r="Q229" s="53"/>
      <c r="R229" s="38"/>
      <c r="S229" s="38"/>
      <c r="T229" s="38"/>
    </row>
    <row r="230" spans="1:27" x14ac:dyDescent="0.25">
      <c r="D230"/>
      <c r="Q230" s="53"/>
      <c r="R230" s="38"/>
      <c r="S230" s="38"/>
      <c r="T230" s="38"/>
    </row>
    <row r="231" spans="1:27" x14ac:dyDescent="0.25">
      <c r="D231"/>
      <c r="Q231" s="53"/>
      <c r="R231" s="38"/>
      <c r="S231" s="38"/>
      <c r="T231" s="38"/>
    </row>
    <row r="232" spans="1:27" x14ac:dyDescent="0.25">
      <c r="D232"/>
      <c r="Q232" s="53"/>
      <c r="R232" s="38"/>
      <c r="S232" s="38"/>
      <c r="T232" s="38"/>
    </row>
    <row r="233" spans="1:27" x14ac:dyDescent="0.25">
      <c r="D233"/>
      <c r="Q233" s="53"/>
      <c r="R233" s="38"/>
      <c r="S233" s="38"/>
      <c r="T233" s="38"/>
    </row>
    <row r="234" spans="1:27" x14ac:dyDescent="0.25">
      <c r="D234"/>
      <c r="Q234" s="53"/>
      <c r="R234" s="38"/>
      <c r="S234" s="38"/>
      <c r="T234" s="38"/>
    </row>
    <row r="235" spans="1:27" x14ac:dyDescent="0.25">
      <c r="D235"/>
      <c r="Q235" s="53"/>
      <c r="R235" s="38"/>
      <c r="S235" s="38"/>
      <c r="T235" s="38"/>
    </row>
    <row r="236" spans="1:27" x14ac:dyDescent="0.25">
      <c r="D236"/>
      <c r="Q236" s="53"/>
      <c r="R236" s="38"/>
      <c r="S236" s="38"/>
      <c r="T236" s="38"/>
    </row>
    <row r="237" spans="1:27" x14ac:dyDescent="0.25">
      <c r="D237"/>
      <c r="Q237" s="53"/>
      <c r="R237" s="38"/>
      <c r="S237" s="38"/>
      <c r="T237" s="38"/>
    </row>
    <row r="238" spans="1:27" x14ac:dyDescent="0.25">
      <c r="D238"/>
      <c r="Q238" s="53"/>
      <c r="R238" s="38"/>
      <c r="S238" s="38"/>
      <c r="T238" s="38"/>
    </row>
    <row r="239" spans="1:27" x14ac:dyDescent="0.25">
      <c r="D239"/>
      <c r="Q239" s="53"/>
      <c r="R239" s="38"/>
      <c r="S239" s="38"/>
      <c r="T239" s="38"/>
    </row>
    <row r="240" spans="1:27" x14ac:dyDescent="0.25">
      <c r="D240"/>
      <c r="Q240" s="53"/>
      <c r="R240" s="38"/>
      <c r="S240" s="38"/>
      <c r="T240" s="38"/>
    </row>
    <row r="241" spans="4:20" x14ac:dyDescent="0.25">
      <c r="D241"/>
      <c r="Q241" s="53"/>
      <c r="R241" s="38"/>
      <c r="S241" s="38"/>
      <c r="T241" s="38"/>
    </row>
    <row r="242" spans="4:20" x14ac:dyDescent="0.25">
      <c r="D242"/>
      <c r="Q242" s="53"/>
      <c r="R242" s="38"/>
      <c r="S242" s="38"/>
      <c r="T242" s="38"/>
    </row>
    <row r="243" spans="4:20" x14ac:dyDescent="0.25">
      <c r="D243"/>
      <c r="Q243" s="53"/>
      <c r="R243" s="38"/>
      <c r="S243" s="38"/>
      <c r="T243" s="38"/>
    </row>
    <row r="244" spans="4:20" x14ac:dyDescent="0.25">
      <c r="D244"/>
      <c r="Q244" s="53"/>
      <c r="R244" s="38"/>
      <c r="S244" s="38"/>
      <c r="T244" s="38"/>
    </row>
    <row r="245" spans="4:20" x14ac:dyDescent="0.25">
      <c r="D245"/>
      <c r="Q245" s="53"/>
      <c r="R245" s="38"/>
      <c r="S245" s="38"/>
      <c r="T245" s="38"/>
    </row>
    <row r="246" spans="4:20" x14ac:dyDescent="0.25">
      <c r="D246"/>
      <c r="Q246" s="53"/>
      <c r="R246" s="38"/>
      <c r="S246" s="38"/>
      <c r="T246" s="38"/>
    </row>
    <row r="247" spans="4:20" x14ac:dyDescent="0.25">
      <c r="D247"/>
      <c r="Q247" s="53"/>
      <c r="R247" s="38"/>
      <c r="S247" s="38"/>
      <c r="T247" s="38"/>
    </row>
    <row r="248" spans="4:20" x14ac:dyDescent="0.25">
      <c r="D248"/>
      <c r="Q248" s="53"/>
      <c r="R248" s="38"/>
      <c r="S248" s="38"/>
      <c r="T248" s="38"/>
    </row>
    <row r="249" spans="4:20" x14ac:dyDescent="0.25">
      <c r="D249"/>
      <c r="Q249" s="53"/>
      <c r="R249" s="38"/>
      <c r="S249" s="38"/>
      <c r="T249" s="38"/>
    </row>
    <row r="250" spans="4:20" x14ac:dyDescent="0.25">
      <c r="D250"/>
      <c r="Q250" s="53"/>
      <c r="R250" s="38"/>
      <c r="S250" s="38"/>
      <c r="T250" s="38"/>
    </row>
    <row r="251" spans="4:20" x14ac:dyDescent="0.25">
      <c r="D251"/>
      <c r="Q251" s="53"/>
      <c r="R251" s="38"/>
      <c r="S251" s="38"/>
      <c r="T251" s="38"/>
    </row>
    <row r="252" spans="4:20" x14ac:dyDescent="0.25">
      <c r="D252"/>
      <c r="Q252" s="53"/>
      <c r="R252" s="38"/>
      <c r="S252" s="38"/>
      <c r="T252" s="38"/>
    </row>
    <row r="253" spans="4:20" x14ac:dyDescent="0.25">
      <c r="D253"/>
      <c r="Q253" s="53"/>
      <c r="R253" s="38"/>
      <c r="S253" s="38"/>
      <c r="T253" s="38"/>
    </row>
    <row r="254" spans="4:20" x14ac:dyDescent="0.25">
      <c r="D254"/>
      <c r="Q254" s="53"/>
      <c r="R254" s="38"/>
      <c r="S254" s="38"/>
      <c r="T254" s="38"/>
    </row>
    <row r="255" spans="4:20" x14ac:dyDescent="0.25">
      <c r="D255"/>
      <c r="Q255" s="53"/>
      <c r="R255" s="38"/>
      <c r="S255" s="38"/>
      <c r="T255" s="38"/>
    </row>
    <row r="256" spans="4:20" x14ac:dyDescent="0.25">
      <c r="D256"/>
      <c r="Q256" s="53"/>
      <c r="R256" s="38"/>
      <c r="S256" s="38"/>
      <c r="T256" s="38"/>
    </row>
    <row r="257" spans="4:20" x14ac:dyDescent="0.25">
      <c r="D257"/>
      <c r="Q257" s="53"/>
      <c r="R257" s="38"/>
      <c r="S257" s="38"/>
      <c r="T257" s="38"/>
    </row>
    <row r="258" spans="4:20" x14ac:dyDescent="0.25">
      <c r="D258"/>
      <c r="Q258" s="53"/>
      <c r="R258" s="38"/>
      <c r="S258" s="38"/>
      <c r="T258" s="38"/>
    </row>
    <row r="259" spans="4:20" x14ac:dyDescent="0.25">
      <c r="D259"/>
      <c r="Q259" s="53"/>
      <c r="R259" s="38"/>
      <c r="S259" s="38"/>
      <c r="T259" s="38"/>
    </row>
    <row r="260" spans="4:20" x14ac:dyDescent="0.25">
      <c r="D260"/>
      <c r="Q260" s="53"/>
      <c r="R260" s="38"/>
      <c r="S260" s="38"/>
      <c r="T260" s="38"/>
    </row>
    <row r="261" spans="4:20" x14ac:dyDescent="0.25">
      <c r="D261"/>
      <c r="Q261" s="53"/>
      <c r="R261" s="38"/>
      <c r="S261" s="38"/>
      <c r="T261" s="38"/>
    </row>
    <row r="262" spans="4:20" x14ac:dyDescent="0.25">
      <c r="D262"/>
      <c r="Q262" s="53"/>
      <c r="R262" s="38"/>
      <c r="S262" s="38"/>
      <c r="T262" s="38"/>
    </row>
    <row r="263" spans="4:20" x14ac:dyDescent="0.25">
      <c r="D263"/>
      <c r="Q263" s="53"/>
      <c r="R263" s="38"/>
      <c r="S263" s="38"/>
      <c r="T263" s="38"/>
    </row>
    <row r="264" spans="4:20" x14ac:dyDescent="0.25">
      <c r="D264"/>
      <c r="Q264" s="53"/>
      <c r="R264" s="38"/>
      <c r="S264" s="38"/>
      <c r="T264" s="38"/>
    </row>
    <row r="265" spans="4:20" x14ac:dyDescent="0.25">
      <c r="D265"/>
      <c r="Q265" s="53"/>
      <c r="R265" s="38"/>
      <c r="S265" s="38"/>
      <c r="T265" s="38"/>
    </row>
    <row r="266" spans="4:20" x14ac:dyDescent="0.25">
      <c r="D266"/>
      <c r="Q266" s="53"/>
      <c r="R266" s="38"/>
      <c r="S266" s="38"/>
      <c r="T266" s="38"/>
    </row>
    <row r="267" spans="4:20" x14ac:dyDescent="0.25">
      <c r="D267"/>
      <c r="Q267" s="53"/>
      <c r="R267" s="38"/>
      <c r="S267" s="38"/>
      <c r="T267" s="38"/>
    </row>
    <row r="268" spans="4:20" x14ac:dyDescent="0.25">
      <c r="D268"/>
      <c r="Q268" s="53"/>
      <c r="R268" s="38"/>
      <c r="S268" s="38"/>
      <c r="T268" s="38"/>
    </row>
    <row r="269" spans="4:20" x14ac:dyDescent="0.25">
      <c r="D269"/>
      <c r="Q269" s="53"/>
      <c r="R269" s="38"/>
      <c r="S269" s="38"/>
      <c r="T269" s="38"/>
    </row>
    <row r="270" spans="4:20" x14ac:dyDescent="0.25">
      <c r="D270"/>
      <c r="Q270" s="53"/>
      <c r="R270" s="38"/>
      <c r="S270" s="38"/>
      <c r="T270" s="38"/>
    </row>
    <row r="271" spans="4:20" x14ac:dyDescent="0.25">
      <c r="D271"/>
      <c r="Q271" s="53"/>
      <c r="R271" s="38"/>
      <c r="S271" s="38"/>
      <c r="T271" s="38"/>
    </row>
    <row r="272" spans="4:20" x14ac:dyDescent="0.25">
      <c r="D272"/>
      <c r="Q272" s="53"/>
      <c r="R272" s="38"/>
      <c r="S272" s="38"/>
      <c r="T272" s="38"/>
    </row>
    <row r="273" spans="4:20" x14ac:dyDescent="0.25">
      <c r="D273"/>
      <c r="Q273" s="53"/>
      <c r="R273" s="38"/>
      <c r="S273" s="38"/>
      <c r="T273" s="38"/>
    </row>
    <row r="274" spans="4:20" x14ac:dyDescent="0.25">
      <c r="D274"/>
      <c r="Q274" s="53"/>
      <c r="R274" s="38"/>
      <c r="S274" s="38"/>
      <c r="T274" s="38"/>
    </row>
    <row r="275" spans="4:20" x14ac:dyDescent="0.25">
      <c r="D275"/>
      <c r="Q275" s="53"/>
      <c r="R275" s="38"/>
      <c r="S275" s="38"/>
      <c r="T275" s="38"/>
    </row>
    <row r="276" spans="4:20" x14ac:dyDescent="0.25">
      <c r="D276"/>
      <c r="Q276" s="53"/>
      <c r="R276" s="38"/>
      <c r="S276" s="38"/>
      <c r="T276" s="38"/>
    </row>
    <row r="277" spans="4:20" x14ac:dyDescent="0.25">
      <c r="D277"/>
      <c r="Q277" s="53"/>
      <c r="R277" s="38"/>
      <c r="S277" s="38"/>
      <c r="T277" s="38"/>
    </row>
    <row r="278" spans="4:20" x14ac:dyDescent="0.25">
      <c r="D278"/>
      <c r="Q278" s="53"/>
      <c r="R278" s="38"/>
      <c r="S278" s="38"/>
      <c r="T278" s="38"/>
    </row>
    <row r="279" spans="4:20" x14ac:dyDescent="0.25">
      <c r="D279"/>
      <c r="Q279" s="53"/>
      <c r="R279" s="38"/>
      <c r="S279" s="38"/>
      <c r="T279" s="38"/>
    </row>
    <row r="280" spans="4:20" x14ac:dyDescent="0.25">
      <c r="D280"/>
      <c r="Q280" s="53"/>
      <c r="R280" s="38"/>
      <c r="S280" s="38"/>
      <c r="T280" s="38"/>
    </row>
    <row r="281" spans="4:20" x14ac:dyDescent="0.25">
      <c r="D281"/>
      <c r="Q281" s="53"/>
      <c r="R281" s="38"/>
      <c r="S281" s="38"/>
      <c r="T281" s="38"/>
    </row>
    <row r="282" spans="4:20" x14ac:dyDescent="0.25">
      <c r="D282"/>
      <c r="Q282" s="53"/>
      <c r="R282" s="38"/>
      <c r="S282" s="38"/>
      <c r="T282" s="38"/>
    </row>
    <row r="283" spans="4:20" x14ac:dyDescent="0.25">
      <c r="D283"/>
      <c r="Q283" s="53"/>
      <c r="R283" s="38"/>
      <c r="S283" s="38"/>
      <c r="T283" s="38"/>
    </row>
    <row r="284" spans="4:20" x14ac:dyDescent="0.25">
      <c r="D284"/>
      <c r="Q284" s="53"/>
      <c r="R284" s="38"/>
      <c r="S284" s="38"/>
      <c r="T284" s="38"/>
    </row>
    <row r="285" spans="4:20" x14ac:dyDescent="0.25">
      <c r="D285"/>
      <c r="Q285" s="53"/>
      <c r="R285" s="38"/>
      <c r="S285" s="38"/>
      <c r="T285" s="38"/>
    </row>
    <row r="286" spans="4:20" x14ac:dyDescent="0.25">
      <c r="D286"/>
      <c r="Q286" s="53"/>
      <c r="R286" s="38"/>
      <c r="S286" s="38"/>
      <c r="T286" s="38"/>
    </row>
    <row r="287" spans="4:20" x14ac:dyDescent="0.25">
      <c r="D287"/>
      <c r="Q287" s="53"/>
      <c r="R287" s="38"/>
      <c r="S287" s="38"/>
      <c r="T287" s="38"/>
    </row>
    <row r="288" spans="4:20" x14ac:dyDescent="0.25">
      <c r="D288"/>
      <c r="Q288" s="53"/>
      <c r="R288" s="38"/>
      <c r="S288" s="38"/>
      <c r="T288" s="38"/>
    </row>
    <row r="289" spans="4:20" x14ac:dyDescent="0.25">
      <c r="D289"/>
      <c r="Q289" s="53"/>
      <c r="R289" s="38"/>
      <c r="S289" s="38"/>
      <c r="T289" s="38"/>
    </row>
    <row r="290" spans="4:20" x14ac:dyDescent="0.25">
      <c r="D290"/>
      <c r="Q290" s="53"/>
      <c r="R290" s="38"/>
      <c r="S290" s="38"/>
      <c r="T290" s="38"/>
    </row>
    <row r="291" spans="4:20" x14ac:dyDescent="0.25">
      <c r="D291"/>
      <c r="Q291" s="53"/>
      <c r="R291" s="38"/>
      <c r="S291" s="38"/>
      <c r="T291" s="38"/>
    </row>
    <row r="292" spans="4:20" x14ac:dyDescent="0.25">
      <c r="D292"/>
      <c r="Q292" s="53"/>
      <c r="R292" s="38"/>
      <c r="S292" s="38"/>
      <c r="T292" s="38"/>
    </row>
    <row r="293" spans="4:20" x14ac:dyDescent="0.25">
      <c r="D293"/>
      <c r="Q293" s="53"/>
      <c r="R293" s="38"/>
      <c r="S293" s="38"/>
      <c r="T293" s="38"/>
    </row>
    <row r="294" spans="4:20" x14ac:dyDescent="0.25">
      <c r="D294"/>
      <c r="Q294" s="53"/>
      <c r="R294" s="38"/>
      <c r="S294" s="38"/>
      <c r="T294" s="38"/>
    </row>
    <row r="295" spans="4:20" x14ac:dyDescent="0.25">
      <c r="D295"/>
      <c r="Q295" s="53"/>
      <c r="R295" s="38"/>
      <c r="S295" s="38"/>
      <c r="T295" s="38"/>
    </row>
    <row r="296" spans="4:20" x14ac:dyDescent="0.25">
      <c r="D296"/>
      <c r="Q296" s="53"/>
      <c r="R296" s="38"/>
      <c r="S296" s="38"/>
      <c r="T296" s="38"/>
    </row>
    <row r="297" spans="4:20" x14ac:dyDescent="0.25">
      <c r="D297"/>
      <c r="Q297" s="53"/>
      <c r="R297" s="38"/>
      <c r="S297" s="38"/>
      <c r="T297" s="38"/>
    </row>
    <row r="298" spans="4:20" x14ac:dyDescent="0.25">
      <c r="D298"/>
      <c r="Q298" s="53"/>
      <c r="R298" s="38"/>
      <c r="S298" s="38"/>
      <c r="T298" s="38"/>
    </row>
    <row r="299" spans="4:20" x14ac:dyDescent="0.25">
      <c r="D299"/>
      <c r="Q299" s="53"/>
      <c r="R299" s="38"/>
      <c r="S299" s="38"/>
      <c r="T299" s="38"/>
    </row>
    <row r="300" spans="4:20" x14ac:dyDescent="0.25">
      <c r="D300"/>
      <c r="Q300" s="53"/>
      <c r="R300" s="38"/>
      <c r="S300" s="38"/>
      <c r="T300" s="38"/>
    </row>
    <row r="301" spans="4:20" x14ac:dyDescent="0.25">
      <c r="D301"/>
      <c r="Q301" s="53"/>
      <c r="R301" s="38"/>
      <c r="S301" s="38"/>
      <c r="T301" s="38"/>
    </row>
    <row r="302" spans="4:20" x14ac:dyDescent="0.25">
      <c r="D302"/>
      <c r="Q302" s="53"/>
      <c r="R302" s="38"/>
      <c r="S302" s="38"/>
      <c r="T302" s="38"/>
    </row>
    <row r="303" spans="4:20" x14ac:dyDescent="0.25">
      <c r="D303"/>
      <c r="Q303" s="53"/>
      <c r="R303" s="38"/>
      <c r="S303" s="38"/>
      <c r="T303" s="38"/>
    </row>
    <row r="304" spans="4:20" x14ac:dyDescent="0.25">
      <c r="D304"/>
      <c r="Q304" s="53"/>
      <c r="R304" s="38"/>
      <c r="S304" s="38"/>
      <c r="T304" s="38"/>
    </row>
    <row r="305" spans="4:20" x14ac:dyDescent="0.25">
      <c r="D305"/>
      <c r="Q305" s="53"/>
      <c r="R305" s="38"/>
      <c r="S305" s="38"/>
      <c r="T305" s="38"/>
    </row>
    <row r="306" spans="4:20" x14ac:dyDescent="0.25">
      <c r="D306"/>
      <c r="Q306" s="53"/>
      <c r="R306" s="38"/>
      <c r="S306" s="38"/>
      <c r="T306" s="38"/>
    </row>
    <row r="307" spans="4:20" x14ac:dyDescent="0.25">
      <c r="D307"/>
      <c r="Q307" s="53"/>
      <c r="R307" s="38"/>
      <c r="S307" s="38"/>
      <c r="T307" s="38"/>
    </row>
    <row r="308" spans="4:20" x14ac:dyDescent="0.25">
      <c r="D308"/>
      <c r="Q308" s="53"/>
      <c r="R308" s="38"/>
      <c r="S308" s="38"/>
      <c r="T308" s="38"/>
    </row>
    <row r="309" spans="4:20" x14ac:dyDescent="0.25">
      <c r="D309"/>
      <c r="Q309" s="53"/>
      <c r="R309" s="38"/>
      <c r="S309" s="38"/>
      <c r="T309" s="38"/>
    </row>
    <row r="310" spans="4:20" x14ac:dyDescent="0.25">
      <c r="D310"/>
      <c r="Q310" s="53"/>
      <c r="R310" s="38"/>
      <c r="S310" s="38"/>
      <c r="T310" s="38"/>
    </row>
    <row r="311" spans="4:20" x14ac:dyDescent="0.25">
      <c r="D311"/>
      <c r="Q311" s="53"/>
      <c r="R311" s="38"/>
      <c r="S311" s="38"/>
      <c r="T311" s="38"/>
    </row>
    <row r="312" spans="4:20" x14ac:dyDescent="0.25">
      <c r="D312"/>
      <c r="Q312" s="53"/>
      <c r="R312" s="38"/>
      <c r="S312" s="38"/>
      <c r="T312" s="38"/>
    </row>
    <row r="313" spans="4:20" x14ac:dyDescent="0.25">
      <c r="D313"/>
      <c r="Q313" s="53"/>
      <c r="R313" s="38"/>
      <c r="S313" s="38"/>
      <c r="T313" s="38"/>
    </row>
    <row r="314" spans="4:20" x14ac:dyDescent="0.25">
      <c r="D314"/>
      <c r="Q314" s="53"/>
      <c r="R314" s="38"/>
      <c r="S314" s="38"/>
      <c r="T314" s="38"/>
    </row>
    <row r="315" spans="4:20" x14ac:dyDescent="0.25">
      <c r="D315"/>
      <c r="Q315" s="53"/>
      <c r="R315" s="38"/>
      <c r="S315" s="38"/>
      <c r="T315" s="38"/>
    </row>
    <row r="316" spans="4:20" x14ac:dyDescent="0.25">
      <c r="D316"/>
      <c r="Q316" s="53"/>
      <c r="R316" s="38"/>
      <c r="S316" s="38"/>
      <c r="T316" s="38"/>
    </row>
    <row r="317" spans="4:20" x14ac:dyDescent="0.25">
      <c r="D317"/>
      <c r="Q317" s="53"/>
      <c r="R317" s="38"/>
      <c r="S317" s="38"/>
      <c r="T317" s="38"/>
    </row>
    <row r="318" spans="4:20" x14ac:dyDescent="0.25">
      <c r="D318"/>
      <c r="Q318" s="53"/>
      <c r="R318" s="38"/>
      <c r="S318" s="38"/>
      <c r="T318" s="38"/>
    </row>
    <row r="319" spans="4:20" x14ac:dyDescent="0.25">
      <c r="D319"/>
      <c r="Q319" s="53"/>
      <c r="R319" s="38"/>
      <c r="S319" s="38"/>
      <c r="T319" s="38"/>
    </row>
    <row r="320" spans="4:20" x14ac:dyDescent="0.25">
      <c r="D320"/>
      <c r="Q320" s="53"/>
      <c r="R320" s="38"/>
      <c r="S320" s="38"/>
      <c r="T320" s="38"/>
    </row>
    <row r="321" spans="4:20" x14ac:dyDescent="0.25">
      <c r="D321"/>
      <c r="Q321" s="53"/>
      <c r="R321" s="38"/>
      <c r="S321" s="38"/>
      <c r="T321" s="38"/>
    </row>
    <row r="322" spans="4:20" x14ac:dyDescent="0.25">
      <c r="D322"/>
      <c r="Q322" s="53"/>
      <c r="R322" s="38"/>
      <c r="S322" s="38"/>
      <c r="T322" s="38"/>
    </row>
    <row r="323" spans="4:20" x14ac:dyDescent="0.25">
      <c r="D323"/>
      <c r="Q323" s="53"/>
      <c r="R323" s="38"/>
      <c r="S323" s="38"/>
      <c r="T323" s="38"/>
    </row>
    <row r="324" spans="4:20" x14ac:dyDescent="0.25">
      <c r="D324"/>
      <c r="Q324" s="53"/>
      <c r="R324" s="38"/>
      <c r="S324" s="38"/>
      <c r="T324" s="38"/>
    </row>
    <row r="325" spans="4:20" x14ac:dyDescent="0.25">
      <c r="D325"/>
      <c r="Q325" s="53"/>
      <c r="R325" s="38"/>
      <c r="S325" s="38"/>
      <c r="T325" s="38"/>
    </row>
    <row r="326" spans="4:20" x14ac:dyDescent="0.25">
      <c r="D326"/>
      <c r="Q326" s="53"/>
      <c r="R326" s="38"/>
      <c r="S326" s="38"/>
      <c r="T326" s="38"/>
    </row>
    <row r="327" spans="4:20" x14ac:dyDescent="0.25">
      <c r="D327"/>
      <c r="Q327" s="53"/>
      <c r="R327" s="38"/>
      <c r="S327" s="38"/>
      <c r="T327" s="38"/>
    </row>
    <row r="328" spans="4:20" x14ac:dyDescent="0.25">
      <c r="D328"/>
      <c r="Q328" s="53"/>
      <c r="R328" s="38"/>
      <c r="S328" s="38"/>
      <c r="T328" s="38"/>
    </row>
    <row r="329" spans="4:20" x14ac:dyDescent="0.25">
      <c r="D329"/>
      <c r="Q329" s="53"/>
      <c r="R329" s="38"/>
      <c r="S329" s="38"/>
      <c r="T329" s="38"/>
    </row>
    <row r="330" spans="4:20" x14ac:dyDescent="0.25">
      <c r="D330"/>
      <c r="Q330" s="53"/>
      <c r="R330" s="38"/>
      <c r="S330" s="38"/>
      <c r="T330" s="38"/>
    </row>
    <row r="331" spans="4:20" x14ac:dyDescent="0.25">
      <c r="D331"/>
      <c r="Q331" s="53"/>
      <c r="R331" s="38"/>
      <c r="S331" s="38"/>
      <c r="T331" s="38"/>
    </row>
    <row r="332" spans="4:20" x14ac:dyDescent="0.25">
      <c r="D332"/>
      <c r="Q332" s="53"/>
      <c r="R332" s="38"/>
      <c r="S332" s="38"/>
      <c r="T332" s="38"/>
    </row>
    <row r="333" spans="4:20" x14ac:dyDescent="0.25">
      <c r="D333"/>
      <c r="Q333" s="53"/>
      <c r="R333" s="38"/>
      <c r="S333" s="38"/>
      <c r="T333" s="38"/>
    </row>
    <row r="334" spans="4:20" x14ac:dyDescent="0.25">
      <c r="D334"/>
      <c r="Q334" s="53"/>
      <c r="R334" s="38"/>
      <c r="S334" s="38"/>
      <c r="T334" s="38"/>
    </row>
    <row r="335" spans="4:20" x14ac:dyDescent="0.25">
      <c r="D335"/>
      <c r="Q335" s="53"/>
      <c r="R335" s="38"/>
      <c r="S335" s="38"/>
      <c r="T335" s="38"/>
    </row>
    <row r="336" spans="4:20" x14ac:dyDescent="0.25">
      <c r="D336"/>
      <c r="Q336" s="53"/>
      <c r="R336" s="38"/>
      <c r="S336" s="38"/>
      <c r="T336" s="38"/>
    </row>
    <row r="337" spans="4:20" x14ac:dyDescent="0.25">
      <c r="D337"/>
      <c r="Q337" s="53"/>
      <c r="R337" s="38"/>
      <c r="S337" s="38"/>
      <c r="T337" s="38"/>
    </row>
    <row r="338" spans="4:20" x14ac:dyDescent="0.25">
      <c r="D338"/>
      <c r="Q338" s="53"/>
      <c r="R338" s="38"/>
      <c r="S338" s="38"/>
      <c r="T338" s="38"/>
    </row>
    <row r="339" spans="4:20" x14ac:dyDescent="0.25">
      <c r="D339"/>
      <c r="Q339" s="53"/>
      <c r="R339" s="38"/>
      <c r="S339" s="38"/>
      <c r="T339" s="38"/>
    </row>
    <row r="340" spans="4:20" x14ac:dyDescent="0.25">
      <c r="D340"/>
      <c r="Q340" s="53"/>
      <c r="R340" s="38"/>
      <c r="S340" s="38"/>
      <c r="T340" s="38"/>
    </row>
    <row r="341" spans="4:20" x14ac:dyDescent="0.25">
      <c r="D341"/>
      <c r="Q341" s="53"/>
      <c r="R341" s="38"/>
      <c r="S341" s="38"/>
      <c r="T341" s="38"/>
    </row>
    <row r="342" spans="4:20" x14ac:dyDescent="0.25">
      <c r="D342"/>
      <c r="Q342" s="53"/>
      <c r="R342" s="38"/>
      <c r="S342" s="38"/>
      <c r="T342" s="38"/>
    </row>
    <row r="343" spans="4:20" x14ac:dyDescent="0.25">
      <c r="D343"/>
      <c r="Q343" s="53"/>
      <c r="R343" s="38"/>
      <c r="S343" s="38"/>
      <c r="T343" s="38"/>
    </row>
    <row r="344" spans="4:20" x14ac:dyDescent="0.25">
      <c r="D344"/>
      <c r="Q344" s="53"/>
      <c r="R344" s="38"/>
      <c r="S344" s="38"/>
      <c r="T344" s="38"/>
    </row>
    <row r="345" spans="4:20" x14ac:dyDescent="0.25">
      <c r="D345"/>
      <c r="Q345" s="53"/>
      <c r="R345" s="38"/>
      <c r="S345" s="38"/>
      <c r="T345" s="38"/>
    </row>
    <row r="346" spans="4:20" x14ac:dyDescent="0.25">
      <c r="D346"/>
      <c r="Q346" s="53"/>
      <c r="R346" s="38"/>
      <c r="S346" s="38"/>
      <c r="T346" s="38"/>
    </row>
    <row r="347" spans="4:20" x14ac:dyDescent="0.25">
      <c r="D347"/>
      <c r="Q347" s="53"/>
      <c r="R347" s="38"/>
      <c r="S347" s="38"/>
      <c r="T347" s="38"/>
    </row>
    <row r="348" spans="4:20" x14ac:dyDescent="0.25">
      <c r="D348"/>
      <c r="Q348" s="53"/>
      <c r="R348" s="38"/>
      <c r="S348" s="38"/>
      <c r="T348" s="38"/>
    </row>
    <row r="349" spans="4:20" x14ac:dyDescent="0.25">
      <c r="D349"/>
      <c r="Q349" s="53"/>
      <c r="R349" s="38"/>
      <c r="S349" s="38"/>
      <c r="T349" s="38"/>
    </row>
    <row r="350" spans="4:20" x14ac:dyDescent="0.25">
      <c r="D350"/>
      <c r="Q350" s="53"/>
      <c r="R350" s="38"/>
      <c r="S350" s="38"/>
      <c r="T350" s="38"/>
    </row>
    <row r="351" spans="4:20" x14ac:dyDescent="0.25">
      <c r="D351"/>
      <c r="Q351" s="53"/>
      <c r="R351" s="38"/>
      <c r="S351" s="38"/>
      <c r="T351" s="38"/>
    </row>
    <row r="352" spans="4:20" x14ac:dyDescent="0.25">
      <c r="D352"/>
      <c r="Q352" s="53"/>
      <c r="R352" s="38"/>
      <c r="S352" s="38"/>
      <c r="T352" s="38"/>
    </row>
    <row r="353" spans="4:20" x14ac:dyDescent="0.25">
      <c r="D353"/>
      <c r="Q353" s="53"/>
      <c r="R353" s="38"/>
      <c r="S353" s="38"/>
      <c r="T353" s="38"/>
    </row>
    <row r="354" spans="4:20" x14ac:dyDescent="0.25">
      <c r="D354"/>
      <c r="Q354" s="53"/>
      <c r="R354" s="38"/>
      <c r="S354" s="38"/>
      <c r="T354" s="38"/>
    </row>
    <row r="355" spans="4:20" x14ac:dyDescent="0.25">
      <c r="D355"/>
      <c r="Q355" s="53"/>
      <c r="R355" s="38"/>
      <c r="S355" s="38"/>
      <c r="T355" s="38"/>
    </row>
    <row r="356" spans="4:20" x14ac:dyDescent="0.25">
      <c r="D356"/>
      <c r="Q356" s="53"/>
      <c r="R356" s="38"/>
      <c r="S356" s="38"/>
      <c r="T356" s="38"/>
    </row>
    <row r="357" spans="4:20" x14ac:dyDescent="0.25">
      <c r="D357"/>
      <c r="Q357" s="53"/>
      <c r="R357" s="38"/>
      <c r="S357" s="38"/>
      <c r="T357" s="38"/>
    </row>
    <row r="358" spans="4:20" x14ac:dyDescent="0.25">
      <c r="D358"/>
      <c r="Q358" s="53"/>
      <c r="R358" s="38"/>
      <c r="S358" s="38"/>
      <c r="T358" s="38"/>
    </row>
    <row r="359" spans="4:20" x14ac:dyDescent="0.25">
      <c r="D359"/>
      <c r="Q359" s="53"/>
      <c r="R359" s="38"/>
      <c r="S359" s="38"/>
      <c r="T359" s="38"/>
    </row>
    <row r="360" spans="4:20" x14ac:dyDescent="0.25">
      <c r="D360"/>
      <c r="Q360" s="53"/>
      <c r="R360" s="38"/>
      <c r="S360" s="38"/>
      <c r="T360" s="38"/>
    </row>
    <row r="361" spans="4:20" x14ac:dyDescent="0.25">
      <c r="D361"/>
      <c r="Q361" s="53"/>
      <c r="R361" s="38"/>
      <c r="S361" s="38"/>
      <c r="T361" s="38"/>
    </row>
    <row r="362" spans="4:20" x14ac:dyDescent="0.25">
      <c r="D362"/>
      <c r="Q362" s="53"/>
      <c r="R362" s="38"/>
      <c r="S362" s="38"/>
      <c r="T362" s="38"/>
    </row>
    <row r="363" spans="4:20" x14ac:dyDescent="0.25">
      <c r="D363"/>
      <c r="Q363" s="53"/>
      <c r="R363" s="38"/>
      <c r="S363" s="38"/>
      <c r="T363" s="38"/>
    </row>
    <row r="364" spans="4:20" x14ac:dyDescent="0.25">
      <c r="D364"/>
      <c r="Q364" s="53"/>
      <c r="R364" s="38"/>
      <c r="S364" s="38"/>
      <c r="T364" s="38"/>
    </row>
    <row r="365" spans="4:20" x14ac:dyDescent="0.25">
      <c r="D365"/>
      <c r="Q365" s="53"/>
      <c r="R365" s="38"/>
      <c r="S365" s="38"/>
      <c r="T365" s="38"/>
    </row>
    <row r="366" spans="4:20" x14ac:dyDescent="0.25">
      <c r="D366"/>
      <c r="Q366" s="53"/>
      <c r="R366" s="38"/>
      <c r="S366" s="38"/>
      <c r="T366" s="38"/>
    </row>
    <row r="367" spans="4:20" x14ac:dyDescent="0.25">
      <c r="D367"/>
      <c r="Q367" s="53"/>
      <c r="R367" s="38"/>
      <c r="S367" s="38"/>
      <c r="T367" s="38"/>
    </row>
    <row r="368" spans="4:20" x14ac:dyDescent="0.25">
      <c r="D368"/>
      <c r="Q368" s="53"/>
      <c r="R368" s="38"/>
      <c r="S368" s="38"/>
      <c r="T368" s="38"/>
    </row>
    <row r="369" spans="4:20" x14ac:dyDescent="0.25">
      <c r="D369"/>
      <c r="Q369" s="53"/>
      <c r="R369" s="38"/>
      <c r="S369" s="38"/>
      <c r="T369" s="38"/>
    </row>
    <row r="370" spans="4:20" x14ac:dyDescent="0.25">
      <c r="D370"/>
      <c r="Q370" s="53"/>
      <c r="R370" s="38"/>
      <c r="S370" s="38"/>
      <c r="T370" s="38"/>
    </row>
    <row r="371" spans="4:20" x14ac:dyDescent="0.25">
      <c r="D371"/>
      <c r="Q371" s="53"/>
      <c r="R371" s="38"/>
      <c r="S371" s="38"/>
      <c r="T371" s="38"/>
    </row>
    <row r="372" spans="4:20" x14ac:dyDescent="0.25">
      <c r="D372"/>
      <c r="Q372" s="53"/>
      <c r="R372" s="38"/>
      <c r="S372" s="38"/>
      <c r="T372" s="38"/>
    </row>
    <row r="373" spans="4:20" x14ac:dyDescent="0.25">
      <c r="D373"/>
      <c r="Q373" s="53"/>
      <c r="R373" s="38"/>
      <c r="S373" s="38"/>
      <c r="T373" s="38"/>
    </row>
    <row r="374" spans="4:20" x14ac:dyDescent="0.25">
      <c r="D374"/>
      <c r="Q374" s="53"/>
      <c r="R374" s="38"/>
      <c r="S374" s="38"/>
      <c r="T374" s="38"/>
    </row>
    <row r="375" spans="4:20" x14ac:dyDescent="0.25">
      <c r="D375"/>
      <c r="Q375" s="53"/>
      <c r="R375" s="38"/>
      <c r="S375" s="38"/>
      <c r="T375" s="38"/>
    </row>
    <row r="376" spans="4:20" x14ac:dyDescent="0.25">
      <c r="D376"/>
      <c r="Q376" s="53"/>
      <c r="R376" s="38"/>
      <c r="S376" s="38"/>
      <c r="T376" s="38"/>
    </row>
    <row r="377" spans="4:20" x14ac:dyDescent="0.25">
      <c r="D377"/>
      <c r="Q377" s="53"/>
      <c r="R377" s="38"/>
      <c r="S377" s="38"/>
      <c r="T377" s="38"/>
    </row>
    <row r="378" spans="4:20" x14ac:dyDescent="0.25">
      <c r="D378"/>
      <c r="Q378" s="53"/>
      <c r="R378" s="38"/>
      <c r="S378" s="38"/>
      <c r="T378" s="38"/>
    </row>
    <row r="379" spans="4:20" x14ac:dyDescent="0.25">
      <c r="D379"/>
      <c r="Q379" s="53"/>
      <c r="R379" s="38"/>
      <c r="S379" s="38"/>
      <c r="T379" s="38"/>
    </row>
    <row r="380" spans="4:20" x14ac:dyDescent="0.25">
      <c r="D380"/>
      <c r="Q380" s="53"/>
      <c r="R380" s="38"/>
      <c r="S380" s="38"/>
      <c r="T380" s="38"/>
    </row>
    <row r="381" spans="4:20" x14ac:dyDescent="0.25">
      <c r="D381"/>
      <c r="Q381" s="53"/>
      <c r="R381" s="38"/>
      <c r="S381" s="38"/>
      <c r="T381" s="38"/>
    </row>
    <row r="382" spans="4:20" x14ac:dyDescent="0.25">
      <c r="D382"/>
      <c r="Q382" s="53"/>
      <c r="R382" s="38"/>
      <c r="S382" s="38"/>
      <c r="T382" s="38"/>
    </row>
    <row r="383" spans="4:20" x14ac:dyDescent="0.25">
      <c r="D383"/>
      <c r="Q383" s="53"/>
      <c r="R383" s="38"/>
      <c r="S383" s="38"/>
      <c r="T383" s="38"/>
    </row>
    <row r="384" spans="4:20" x14ac:dyDescent="0.25">
      <c r="D384"/>
      <c r="Q384" s="53"/>
      <c r="R384" s="38"/>
      <c r="S384" s="38"/>
      <c r="T384" s="38"/>
    </row>
    <row r="385" spans="4:20" x14ac:dyDescent="0.25">
      <c r="D385"/>
      <c r="Q385" s="53"/>
      <c r="R385" s="38"/>
      <c r="S385" s="38"/>
      <c r="T385" s="38"/>
    </row>
    <row r="386" spans="4:20" x14ac:dyDescent="0.25">
      <c r="D386"/>
      <c r="Q386" s="53"/>
      <c r="R386" s="38"/>
      <c r="S386" s="38"/>
      <c r="T386" s="38"/>
    </row>
    <row r="387" spans="4:20" x14ac:dyDescent="0.25">
      <c r="D387"/>
      <c r="Q387" s="53"/>
      <c r="R387" s="38"/>
      <c r="S387" s="38"/>
      <c r="T387" s="38"/>
    </row>
    <row r="388" spans="4:20" x14ac:dyDescent="0.25">
      <c r="D388"/>
      <c r="Q388" s="53"/>
      <c r="R388" s="38"/>
      <c r="S388" s="38"/>
      <c r="T388" s="38"/>
    </row>
    <row r="389" spans="4:20" x14ac:dyDescent="0.25">
      <c r="D389"/>
      <c r="Q389" s="53"/>
      <c r="R389" s="38"/>
      <c r="S389" s="38"/>
      <c r="T389" s="38"/>
    </row>
    <row r="390" spans="4:20" x14ac:dyDescent="0.25">
      <c r="D390"/>
      <c r="Q390" s="53"/>
      <c r="R390" s="38"/>
      <c r="S390" s="38"/>
      <c r="T390" s="38"/>
    </row>
    <row r="391" spans="4:20" x14ac:dyDescent="0.25">
      <c r="D391"/>
      <c r="Q391" s="53"/>
      <c r="R391" s="38"/>
      <c r="S391" s="38"/>
      <c r="T391" s="38"/>
    </row>
    <row r="392" spans="4:20" x14ac:dyDescent="0.25">
      <c r="D392"/>
      <c r="Q392" s="53"/>
      <c r="R392" s="38"/>
      <c r="S392" s="38"/>
      <c r="T392" s="38"/>
    </row>
    <row r="393" spans="4:20" x14ac:dyDescent="0.25">
      <c r="D393"/>
      <c r="Q393" s="53"/>
      <c r="R393" s="38"/>
      <c r="S393" s="38"/>
      <c r="T393" s="38"/>
    </row>
    <row r="394" spans="4:20" x14ac:dyDescent="0.25">
      <c r="D394"/>
      <c r="Q394" s="53"/>
      <c r="R394" s="38"/>
      <c r="S394" s="38"/>
      <c r="T394" s="38"/>
    </row>
    <row r="395" spans="4:20" x14ac:dyDescent="0.25">
      <c r="D395"/>
      <c r="Q395" s="53"/>
      <c r="R395" s="38"/>
      <c r="S395" s="38"/>
      <c r="T395" s="38"/>
    </row>
    <row r="396" spans="4:20" x14ac:dyDescent="0.25">
      <c r="D396"/>
      <c r="Q396" s="53"/>
      <c r="R396" s="38"/>
      <c r="S396" s="38"/>
      <c r="T396" s="38"/>
    </row>
    <row r="397" spans="4:20" x14ac:dyDescent="0.25">
      <c r="D397"/>
      <c r="Q397" s="53"/>
      <c r="R397" s="38"/>
      <c r="S397" s="38"/>
      <c r="T397" s="38"/>
    </row>
    <row r="398" spans="4:20" x14ac:dyDescent="0.25">
      <c r="D398"/>
      <c r="Q398" s="53"/>
      <c r="R398" s="38"/>
      <c r="S398" s="38"/>
      <c r="T398" s="38"/>
    </row>
    <row r="399" spans="4:20" x14ac:dyDescent="0.25">
      <c r="D399"/>
      <c r="Q399" s="53"/>
      <c r="R399" s="38"/>
      <c r="S399" s="38"/>
      <c r="T399" s="38"/>
    </row>
    <row r="400" spans="4:20" x14ac:dyDescent="0.25">
      <c r="D400"/>
      <c r="Q400" s="53"/>
      <c r="R400" s="38"/>
      <c r="S400" s="38"/>
      <c r="T400" s="38"/>
    </row>
    <row r="401" spans="4:20" x14ac:dyDescent="0.25">
      <c r="D401"/>
      <c r="Q401" s="53"/>
      <c r="R401" s="38"/>
      <c r="S401" s="38"/>
      <c r="T401" s="38"/>
    </row>
    <row r="402" spans="4:20" x14ac:dyDescent="0.25">
      <c r="D402"/>
      <c r="Q402" s="53"/>
      <c r="R402" s="38"/>
      <c r="S402" s="38"/>
      <c r="T402" s="38"/>
    </row>
    <row r="403" spans="4:20" x14ac:dyDescent="0.25">
      <c r="D403"/>
      <c r="Q403" s="53"/>
      <c r="R403" s="38"/>
      <c r="S403" s="38"/>
      <c r="T403" s="38"/>
    </row>
    <row r="404" spans="4:20" x14ac:dyDescent="0.25">
      <c r="D404"/>
      <c r="Q404" s="53"/>
      <c r="R404" s="38"/>
      <c r="S404" s="38"/>
      <c r="T404" s="38"/>
    </row>
    <row r="405" spans="4:20" x14ac:dyDescent="0.25">
      <c r="D405"/>
      <c r="Q405" s="53"/>
      <c r="R405" s="38"/>
      <c r="S405" s="38"/>
      <c r="T405" s="38"/>
    </row>
    <row r="406" spans="4:20" x14ac:dyDescent="0.25">
      <c r="D406"/>
      <c r="Q406" s="53"/>
      <c r="R406" s="38"/>
      <c r="S406" s="38"/>
      <c r="T406" s="38"/>
    </row>
    <row r="407" spans="4:20" x14ac:dyDescent="0.25">
      <c r="D407"/>
      <c r="Q407" s="53"/>
      <c r="R407" s="38"/>
      <c r="S407" s="38"/>
      <c r="T407" s="38"/>
    </row>
    <row r="408" spans="4:20" x14ac:dyDescent="0.25">
      <c r="D408"/>
      <c r="Q408" s="53"/>
      <c r="R408" s="38"/>
      <c r="S408" s="38"/>
      <c r="T408" s="38"/>
    </row>
    <row r="409" spans="4:20" x14ac:dyDescent="0.25">
      <c r="D409"/>
      <c r="Q409" s="53"/>
      <c r="R409" s="38"/>
      <c r="S409" s="38"/>
      <c r="T409" s="38"/>
    </row>
    <row r="410" spans="4:20" x14ac:dyDescent="0.25">
      <c r="D410"/>
      <c r="Q410" s="53"/>
      <c r="R410" s="38"/>
      <c r="S410" s="38"/>
      <c r="T410" s="38"/>
    </row>
    <row r="411" spans="4:20" x14ac:dyDescent="0.25">
      <c r="D411"/>
      <c r="Q411" s="53"/>
      <c r="R411" s="38"/>
      <c r="S411" s="38"/>
      <c r="T411" s="38"/>
    </row>
    <row r="412" spans="4:20" x14ac:dyDescent="0.25">
      <c r="D412"/>
      <c r="Q412" s="53"/>
      <c r="R412" s="38"/>
      <c r="S412" s="38"/>
      <c r="T412" s="38"/>
    </row>
    <row r="413" spans="4:20" x14ac:dyDescent="0.25">
      <c r="D413"/>
      <c r="Q413" s="53"/>
      <c r="R413" s="38"/>
      <c r="S413" s="38"/>
      <c r="T413" s="38"/>
    </row>
    <row r="414" spans="4:20" x14ac:dyDescent="0.25">
      <c r="D414"/>
      <c r="Q414" s="53"/>
      <c r="R414" s="38"/>
      <c r="S414" s="38"/>
      <c r="T414" s="38"/>
    </row>
    <row r="415" spans="4:20" x14ac:dyDescent="0.25">
      <c r="D415"/>
      <c r="Q415" s="53"/>
      <c r="R415" s="38"/>
      <c r="S415" s="38"/>
      <c r="T415" s="38"/>
    </row>
    <row r="416" spans="4:20" x14ac:dyDescent="0.25">
      <c r="D416"/>
      <c r="Q416" s="53"/>
      <c r="R416" s="38"/>
      <c r="S416" s="38"/>
      <c r="T416" s="38"/>
    </row>
    <row r="417" spans="4:20" x14ac:dyDescent="0.25">
      <c r="D417"/>
      <c r="Q417" s="53"/>
      <c r="R417" s="38"/>
      <c r="S417" s="38"/>
      <c r="T417" s="38"/>
    </row>
    <row r="418" spans="4:20" x14ac:dyDescent="0.25">
      <c r="D418"/>
      <c r="Q418" s="53"/>
      <c r="R418" s="38"/>
      <c r="S418" s="38"/>
      <c r="T418" s="38"/>
    </row>
    <row r="419" spans="4:20" x14ac:dyDescent="0.25">
      <c r="D419"/>
      <c r="Q419" s="53"/>
      <c r="R419" s="38"/>
      <c r="S419" s="38"/>
      <c r="T419" s="38"/>
    </row>
    <row r="420" spans="4:20" x14ac:dyDescent="0.25">
      <c r="D420"/>
      <c r="Q420" s="53"/>
      <c r="R420" s="38"/>
      <c r="S420" s="38"/>
      <c r="T420" s="38"/>
    </row>
    <row r="421" spans="4:20" x14ac:dyDescent="0.25">
      <c r="D421"/>
      <c r="Q421" s="53"/>
      <c r="R421" s="38"/>
      <c r="S421" s="38"/>
      <c r="T421" s="38"/>
    </row>
    <row r="422" spans="4:20" x14ac:dyDescent="0.25">
      <c r="D422"/>
      <c r="Q422" s="53"/>
      <c r="R422" s="38"/>
      <c r="S422" s="38"/>
      <c r="T422" s="38"/>
    </row>
    <row r="423" spans="4:20" x14ac:dyDescent="0.25">
      <c r="D423"/>
      <c r="Q423" s="53"/>
      <c r="R423" s="38"/>
      <c r="S423" s="38"/>
      <c r="T423" s="38"/>
    </row>
    <row r="424" spans="4:20" x14ac:dyDescent="0.25">
      <c r="D424"/>
      <c r="Q424" s="53"/>
      <c r="R424" s="38"/>
      <c r="S424" s="38"/>
      <c r="T424" s="38"/>
    </row>
    <row r="425" spans="4:20" x14ac:dyDescent="0.25">
      <c r="D425"/>
      <c r="Q425" s="53"/>
      <c r="R425" s="38"/>
      <c r="S425" s="38"/>
      <c r="T425" s="38"/>
    </row>
    <row r="426" spans="4:20" x14ac:dyDescent="0.25">
      <c r="D426"/>
      <c r="Q426" s="53"/>
      <c r="R426" s="38"/>
      <c r="S426" s="38"/>
      <c r="T426" s="38"/>
    </row>
    <row r="427" spans="4:20" x14ac:dyDescent="0.25">
      <c r="D427"/>
      <c r="Q427" s="53"/>
      <c r="R427" s="38"/>
      <c r="S427" s="38"/>
      <c r="T427" s="38"/>
    </row>
    <row r="428" spans="4:20" x14ac:dyDescent="0.25">
      <c r="D428"/>
      <c r="Q428" s="53"/>
      <c r="R428" s="38"/>
      <c r="S428" s="38"/>
      <c r="T428" s="38"/>
    </row>
    <row r="429" spans="4:20" x14ac:dyDescent="0.25">
      <c r="D429"/>
      <c r="Q429" s="53"/>
      <c r="R429" s="38"/>
      <c r="S429" s="38"/>
      <c r="T429" s="38"/>
    </row>
    <row r="430" spans="4:20" x14ac:dyDescent="0.25">
      <c r="D430"/>
      <c r="Q430" s="53"/>
      <c r="R430" s="38"/>
      <c r="S430" s="38"/>
      <c r="T430" s="38"/>
    </row>
    <row r="431" spans="4:20" x14ac:dyDescent="0.25">
      <c r="D431"/>
      <c r="Q431" s="53"/>
      <c r="R431" s="38"/>
      <c r="S431" s="38"/>
      <c r="T431" s="38"/>
    </row>
    <row r="432" spans="4:20" x14ac:dyDescent="0.25">
      <c r="D432"/>
      <c r="Q432" s="53"/>
      <c r="R432" s="38"/>
      <c r="S432" s="38"/>
      <c r="T432" s="38"/>
    </row>
    <row r="433" spans="4:20" x14ac:dyDescent="0.25">
      <c r="D433"/>
      <c r="Q433" s="53"/>
      <c r="R433" s="38"/>
      <c r="S433" s="38"/>
      <c r="T433" s="38"/>
    </row>
    <row r="434" spans="4:20" x14ac:dyDescent="0.25">
      <c r="D434"/>
      <c r="Q434" s="53"/>
      <c r="R434" s="38"/>
      <c r="S434" s="38"/>
      <c r="T434" s="38"/>
    </row>
    <row r="435" spans="4:20" x14ac:dyDescent="0.25">
      <c r="D435"/>
      <c r="Q435" s="53"/>
      <c r="R435" s="38"/>
      <c r="S435" s="38"/>
      <c r="T435" s="38"/>
    </row>
    <row r="436" spans="4:20" x14ac:dyDescent="0.25">
      <c r="D436"/>
      <c r="Q436" s="53"/>
      <c r="R436" s="38"/>
      <c r="S436" s="38"/>
      <c r="T436" s="38"/>
    </row>
    <row r="437" spans="4:20" x14ac:dyDescent="0.25">
      <c r="D437"/>
      <c r="Q437" s="53"/>
      <c r="R437" s="38"/>
      <c r="S437" s="38"/>
      <c r="T437" s="38"/>
    </row>
    <row r="438" spans="4:20" x14ac:dyDescent="0.25">
      <c r="D438"/>
      <c r="Q438" s="53"/>
      <c r="R438" s="38"/>
      <c r="S438" s="38"/>
      <c r="T438" s="38"/>
    </row>
    <row r="439" spans="4:20" x14ac:dyDescent="0.25">
      <c r="D439"/>
      <c r="Q439" s="53"/>
      <c r="R439" s="38"/>
      <c r="S439" s="38"/>
      <c r="T439" s="38"/>
    </row>
    <row r="440" spans="4:20" x14ac:dyDescent="0.25">
      <c r="D440"/>
      <c r="Q440" s="53"/>
      <c r="R440" s="38"/>
      <c r="S440" s="38"/>
      <c r="T440" s="38"/>
    </row>
    <row r="441" spans="4:20" x14ac:dyDescent="0.25">
      <c r="D441"/>
      <c r="Q441" s="53"/>
      <c r="R441" s="38"/>
      <c r="S441" s="38"/>
      <c r="T441" s="38"/>
    </row>
    <row r="442" spans="4:20" x14ac:dyDescent="0.25">
      <c r="D442"/>
      <c r="Q442" s="53"/>
      <c r="R442" s="38"/>
      <c r="S442" s="38"/>
      <c r="T442" s="38"/>
    </row>
    <row r="443" spans="4:20" x14ac:dyDescent="0.25">
      <c r="D443"/>
      <c r="Q443" s="53"/>
      <c r="R443" s="38"/>
      <c r="S443" s="38"/>
      <c r="T443" s="38"/>
    </row>
    <row r="444" spans="4:20" x14ac:dyDescent="0.25">
      <c r="D444"/>
      <c r="Q444" s="53"/>
      <c r="R444" s="38"/>
      <c r="S444" s="38"/>
      <c r="T444" s="38"/>
    </row>
    <row r="445" spans="4:20" x14ac:dyDescent="0.25">
      <c r="D445"/>
      <c r="Q445" s="53"/>
      <c r="R445" s="38"/>
      <c r="S445" s="38"/>
      <c r="T445" s="38"/>
    </row>
    <row r="446" spans="4:20" x14ac:dyDescent="0.25">
      <c r="D446"/>
      <c r="Q446" s="53"/>
      <c r="R446" s="38"/>
      <c r="S446" s="38"/>
      <c r="T446" s="38"/>
    </row>
    <row r="447" spans="4:20" x14ac:dyDescent="0.25">
      <c r="D447"/>
      <c r="Q447" s="53"/>
      <c r="R447" s="38"/>
      <c r="S447" s="38"/>
      <c r="T447" s="38"/>
    </row>
    <row r="448" spans="4:20" x14ac:dyDescent="0.25">
      <c r="D448"/>
      <c r="Q448" s="53"/>
      <c r="R448" s="38"/>
      <c r="S448" s="38"/>
      <c r="T448" s="38"/>
    </row>
    <row r="449" spans="4:20" x14ac:dyDescent="0.25">
      <c r="D449"/>
      <c r="Q449" s="53"/>
      <c r="R449" s="38"/>
      <c r="S449" s="38"/>
      <c r="T449" s="38"/>
    </row>
    <row r="450" spans="4:20" x14ac:dyDescent="0.25">
      <c r="D450"/>
      <c r="Q450" s="53"/>
      <c r="R450" s="38"/>
      <c r="S450" s="38"/>
      <c r="T450" s="38"/>
    </row>
    <row r="451" spans="4:20" x14ac:dyDescent="0.25">
      <c r="D451"/>
      <c r="Q451" s="53"/>
      <c r="R451" s="38"/>
      <c r="S451" s="38"/>
      <c r="T451" s="38"/>
    </row>
    <row r="452" spans="4:20" x14ac:dyDescent="0.25">
      <c r="D452"/>
      <c r="Q452" s="53"/>
      <c r="R452" s="38"/>
      <c r="S452" s="38"/>
      <c r="T452" s="38"/>
    </row>
    <row r="453" spans="4:20" x14ac:dyDescent="0.25">
      <c r="D453"/>
      <c r="Q453" s="53"/>
      <c r="R453" s="38"/>
      <c r="S453" s="38"/>
      <c r="T453" s="38"/>
    </row>
    <row r="454" spans="4:20" x14ac:dyDescent="0.25">
      <c r="D454"/>
      <c r="Q454" s="53"/>
      <c r="R454" s="38"/>
      <c r="S454" s="38"/>
      <c r="T454" s="38"/>
    </row>
    <row r="455" spans="4:20" x14ac:dyDescent="0.25">
      <c r="D455"/>
      <c r="Q455" s="53"/>
      <c r="R455" s="38"/>
      <c r="S455" s="38"/>
      <c r="T455" s="38"/>
    </row>
    <row r="456" spans="4:20" x14ac:dyDescent="0.25">
      <c r="D456"/>
      <c r="Q456" s="53"/>
      <c r="R456" s="38"/>
      <c r="S456" s="38"/>
      <c r="T456" s="38"/>
    </row>
    <row r="457" spans="4:20" x14ac:dyDescent="0.25">
      <c r="D457"/>
      <c r="Q457" s="53"/>
      <c r="R457" s="38"/>
      <c r="S457" s="38"/>
      <c r="T457" s="38"/>
    </row>
    <row r="458" spans="4:20" x14ac:dyDescent="0.25">
      <c r="D458"/>
      <c r="Q458" s="53"/>
      <c r="R458" s="38"/>
      <c r="S458" s="38"/>
      <c r="T458" s="38"/>
    </row>
    <row r="459" spans="4:20" x14ac:dyDescent="0.25">
      <c r="D459"/>
      <c r="Q459" s="53"/>
      <c r="R459" s="38"/>
      <c r="S459" s="38"/>
      <c r="T459" s="38"/>
    </row>
    <row r="460" spans="4:20" x14ac:dyDescent="0.25">
      <c r="D460"/>
      <c r="Q460" s="53"/>
      <c r="R460" s="38"/>
      <c r="S460" s="38"/>
      <c r="T460" s="38"/>
    </row>
    <row r="461" spans="4:20" x14ac:dyDescent="0.25">
      <c r="D461"/>
      <c r="Q461" s="53"/>
      <c r="R461" s="38"/>
      <c r="S461" s="38"/>
      <c r="T461" s="38"/>
    </row>
    <row r="462" spans="4:20" x14ac:dyDescent="0.25">
      <c r="D462"/>
      <c r="Q462" s="53"/>
      <c r="R462" s="38"/>
      <c r="S462" s="38"/>
      <c r="T462" s="38"/>
    </row>
    <row r="463" spans="4:20" x14ac:dyDescent="0.25">
      <c r="D463"/>
      <c r="Q463" s="53"/>
      <c r="R463" s="38"/>
      <c r="S463" s="38"/>
      <c r="T463" s="38"/>
    </row>
    <row r="464" spans="4:20" x14ac:dyDescent="0.25">
      <c r="D464"/>
      <c r="Q464" s="53"/>
      <c r="R464" s="38"/>
      <c r="S464" s="38"/>
      <c r="T464" s="38"/>
    </row>
    <row r="465" spans="4:20" x14ac:dyDescent="0.25">
      <c r="D465"/>
      <c r="Q465" s="53"/>
      <c r="R465" s="38"/>
      <c r="S465" s="38"/>
      <c r="T465" s="38"/>
    </row>
    <row r="466" spans="4:20" x14ac:dyDescent="0.25">
      <c r="D466"/>
      <c r="Q466" s="53"/>
      <c r="R466" s="38"/>
      <c r="S466" s="38"/>
      <c r="T466" s="38"/>
    </row>
    <row r="467" spans="4:20" x14ac:dyDescent="0.25">
      <c r="D467"/>
      <c r="Q467" s="53"/>
      <c r="R467" s="38"/>
      <c r="S467" s="38"/>
      <c r="T467" s="38"/>
    </row>
    <row r="468" spans="4:20" x14ac:dyDescent="0.25">
      <c r="D468"/>
      <c r="Q468" s="53"/>
      <c r="R468" s="38"/>
      <c r="S468" s="38"/>
      <c r="T468" s="38"/>
    </row>
    <row r="469" spans="4:20" x14ac:dyDescent="0.25">
      <c r="D469"/>
      <c r="Q469" s="53"/>
      <c r="R469" s="38"/>
      <c r="S469" s="38"/>
      <c r="T469" s="38"/>
    </row>
    <row r="470" spans="4:20" x14ac:dyDescent="0.25">
      <c r="D470"/>
      <c r="Q470" s="53"/>
      <c r="R470" s="38"/>
      <c r="S470" s="38"/>
      <c r="T470" s="38"/>
    </row>
    <row r="471" spans="4:20" x14ac:dyDescent="0.25">
      <c r="D471"/>
      <c r="Q471" s="53"/>
      <c r="R471" s="38"/>
      <c r="S471" s="38"/>
      <c r="T471" s="38"/>
    </row>
    <row r="472" spans="4:20" x14ac:dyDescent="0.25">
      <c r="D472"/>
      <c r="Q472" s="53"/>
      <c r="R472" s="38"/>
      <c r="S472" s="38"/>
      <c r="T472" s="38"/>
    </row>
    <row r="473" spans="4:20" x14ac:dyDescent="0.25">
      <c r="D473"/>
      <c r="Q473" s="53"/>
      <c r="R473" s="38"/>
      <c r="S473" s="38"/>
      <c r="T473" s="38"/>
    </row>
    <row r="474" spans="4:20" x14ac:dyDescent="0.25">
      <c r="D474"/>
      <c r="Q474" s="53"/>
      <c r="R474" s="38"/>
      <c r="S474" s="38"/>
      <c r="T474" s="38"/>
    </row>
    <row r="475" spans="4:20" x14ac:dyDescent="0.25">
      <c r="D475"/>
      <c r="Q475" s="53"/>
      <c r="R475" s="38"/>
      <c r="S475" s="38"/>
      <c r="T475" s="38"/>
    </row>
    <row r="476" spans="4:20" x14ac:dyDescent="0.25">
      <c r="D476"/>
      <c r="Q476" s="53"/>
      <c r="R476" s="38"/>
      <c r="S476" s="38"/>
      <c r="T476" s="38"/>
    </row>
    <row r="477" spans="4:20" x14ac:dyDescent="0.25">
      <c r="D477"/>
      <c r="Q477" s="53"/>
      <c r="R477" s="38"/>
      <c r="S477" s="38"/>
      <c r="T477" s="38"/>
    </row>
    <row r="478" spans="4:20" x14ac:dyDescent="0.25">
      <c r="D478"/>
      <c r="Q478" s="53"/>
      <c r="R478" s="38"/>
      <c r="S478" s="38"/>
      <c r="T478" s="38"/>
    </row>
    <row r="479" spans="4:20" x14ac:dyDescent="0.25">
      <c r="D479"/>
      <c r="Q479" s="53"/>
      <c r="R479" s="38"/>
      <c r="S479" s="38"/>
      <c r="T479" s="38"/>
    </row>
    <row r="480" spans="4:20" x14ac:dyDescent="0.25">
      <c r="D480"/>
      <c r="Q480" s="53"/>
      <c r="R480" s="38"/>
      <c r="S480" s="38"/>
      <c r="T480" s="38"/>
    </row>
    <row r="481" spans="4:20" x14ac:dyDescent="0.25">
      <c r="D481"/>
      <c r="Q481" s="53"/>
      <c r="R481" s="38"/>
      <c r="S481" s="38"/>
      <c r="T481" s="38"/>
    </row>
    <row r="482" spans="4:20" x14ac:dyDescent="0.25">
      <c r="D482"/>
      <c r="Q482" s="53"/>
      <c r="R482" s="38"/>
      <c r="S482" s="38"/>
      <c r="T482" s="38"/>
    </row>
    <row r="483" spans="4:20" x14ac:dyDescent="0.25">
      <c r="D483"/>
      <c r="Q483" s="53"/>
      <c r="R483" s="38"/>
      <c r="S483" s="38"/>
      <c r="T483" s="38"/>
    </row>
    <row r="484" spans="4:20" x14ac:dyDescent="0.25">
      <c r="D484"/>
      <c r="Q484" s="53"/>
      <c r="R484" s="38"/>
      <c r="S484" s="38"/>
      <c r="T484" s="38"/>
    </row>
    <row r="485" spans="4:20" x14ac:dyDescent="0.25">
      <c r="D485"/>
      <c r="Q485" s="53"/>
      <c r="R485" s="38"/>
      <c r="S485" s="38"/>
      <c r="T485" s="38"/>
    </row>
    <row r="486" spans="4:20" x14ac:dyDescent="0.25">
      <c r="D486"/>
      <c r="Q486" s="53"/>
      <c r="R486" s="38"/>
      <c r="S486" s="38"/>
      <c r="T486" s="38"/>
    </row>
    <row r="487" spans="4:20" x14ac:dyDescent="0.25">
      <c r="D487"/>
      <c r="Q487" s="53"/>
      <c r="R487" s="38"/>
      <c r="S487" s="38"/>
      <c r="T487" s="38"/>
    </row>
    <row r="488" spans="4:20" x14ac:dyDescent="0.25">
      <c r="D488"/>
      <c r="Q488" s="53"/>
      <c r="R488" s="38"/>
      <c r="S488" s="38"/>
      <c r="T488" s="38"/>
    </row>
    <row r="489" spans="4:20" x14ac:dyDescent="0.25">
      <c r="D489"/>
      <c r="Q489" s="53"/>
      <c r="R489" s="38"/>
      <c r="S489" s="38"/>
      <c r="T489" s="38"/>
    </row>
    <row r="490" spans="4:20" x14ac:dyDescent="0.25">
      <c r="D490"/>
      <c r="Q490" s="53"/>
      <c r="R490" s="38"/>
      <c r="S490" s="38"/>
      <c r="T490" s="38"/>
    </row>
    <row r="491" spans="4:20" x14ac:dyDescent="0.25">
      <c r="D491"/>
      <c r="Q491" s="53"/>
      <c r="R491" s="38"/>
      <c r="S491" s="38"/>
      <c r="T491" s="38"/>
    </row>
    <row r="492" spans="4:20" x14ac:dyDescent="0.25">
      <c r="D492"/>
      <c r="Q492" s="53"/>
      <c r="R492" s="38"/>
      <c r="S492" s="38"/>
      <c r="T492" s="38"/>
    </row>
    <row r="493" spans="4:20" x14ac:dyDescent="0.25">
      <c r="D493"/>
      <c r="Q493" s="53"/>
      <c r="R493" s="38"/>
      <c r="S493" s="38"/>
      <c r="T493" s="38"/>
    </row>
    <row r="494" spans="4:20" x14ac:dyDescent="0.25">
      <c r="D494"/>
      <c r="Q494" s="53"/>
      <c r="R494" s="38"/>
      <c r="S494" s="38"/>
      <c r="T494" s="38"/>
    </row>
    <row r="495" spans="4:20" x14ac:dyDescent="0.25">
      <c r="D495"/>
      <c r="Q495" s="53"/>
      <c r="R495" s="38"/>
      <c r="S495" s="38"/>
      <c r="T495" s="38"/>
    </row>
    <row r="496" spans="4:20" x14ac:dyDescent="0.25">
      <c r="D496"/>
      <c r="Q496" s="53"/>
      <c r="R496" s="38"/>
      <c r="S496" s="38"/>
      <c r="T496" s="38"/>
    </row>
    <row r="497" spans="4:20" x14ac:dyDescent="0.25">
      <c r="D497"/>
      <c r="Q497" s="53"/>
      <c r="R497" s="38"/>
      <c r="S497" s="38"/>
      <c r="T497" s="38"/>
    </row>
    <row r="498" spans="4:20" x14ac:dyDescent="0.25">
      <c r="D498"/>
      <c r="Q498" s="53"/>
      <c r="R498" s="38"/>
      <c r="S498" s="38"/>
      <c r="T498" s="38"/>
    </row>
    <row r="499" spans="4:20" x14ac:dyDescent="0.25">
      <c r="D499"/>
      <c r="Q499" s="53"/>
      <c r="R499" s="38"/>
      <c r="S499" s="38"/>
      <c r="T499" s="38"/>
    </row>
    <row r="500" spans="4:20" x14ac:dyDescent="0.25">
      <c r="D500"/>
      <c r="Q500" s="53"/>
      <c r="R500" s="38"/>
      <c r="S500" s="38"/>
      <c r="T500" s="38"/>
    </row>
    <row r="501" spans="4:20" x14ac:dyDescent="0.25">
      <c r="D501"/>
      <c r="Q501" s="53"/>
      <c r="R501" s="38"/>
      <c r="S501" s="38"/>
      <c r="T501" s="38"/>
    </row>
    <row r="502" spans="4:20" x14ac:dyDescent="0.25">
      <c r="D502"/>
      <c r="Q502" s="53"/>
      <c r="R502" s="38"/>
      <c r="S502" s="38"/>
      <c r="T502" s="38"/>
    </row>
    <row r="503" spans="4:20" x14ac:dyDescent="0.25">
      <c r="D503"/>
      <c r="Q503" s="53"/>
      <c r="R503" s="38"/>
      <c r="S503" s="38"/>
      <c r="T503" s="38"/>
    </row>
    <row r="504" spans="4:20" x14ac:dyDescent="0.25">
      <c r="D504"/>
      <c r="Q504" s="53"/>
      <c r="R504" s="38"/>
      <c r="S504" s="38"/>
      <c r="T504" s="38"/>
    </row>
    <row r="505" spans="4:20" x14ac:dyDescent="0.25">
      <c r="D505"/>
      <c r="Q505" s="53"/>
      <c r="R505" s="38"/>
      <c r="S505" s="38"/>
      <c r="T505" s="38"/>
    </row>
    <row r="506" spans="4:20" x14ac:dyDescent="0.25">
      <c r="D506"/>
      <c r="Q506" s="53"/>
      <c r="R506" s="38"/>
      <c r="S506" s="38"/>
      <c r="T506" s="38"/>
    </row>
    <row r="507" spans="4:20" x14ac:dyDescent="0.25">
      <c r="D507"/>
      <c r="Q507" s="53"/>
      <c r="R507" s="38"/>
      <c r="S507" s="38"/>
      <c r="T507" s="38"/>
    </row>
    <row r="508" spans="4:20" x14ac:dyDescent="0.25">
      <c r="D508"/>
      <c r="Q508" s="53"/>
      <c r="R508" s="38"/>
      <c r="S508" s="38"/>
      <c r="T508" s="38"/>
    </row>
    <row r="509" spans="4:20" x14ac:dyDescent="0.25">
      <c r="D509"/>
      <c r="Q509" s="53"/>
      <c r="R509" s="38"/>
      <c r="S509" s="38"/>
      <c r="T509" s="38"/>
    </row>
    <row r="510" spans="4:20" x14ac:dyDescent="0.25">
      <c r="D510"/>
      <c r="Q510" s="53"/>
      <c r="R510" s="38"/>
      <c r="S510" s="38"/>
      <c r="T510" s="38"/>
    </row>
    <row r="511" spans="4:20" x14ac:dyDescent="0.25">
      <c r="D511"/>
      <c r="Q511" s="53"/>
      <c r="R511" s="38"/>
      <c r="S511" s="38"/>
      <c r="T511" s="38"/>
    </row>
    <row r="512" spans="4:20" x14ac:dyDescent="0.25">
      <c r="D512"/>
      <c r="Q512" s="53"/>
      <c r="R512" s="38"/>
      <c r="S512" s="38"/>
      <c r="T512" s="38"/>
    </row>
    <row r="513" spans="4:20" x14ac:dyDescent="0.25">
      <c r="D513"/>
      <c r="Q513" s="53"/>
      <c r="R513" s="38"/>
      <c r="S513" s="38"/>
      <c r="T513" s="38"/>
    </row>
    <row r="514" spans="4:20" x14ac:dyDescent="0.25">
      <c r="D514"/>
      <c r="Q514" s="53"/>
      <c r="R514" s="38"/>
      <c r="S514" s="38"/>
      <c r="T514" s="38"/>
    </row>
    <row r="515" spans="4:20" x14ac:dyDescent="0.25">
      <c r="D515"/>
      <c r="Q515" s="53"/>
      <c r="R515" s="38"/>
      <c r="S515" s="38"/>
      <c r="T515" s="38"/>
    </row>
    <row r="516" spans="4:20" x14ac:dyDescent="0.25">
      <c r="D516"/>
      <c r="Q516" s="53"/>
      <c r="R516" s="38"/>
      <c r="S516" s="38"/>
      <c r="T516" s="38"/>
    </row>
    <row r="517" spans="4:20" x14ac:dyDescent="0.25">
      <c r="D517"/>
      <c r="Q517" s="53"/>
      <c r="R517" s="38"/>
      <c r="S517" s="38"/>
      <c r="T517" s="38"/>
    </row>
    <row r="518" spans="4:20" x14ac:dyDescent="0.25">
      <c r="D518"/>
      <c r="Q518" s="53"/>
      <c r="R518" s="38"/>
      <c r="S518" s="38"/>
      <c r="T518" s="38"/>
    </row>
    <row r="519" spans="4:20" x14ac:dyDescent="0.25">
      <c r="D519"/>
      <c r="Q519" s="53"/>
      <c r="R519" s="38"/>
      <c r="S519" s="38"/>
      <c r="T519" s="38"/>
    </row>
    <row r="520" spans="4:20" x14ac:dyDescent="0.25">
      <c r="D520"/>
      <c r="Q520" s="53"/>
      <c r="R520" s="38"/>
      <c r="S520" s="38"/>
      <c r="T520" s="38"/>
    </row>
    <row r="521" spans="4:20" x14ac:dyDescent="0.25">
      <c r="D521"/>
      <c r="Q521" s="53"/>
      <c r="R521" s="38"/>
      <c r="S521" s="38"/>
      <c r="T521" s="38"/>
    </row>
    <row r="522" spans="4:20" x14ac:dyDescent="0.25">
      <c r="D522"/>
      <c r="Q522" s="53"/>
      <c r="R522" s="38"/>
      <c r="S522" s="38"/>
      <c r="T522" s="38"/>
    </row>
    <row r="523" spans="4:20" x14ac:dyDescent="0.25">
      <c r="D523"/>
      <c r="Q523" s="53"/>
      <c r="R523" s="38"/>
      <c r="S523" s="38"/>
      <c r="T523" s="38"/>
    </row>
    <row r="524" spans="4:20" x14ac:dyDescent="0.25">
      <c r="D524"/>
      <c r="Q524" s="53"/>
      <c r="R524" s="38"/>
      <c r="S524" s="38"/>
      <c r="T524" s="38"/>
    </row>
    <row r="525" spans="4:20" x14ac:dyDescent="0.25">
      <c r="D525"/>
      <c r="Q525" s="53"/>
      <c r="R525" s="38"/>
      <c r="S525" s="38"/>
      <c r="T525" s="38"/>
    </row>
    <row r="526" spans="4:20" x14ac:dyDescent="0.25">
      <c r="D526"/>
      <c r="Q526" s="53"/>
      <c r="R526" s="38"/>
      <c r="S526" s="38"/>
      <c r="T526" s="38"/>
    </row>
    <row r="527" spans="4:20" x14ac:dyDescent="0.25">
      <c r="D527"/>
      <c r="Q527" s="53"/>
      <c r="R527" s="38"/>
      <c r="S527" s="38"/>
      <c r="T527" s="38"/>
    </row>
    <row r="528" spans="4:20" x14ac:dyDescent="0.25">
      <c r="D528"/>
      <c r="Q528" s="53"/>
      <c r="R528" s="38"/>
      <c r="S528" s="38"/>
      <c r="T528" s="38"/>
    </row>
    <row r="529" spans="4:20" x14ac:dyDescent="0.25">
      <c r="D529"/>
      <c r="Q529" s="53"/>
      <c r="R529" s="38"/>
      <c r="S529" s="38"/>
      <c r="T529" s="38"/>
    </row>
    <row r="530" spans="4:20" x14ac:dyDescent="0.25">
      <c r="D530"/>
      <c r="Q530" s="53"/>
      <c r="R530" s="38"/>
      <c r="S530" s="38"/>
      <c r="T530" s="38"/>
    </row>
    <row r="531" spans="4:20" x14ac:dyDescent="0.25">
      <c r="D531"/>
      <c r="Q531" s="53"/>
      <c r="R531" s="38"/>
      <c r="S531" s="38"/>
      <c r="T531" s="38"/>
    </row>
    <row r="532" spans="4:20" x14ac:dyDescent="0.25">
      <c r="D532"/>
      <c r="Q532" s="53"/>
      <c r="R532" s="38"/>
      <c r="S532" s="38"/>
      <c r="T532" s="38"/>
    </row>
    <row r="533" spans="4:20" x14ac:dyDescent="0.25">
      <c r="D533"/>
      <c r="Q533" s="53"/>
      <c r="R533" s="38"/>
      <c r="S533" s="38"/>
      <c r="T533" s="38"/>
    </row>
    <row r="534" spans="4:20" x14ac:dyDescent="0.25">
      <c r="D534"/>
      <c r="Q534" s="53"/>
      <c r="R534" s="38"/>
      <c r="S534" s="38"/>
      <c r="T534" s="38"/>
    </row>
    <row r="535" spans="4:20" x14ac:dyDescent="0.25">
      <c r="D535"/>
      <c r="Q535" s="53"/>
      <c r="R535" s="38"/>
      <c r="S535" s="38"/>
      <c r="T535" s="38"/>
    </row>
    <row r="536" spans="4:20" x14ac:dyDescent="0.25">
      <c r="D536"/>
      <c r="Q536" s="53"/>
      <c r="R536" s="38"/>
      <c r="S536" s="38"/>
      <c r="T536" s="38"/>
    </row>
    <row r="537" spans="4:20" x14ac:dyDescent="0.25">
      <c r="D537"/>
      <c r="Q537" s="53"/>
      <c r="R537" s="38"/>
      <c r="S537" s="38"/>
      <c r="T537" s="38"/>
    </row>
    <row r="538" spans="4:20" x14ac:dyDescent="0.25">
      <c r="D538"/>
      <c r="Q538" s="53"/>
      <c r="R538" s="38"/>
      <c r="S538" s="38"/>
      <c r="T538" s="38"/>
    </row>
    <row r="539" spans="4:20" x14ac:dyDescent="0.25">
      <c r="D539"/>
      <c r="Q539" s="53"/>
      <c r="R539" s="38"/>
      <c r="S539" s="38"/>
      <c r="T539" s="38"/>
    </row>
    <row r="540" spans="4:20" x14ac:dyDescent="0.25">
      <c r="D540"/>
      <c r="Q540" s="53"/>
      <c r="R540" s="38"/>
      <c r="S540" s="38"/>
      <c r="T540" s="38"/>
    </row>
    <row r="541" spans="4:20" x14ac:dyDescent="0.25">
      <c r="D541"/>
      <c r="Q541" s="53"/>
      <c r="R541" s="38"/>
      <c r="S541" s="38"/>
      <c r="T541" s="38"/>
    </row>
    <row r="542" spans="4:20" x14ac:dyDescent="0.25">
      <c r="D542"/>
      <c r="Q542" s="53"/>
      <c r="R542" s="38"/>
      <c r="S542" s="38"/>
      <c r="T542" s="38"/>
    </row>
    <row r="543" spans="4:20" x14ac:dyDescent="0.25">
      <c r="D543"/>
      <c r="Q543" s="53"/>
      <c r="R543" s="38"/>
      <c r="S543" s="38"/>
      <c r="T543" s="38"/>
    </row>
    <row r="544" spans="4:20" x14ac:dyDescent="0.25">
      <c r="D544"/>
      <c r="Q544" s="53"/>
      <c r="R544" s="38"/>
      <c r="S544" s="38"/>
      <c r="T544" s="38"/>
    </row>
    <row r="545" spans="4:20" x14ac:dyDescent="0.25">
      <c r="D545"/>
      <c r="Q545" s="53"/>
      <c r="R545" s="38"/>
      <c r="S545" s="38"/>
      <c r="T545" s="38"/>
    </row>
    <row r="546" spans="4:20" x14ac:dyDescent="0.25">
      <c r="D546"/>
      <c r="Q546" s="53"/>
      <c r="R546" s="38"/>
      <c r="S546" s="38"/>
      <c r="T546" s="38"/>
    </row>
    <row r="547" spans="4:20" x14ac:dyDescent="0.25">
      <c r="D547"/>
      <c r="Q547" s="53"/>
      <c r="R547" s="38"/>
      <c r="S547" s="38"/>
      <c r="T547" s="38"/>
    </row>
    <row r="548" spans="4:20" x14ac:dyDescent="0.25">
      <c r="D548"/>
      <c r="Q548" s="53"/>
      <c r="R548" s="38"/>
      <c r="S548" s="38"/>
      <c r="T548" s="38"/>
    </row>
    <row r="549" spans="4:20" x14ac:dyDescent="0.25">
      <c r="D549"/>
      <c r="Q549" s="53"/>
      <c r="R549" s="38"/>
      <c r="S549" s="38"/>
      <c r="T549" s="38"/>
    </row>
    <row r="550" spans="4:20" x14ac:dyDescent="0.25">
      <c r="D550"/>
      <c r="Q550" s="53"/>
      <c r="R550" s="38"/>
      <c r="S550" s="38"/>
      <c r="T550" s="38"/>
    </row>
    <row r="551" spans="4:20" x14ac:dyDescent="0.25">
      <c r="D551"/>
      <c r="Q551" s="53"/>
      <c r="R551" s="38"/>
      <c r="S551" s="38"/>
      <c r="T551" s="38"/>
    </row>
    <row r="552" spans="4:20" x14ac:dyDescent="0.25">
      <c r="D552"/>
      <c r="Q552" s="53"/>
      <c r="R552" s="38"/>
      <c r="S552" s="38"/>
      <c r="T552" s="38"/>
    </row>
    <row r="553" spans="4:20" x14ac:dyDescent="0.25">
      <c r="D553"/>
      <c r="Q553" s="53"/>
      <c r="R553" s="38"/>
      <c r="S553" s="38"/>
      <c r="T553" s="38"/>
    </row>
    <row r="554" spans="4:20" x14ac:dyDescent="0.25">
      <c r="D554"/>
      <c r="Q554" s="53"/>
      <c r="R554" s="38"/>
      <c r="S554" s="38"/>
      <c r="T554" s="38"/>
    </row>
    <row r="555" spans="4:20" x14ac:dyDescent="0.25">
      <c r="D555"/>
      <c r="Q555" s="53"/>
      <c r="R555" s="38"/>
      <c r="S555" s="38"/>
      <c r="T555" s="38"/>
    </row>
    <row r="556" spans="4:20" x14ac:dyDescent="0.25">
      <c r="D556"/>
      <c r="Q556" s="53"/>
      <c r="R556" s="38"/>
      <c r="S556" s="38"/>
      <c r="T556" s="38"/>
    </row>
    <row r="557" spans="4:20" x14ac:dyDescent="0.25">
      <c r="D557"/>
      <c r="Q557" s="53"/>
      <c r="R557" s="38"/>
      <c r="S557" s="38"/>
      <c r="T557" s="38"/>
    </row>
    <row r="558" spans="4:20" x14ac:dyDescent="0.25">
      <c r="D558"/>
      <c r="Q558" s="53"/>
      <c r="R558" s="38"/>
      <c r="S558" s="38"/>
      <c r="T558" s="38"/>
    </row>
    <row r="559" spans="4:20" x14ac:dyDescent="0.25">
      <c r="D559"/>
      <c r="Q559" s="53"/>
      <c r="R559" s="38"/>
      <c r="S559" s="38"/>
      <c r="T559" s="38"/>
    </row>
    <row r="560" spans="4:20" x14ac:dyDescent="0.25">
      <c r="D560"/>
      <c r="Q560" s="53"/>
      <c r="R560" s="38"/>
      <c r="S560" s="38"/>
      <c r="T560" s="38"/>
    </row>
    <row r="561" spans="4:20" x14ac:dyDescent="0.25">
      <c r="D561"/>
      <c r="Q561" s="53"/>
      <c r="R561" s="38"/>
      <c r="S561" s="38"/>
      <c r="T561" s="38"/>
    </row>
    <row r="562" spans="4:20" x14ac:dyDescent="0.25">
      <c r="D562"/>
      <c r="Q562" s="53"/>
      <c r="R562" s="38"/>
      <c r="S562" s="38"/>
      <c r="T562" s="38"/>
    </row>
    <row r="563" spans="4:20" x14ac:dyDescent="0.25">
      <c r="D563"/>
      <c r="Q563" s="53"/>
      <c r="R563" s="38"/>
      <c r="S563" s="38"/>
      <c r="T563" s="38"/>
    </row>
    <row r="564" spans="4:20" x14ac:dyDescent="0.25">
      <c r="D564"/>
      <c r="Q564" s="53"/>
      <c r="R564" s="38"/>
      <c r="S564" s="38"/>
      <c r="T564" s="38"/>
    </row>
    <row r="565" spans="4:20" x14ac:dyDescent="0.25">
      <c r="D565"/>
      <c r="Q565" s="53"/>
      <c r="R565" s="38"/>
      <c r="S565" s="38"/>
      <c r="T565" s="38"/>
    </row>
    <row r="566" spans="4:20" x14ac:dyDescent="0.25">
      <c r="D566"/>
      <c r="Q566" s="53"/>
      <c r="R566" s="38"/>
      <c r="S566" s="38"/>
      <c r="T566" s="38"/>
    </row>
    <row r="567" spans="4:20" x14ac:dyDescent="0.25">
      <c r="D567"/>
      <c r="Q567" s="53"/>
      <c r="R567" s="38"/>
      <c r="S567" s="38"/>
      <c r="T567" s="38"/>
    </row>
    <row r="568" spans="4:20" x14ac:dyDescent="0.25">
      <c r="D568"/>
      <c r="Q568" s="53"/>
      <c r="R568" s="38"/>
      <c r="S568" s="38"/>
      <c r="T568" s="38"/>
    </row>
    <row r="569" spans="4:20" x14ac:dyDescent="0.25">
      <c r="D569"/>
      <c r="Q569" s="53"/>
      <c r="R569" s="38"/>
      <c r="S569" s="38"/>
      <c r="T569" s="38"/>
    </row>
    <row r="570" spans="4:20" x14ac:dyDescent="0.25">
      <c r="D570"/>
      <c r="Q570" s="53"/>
      <c r="R570" s="38"/>
      <c r="S570" s="38"/>
      <c r="T570" s="38"/>
    </row>
    <row r="571" spans="4:20" x14ac:dyDescent="0.25">
      <c r="D571"/>
      <c r="Q571" s="53"/>
      <c r="R571" s="38"/>
      <c r="S571" s="38"/>
      <c r="T571" s="38"/>
    </row>
    <row r="572" spans="4:20" x14ac:dyDescent="0.25">
      <c r="D572"/>
      <c r="Q572" s="53"/>
      <c r="R572" s="38"/>
      <c r="S572" s="38"/>
      <c r="T572" s="38"/>
    </row>
    <row r="573" spans="4:20" x14ac:dyDescent="0.25">
      <c r="D573"/>
      <c r="Q573" s="53"/>
      <c r="R573" s="38"/>
      <c r="S573" s="38"/>
      <c r="T573" s="38"/>
    </row>
    <row r="574" spans="4:20" x14ac:dyDescent="0.25">
      <c r="D574"/>
      <c r="Q574" s="53"/>
      <c r="R574" s="38"/>
      <c r="S574" s="38"/>
      <c r="T574" s="38"/>
    </row>
    <row r="575" spans="4:20" x14ac:dyDescent="0.25">
      <c r="D575"/>
      <c r="Q575" s="53"/>
      <c r="R575" s="38"/>
      <c r="S575" s="38"/>
      <c r="T575" s="38"/>
    </row>
    <row r="576" spans="4:20" x14ac:dyDescent="0.25">
      <c r="D576"/>
      <c r="Q576" s="53"/>
      <c r="R576" s="38"/>
      <c r="S576" s="38"/>
      <c r="T576" s="38"/>
    </row>
    <row r="577" spans="4:20" x14ac:dyDescent="0.25">
      <c r="D577"/>
      <c r="Q577" s="53"/>
      <c r="R577" s="38"/>
      <c r="S577" s="38"/>
      <c r="T577" s="38"/>
    </row>
    <row r="578" spans="4:20" x14ac:dyDescent="0.25">
      <c r="D578"/>
      <c r="Q578" s="53"/>
      <c r="R578" s="38"/>
      <c r="S578" s="38"/>
      <c r="T578" s="38"/>
    </row>
    <row r="579" spans="4:20" x14ac:dyDescent="0.25">
      <c r="D579"/>
      <c r="Q579" s="53"/>
      <c r="R579" s="38"/>
      <c r="S579" s="38"/>
      <c r="T579" s="38"/>
    </row>
    <row r="580" spans="4:20" x14ac:dyDescent="0.25">
      <c r="D580"/>
      <c r="Q580" s="53"/>
      <c r="R580" s="38"/>
      <c r="S580" s="38"/>
      <c r="T580" s="38"/>
    </row>
    <row r="581" spans="4:20" x14ac:dyDescent="0.25">
      <c r="D581"/>
      <c r="Q581" s="53"/>
      <c r="R581" s="38"/>
      <c r="S581" s="38"/>
      <c r="T581" s="38"/>
    </row>
    <row r="582" spans="4:20" x14ac:dyDescent="0.25">
      <c r="D582"/>
      <c r="Q582" s="53"/>
      <c r="R582" s="38"/>
      <c r="S582" s="38"/>
      <c r="T582" s="38"/>
    </row>
    <row r="583" spans="4:20" x14ac:dyDescent="0.25">
      <c r="D583"/>
      <c r="Q583" s="53"/>
      <c r="R583" s="38"/>
      <c r="S583" s="38"/>
      <c r="T583" s="38"/>
    </row>
    <row r="584" spans="4:20" x14ac:dyDescent="0.25">
      <c r="D584"/>
      <c r="Q584" s="53"/>
      <c r="R584" s="38"/>
      <c r="S584" s="38"/>
      <c r="T584" s="38"/>
    </row>
    <row r="585" spans="4:20" x14ac:dyDescent="0.25">
      <c r="D585"/>
      <c r="Q585" s="53"/>
      <c r="R585" s="38"/>
      <c r="S585" s="38"/>
      <c r="T585" s="38"/>
    </row>
    <row r="586" spans="4:20" x14ac:dyDescent="0.25">
      <c r="D586"/>
      <c r="Q586" s="53"/>
      <c r="R586" s="38"/>
      <c r="S586" s="38"/>
      <c r="T586" s="38"/>
    </row>
    <row r="587" spans="4:20" x14ac:dyDescent="0.25">
      <c r="D587"/>
      <c r="Q587" s="53"/>
      <c r="R587" s="38"/>
      <c r="S587" s="38"/>
      <c r="T587" s="38"/>
    </row>
    <row r="588" spans="4:20" x14ac:dyDescent="0.25">
      <c r="D588"/>
      <c r="Q588" s="53"/>
      <c r="R588" s="38"/>
      <c r="S588" s="38"/>
      <c r="T588" s="38"/>
    </row>
    <row r="589" spans="4:20" x14ac:dyDescent="0.25">
      <c r="D589"/>
      <c r="Q589" s="53"/>
      <c r="R589" s="38"/>
      <c r="S589" s="38"/>
      <c r="T589" s="38"/>
    </row>
    <row r="590" spans="4:20" x14ac:dyDescent="0.25">
      <c r="D590"/>
      <c r="Q590" s="53"/>
      <c r="R590" s="38"/>
      <c r="S590" s="38"/>
      <c r="T590" s="38"/>
    </row>
    <row r="591" spans="4:20" x14ac:dyDescent="0.25">
      <c r="D591"/>
      <c r="Q591" s="53"/>
      <c r="R591" s="38"/>
      <c r="S591" s="38"/>
      <c r="T591" s="38"/>
    </row>
    <row r="592" spans="4:20" x14ac:dyDescent="0.25">
      <c r="D592"/>
      <c r="Q592" s="53"/>
      <c r="R592" s="38"/>
      <c r="S592" s="38"/>
      <c r="T592" s="38"/>
    </row>
    <row r="593" spans="4:20" x14ac:dyDescent="0.25">
      <c r="D593"/>
      <c r="Q593" s="53"/>
      <c r="R593" s="38"/>
      <c r="S593" s="38"/>
      <c r="T593" s="38"/>
    </row>
    <row r="594" spans="4:20" x14ac:dyDescent="0.25">
      <c r="D594"/>
      <c r="Q594" s="53"/>
      <c r="R594" s="38"/>
      <c r="S594" s="38"/>
      <c r="T594" s="38"/>
    </row>
    <row r="595" spans="4:20" x14ac:dyDescent="0.25">
      <c r="D595"/>
      <c r="Q595" s="53"/>
      <c r="R595" s="38"/>
      <c r="S595" s="38"/>
      <c r="T595" s="38"/>
    </row>
    <row r="596" spans="4:20" x14ac:dyDescent="0.25">
      <c r="D596"/>
      <c r="Q596" s="53"/>
      <c r="R596" s="38"/>
      <c r="S596" s="38"/>
      <c r="T596" s="38"/>
    </row>
    <row r="597" spans="4:20" x14ac:dyDescent="0.25">
      <c r="D597"/>
      <c r="Q597" s="53"/>
      <c r="R597" s="38"/>
      <c r="S597" s="38"/>
      <c r="T597" s="38"/>
    </row>
    <row r="598" spans="4:20" x14ac:dyDescent="0.25">
      <c r="D598"/>
      <c r="Q598" s="53"/>
      <c r="R598" s="38"/>
      <c r="S598" s="38"/>
      <c r="T598" s="38"/>
    </row>
    <row r="599" spans="4:20" x14ac:dyDescent="0.25">
      <c r="D599"/>
      <c r="Q599" s="53"/>
      <c r="R599" s="38"/>
      <c r="S599" s="38"/>
      <c r="T599" s="38"/>
    </row>
    <row r="600" spans="4:20" x14ac:dyDescent="0.25">
      <c r="D600"/>
      <c r="Q600" s="53"/>
      <c r="R600" s="38"/>
      <c r="S600" s="38"/>
      <c r="T600" s="38"/>
    </row>
    <row r="601" spans="4:20" x14ac:dyDescent="0.25">
      <c r="D601"/>
      <c r="Q601" s="53"/>
      <c r="R601" s="38"/>
      <c r="S601" s="38"/>
      <c r="T601" s="38"/>
    </row>
    <row r="602" spans="4:20" x14ac:dyDescent="0.25">
      <c r="D602"/>
      <c r="Q602" s="53"/>
      <c r="R602" s="38"/>
      <c r="S602" s="38"/>
      <c r="T602" s="38"/>
    </row>
    <row r="603" spans="4:20" x14ac:dyDescent="0.25">
      <c r="D603"/>
      <c r="Q603" s="53"/>
      <c r="R603" s="38"/>
      <c r="S603" s="38"/>
      <c r="T603" s="38"/>
    </row>
    <row r="604" spans="4:20" x14ac:dyDescent="0.25">
      <c r="D604"/>
      <c r="Q604" s="53"/>
      <c r="R604" s="38"/>
      <c r="S604" s="38"/>
      <c r="T604" s="38"/>
    </row>
    <row r="605" spans="4:20" x14ac:dyDescent="0.25">
      <c r="D605"/>
      <c r="Q605" s="53"/>
      <c r="R605" s="38"/>
      <c r="S605" s="38"/>
      <c r="T605" s="38"/>
    </row>
    <row r="606" spans="4:20" x14ac:dyDescent="0.25">
      <c r="D606"/>
      <c r="Q606" s="53"/>
      <c r="R606" s="38"/>
      <c r="S606" s="38"/>
      <c r="T606" s="38"/>
    </row>
    <row r="607" spans="4:20" x14ac:dyDescent="0.25">
      <c r="D607"/>
      <c r="Q607" s="53"/>
      <c r="R607" s="38"/>
      <c r="S607" s="38"/>
      <c r="T607" s="38"/>
    </row>
    <row r="608" spans="4:20" x14ac:dyDescent="0.25">
      <c r="D608"/>
      <c r="Q608" s="53"/>
      <c r="R608" s="38"/>
      <c r="S608" s="38"/>
      <c r="T608" s="38"/>
    </row>
    <row r="609" spans="4:20" x14ac:dyDescent="0.25">
      <c r="D609"/>
      <c r="Q609" s="53"/>
      <c r="R609" s="38"/>
      <c r="S609" s="38"/>
      <c r="T609" s="38"/>
    </row>
    <row r="610" spans="4:20" x14ac:dyDescent="0.25">
      <c r="D610"/>
      <c r="Q610" s="53"/>
      <c r="R610" s="38"/>
      <c r="S610" s="38"/>
      <c r="T610" s="38"/>
    </row>
    <row r="611" spans="4:20" x14ac:dyDescent="0.25">
      <c r="D611"/>
      <c r="Q611" s="53"/>
      <c r="R611" s="38"/>
      <c r="S611" s="38"/>
      <c r="T611" s="38"/>
    </row>
    <row r="612" spans="4:20" x14ac:dyDescent="0.25">
      <c r="D612"/>
      <c r="Q612" s="53"/>
      <c r="R612" s="38"/>
      <c r="S612" s="38"/>
      <c r="T612" s="38"/>
    </row>
    <row r="613" spans="4:20" x14ac:dyDescent="0.25">
      <c r="D613"/>
      <c r="Q613" s="53"/>
      <c r="R613" s="38"/>
      <c r="S613" s="38"/>
      <c r="T613" s="38"/>
    </row>
    <row r="614" spans="4:20" x14ac:dyDescent="0.25">
      <c r="D614"/>
      <c r="Q614" s="53"/>
      <c r="R614" s="38"/>
      <c r="S614" s="38"/>
      <c r="T614" s="38"/>
    </row>
    <row r="615" spans="4:20" x14ac:dyDescent="0.25">
      <c r="D615"/>
      <c r="Q615" s="53"/>
      <c r="R615" s="38"/>
      <c r="S615" s="38"/>
      <c r="T615" s="38"/>
    </row>
    <row r="616" spans="4:20" x14ac:dyDescent="0.25">
      <c r="D616"/>
      <c r="Q616" s="53"/>
      <c r="R616" s="38"/>
      <c r="S616" s="38"/>
      <c r="T616" s="38"/>
    </row>
    <row r="617" spans="4:20" x14ac:dyDescent="0.25">
      <c r="D617"/>
      <c r="Q617" s="53"/>
      <c r="R617" s="38"/>
      <c r="S617" s="38"/>
      <c r="T617" s="38"/>
    </row>
    <row r="618" spans="4:20" x14ac:dyDescent="0.25">
      <c r="D618"/>
      <c r="Q618" s="53"/>
      <c r="R618" s="38"/>
      <c r="S618" s="38"/>
      <c r="T618" s="38"/>
    </row>
    <row r="619" spans="4:20" x14ac:dyDescent="0.25">
      <c r="D619"/>
      <c r="Q619" s="53"/>
      <c r="R619" s="38"/>
      <c r="S619" s="38"/>
      <c r="T619" s="38"/>
    </row>
    <row r="620" spans="4:20" x14ac:dyDescent="0.25">
      <c r="D620"/>
      <c r="Q620" s="53"/>
      <c r="R620" s="38"/>
      <c r="S620" s="38"/>
      <c r="T620" s="38"/>
    </row>
    <row r="621" spans="4:20" x14ac:dyDescent="0.25">
      <c r="D621"/>
      <c r="Q621" s="53"/>
      <c r="R621" s="38"/>
      <c r="S621" s="38"/>
      <c r="T621" s="38"/>
    </row>
    <row r="622" spans="4:20" x14ac:dyDescent="0.25">
      <c r="D622"/>
      <c r="Q622" s="53"/>
      <c r="R622" s="38"/>
      <c r="S622" s="38"/>
      <c r="T622" s="38"/>
    </row>
    <row r="623" spans="4:20" x14ac:dyDescent="0.25">
      <c r="D623"/>
      <c r="Q623" s="53"/>
      <c r="R623" s="38"/>
      <c r="S623" s="38"/>
      <c r="T623" s="38"/>
    </row>
    <row r="624" spans="4:20" x14ac:dyDescent="0.25">
      <c r="D624"/>
      <c r="Q624" s="53"/>
      <c r="R624" s="38"/>
      <c r="S624" s="38"/>
      <c r="T624" s="38"/>
    </row>
    <row r="625" spans="4:20" x14ac:dyDescent="0.25">
      <c r="D625"/>
      <c r="Q625" s="53"/>
      <c r="R625" s="38"/>
      <c r="S625" s="38"/>
      <c r="T625" s="38"/>
    </row>
    <row r="626" spans="4:20" x14ac:dyDescent="0.25">
      <c r="D626"/>
      <c r="Q626" s="53"/>
      <c r="R626" s="38"/>
      <c r="S626" s="38"/>
      <c r="T626" s="38"/>
    </row>
    <row r="627" spans="4:20" x14ac:dyDescent="0.25">
      <c r="D627"/>
      <c r="Q627" s="53"/>
      <c r="R627" s="38"/>
      <c r="S627" s="38"/>
      <c r="T627" s="38"/>
    </row>
    <row r="628" spans="4:20" x14ac:dyDescent="0.25">
      <c r="D628"/>
      <c r="Q628" s="53"/>
      <c r="R628" s="38"/>
      <c r="S628" s="38"/>
      <c r="T628" s="38"/>
    </row>
    <row r="629" spans="4:20" x14ac:dyDescent="0.25">
      <c r="D629"/>
      <c r="Q629" s="53"/>
      <c r="R629" s="38"/>
      <c r="S629" s="38"/>
      <c r="T629" s="38"/>
    </row>
    <row r="630" spans="4:20" x14ac:dyDescent="0.25">
      <c r="D630"/>
      <c r="Q630" s="53"/>
      <c r="R630" s="38"/>
      <c r="S630" s="38"/>
      <c r="T630" s="38"/>
    </row>
    <row r="631" spans="4:20" x14ac:dyDescent="0.25">
      <c r="D631"/>
      <c r="Q631" s="53"/>
      <c r="R631" s="38"/>
      <c r="S631" s="38"/>
      <c r="T631" s="38"/>
    </row>
    <row r="632" spans="4:20" x14ac:dyDescent="0.25">
      <c r="D632"/>
      <c r="Q632" s="53"/>
      <c r="R632" s="38"/>
      <c r="S632" s="38"/>
      <c r="T632" s="38"/>
    </row>
    <row r="633" spans="4:20" x14ac:dyDescent="0.25">
      <c r="D633"/>
      <c r="Q633" s="53"/>
      <c r="R633" s="38"/>
      <c r="S633" s="38"/>
      <c r="T633" s="38"/>
    </row>
    <row r="634" spans="4:20" x14ac:dyDescent="0.25">
      <c r="D634"/>
      <c r="Q634" s="53"/>
      <c r="R634" s="38"/>
      <c r="S634" s="38"/>
      <c r="T634" s="38"/>
    </row>
    <row r="635" spans="4:20" x14ac:dyDescent="0.25">
      <c r="D635"/>
      <c r="Q635" s="53"/>
      <c r="R635" s="38"/>
      <c r="S635" s="38"/>
      <c r="T635" s="38"/>
    </row>
    <row r="636" spans="4:20" x14ac:dyDescent="0.25">
      <c r="D636"/>
      <c r="Q636" s="53"/>
      <c r="R636" s="38"/>
      <c r="S636" s="38"/>
      <c r="T636" s="38"/>
    </row>
    <row r="637" spans="4:20" x14ac:dyDescent="0.25">
      <c r="D637"/>
      <c r="Q637" s="53"/>
      <c r="R637" s="38"/>
      <c r="S637" s="38"/>
      <c r="T637" s="38"/>
    </row>
    <row r="638" spans="4:20" x14ac:dyDescent="0.25">
      <c r="D638"/>
      <c r="Q638" s="53"/>
      <c r="R638" s="38"/>
      <c r="S638" s="38"/>
      <c r="T638" s="38"/>
    </row>
    <row r="639" spans="4:20" x14ac:dyDescent="0.25">
      <c r="D639"/>
      <c r="Q639" s="53"/>
      <c r="R639" s="38"/>
      <c r="S639" s="38"/>
      <c r="T639" s="38"/>
    </row>
    <row r="640" spans="4:20" x14ac:dyDescent="0.25">
      <c r="D640"/>
      <c r="Q640" s="53"/>
      <c r="R640" s="38"/>
      <c r="S640" s="38"/>
      <c r="T640" s="38"/>
    </row>
    <row r="641" spans="4:20" x14ac:dyDescent="0.25">
      <c r="D641"/>
      <c r="Q641" s="53"/>
      <c r="R641" s="38"/>
      <c r="S641" s="38"/>
      <c r="T641" s="38"/>
    </row>
    <row r="642" spans="4:20" x14ac:dyDescent="0.25">
      <c r="D642"/>
      <c r="Q642" s="53"/>
      <c r="R642" s="38"/>
      <c r="S642" s="38"/>
      <c r="T642" s="38"/>
    </row>
    <row r="643" spans="4:20" x14ac:dyDescent="0.25">
      <c r="D643"/>
      <c r="Q643" s="53"/>
      <c r="R643" s="38"/>
      <c r="S643" s="38"/>
      <c r="T643" s="38"/>
    </row>
    <row r="644" spans="4:20" x14ac:dyDescent="0.25">
      <c r="D644"/>
      <c r="Q644" s="53"/>
      <c r="R644" s="38"/>
      <c r="S644" s="38"/>
      <c r="T644" s="38"/>
    </row>
    <row r="645" spans="4:20" x14ac:dyDescent="0.25">
      <c r="D645"/>
      <c r="Q645" s="53"/>
      <c r="R645" s="38"/>
      <c r="S645" s="38"/>
      <c r="T645" s="38"/>
    </row>
    <row r="646" spans="4:20" x14ac:dyDescent="0.25">
      <c r="D646"/>
      <c r="Q646" s="53"/>
      <c r="R646" s="38"/>
      <c r="S646" s="38"/>
      <c r="T646" s="38"/>
    </row>
    <row r="647" spans="4:20" x14ac:dyDescent="0.25">
      <c r="D647"/>
      <c r="Q647" s="53"/>
      <c r="R647" s="38"/>
      <c r="S647" s="38"/>
      <c r="T647" s="38"/>
    </row>
    <row r="648" spans="4:20" x14ac:dyDescent="0.25">
      <c r="D648"/>
      <c r="Q648" s="53"/>
      <c r="R648" s="38"/>
      <c r="S648" s="38"/>
      <c r="T648" s="38"/>
    </row>
    <row r="649" spans="4:20" x14ac:dyDescent="0.25">
      <c r="D649"/>
      <c r="Q649" s="53"/>
      <c r="R649" s="38"/>
      <c r="S649" s="38"/>
      <c r="T649" s="38"/>
    </row>
    <row r="650" spans="4:20" x14ac:dyDescent="0.25">
      <c r="D650"/>
      <c r="Q650" s="53"/>
      <c r="R650" s="38"/>
      <c r="S650" s="38"/>
      <c r="T650" s="38"/>
    </row>
    <row r="651" spans="4:20" x14ac:dyDescent="0.25">
      <c r="D651"/>
      <c r="Q651" s="53"/>
      <c r="R651" s="38"/>
      <c r="S651" s="38"/>
      <c r="T651" s="38"/>
    </row>
    <row r="652" spans="4:20" x14ac:dyDescent="0.25">
      <c r="D652"/>
      <c r="Q652" s="53"/>
      <c r="R652" s="38"/>
      <c r="S652" s="38"/>
      <c r="T652" s="38"/>
    </row>
    <row r="653" spans="4:20" x14ac:dyDescent="0.25">
      <c r="D653"/>
      <c r="Q653" s="53"/>
      <c r="R653" s="38"/>
      <c r="S653" s="38"/>
      <c r="T653" s="38"/>
    </row>
    <row r="654" spans="4:20" x14ac:dyDescent="0.25">
      <c r="D654"/>
      <c r="Q654" s="53"/>
      <c r="R654" s="38"/>
      <c r="S654" s="38"/>
      <c r="T654" s="38"/>
    </row>
    <row r="655" spans="4:20" x14ac:dyDescent="0.25">
      <c r="D655"/>
      <c r="Q655" s="53"/>
      <c r="R655" s="38"/>
      <c r="S655" s="38"/>
      <c r="T655" s="38"/>
    </row>
    <row r="656" spans="4:20" x14ac:dyDescent="0.25">
      <c r="D656"/>
      <c r="Q656" s="53"/>
      <c r="R656" s="38"/>
      <c r="S656" s="38"/>
      <c r="T656" s="38"/>
    </row>
    <row r="657" spans="4:20" x14ac:dyDescent="0.25">
      <c r="D657"/>
      <c r="Q657" s="53"/>
      <c r="R657" s="38"/>
      <c r="S657" s="38"/>
      <c r="T657" s="38"/>
    </row>
    <row r="658" spans="4:20" x14ac:dyDescent="0.25">
      <c r="D658"/>
      <c r="Q658" s="53"/>
      <c r="R658" s="38"/>
      <c r="S658" s="38"/>
      <c r="T658" s="38"/>
    </row>
    <row r="659" spans="4:20" x14ac:dyDescent="0.25">
      <c r="D659"/>
      <c r="Q659" s="53"/>
      <c r="R659" s="38"/>
      <c r="S659" s="38"/>
      <c r="T659" s="38"/>
    </row>
    <row r="660" spans="4:20" x14ac:dyDescent="0.25">
      <c r="D660"/>
      <c r="Q660" s="53"/>
      <c r="R660" s="38"/>
      <c r="S660" s="38"/>
      <c r="T660" s="38"/>
    </row>
    <row r="661" spans="4:20" x14ac:dyDescent="0.25">
      <c r="D661"/>
      <c r="Q661" s="53"/>
      <c r="R661" s="38"/>
      <c r="S661" s="38"/>
      <c r="T661" s="38"/>
    </row>
    <row r="662" spans="4:20" x14ac:dyDescent="0.25">
      <c r="D662"/>
      <c r="Q662" s="53"/>
      <c r="R662" s="38"/>
      <c r="S662" s="38"/>
      <c r="T662" s="38"/>
    </row>
    <row r="663" spans="4:20" x14ac:dyDescent="0.25">
      <c r="D663"/>
      <c r="Q663" s="53"/>
      <c r="R663" s="38"/>
      <c r="S663" s="38"/>
      <c r="T663" s="38"/>
    </row>
    <row r="664" spans="4:20" x14ac:dyDescent="0.25">
      <c r="D664"/>
      <c r="Q664" s="53"/>
      <c r="R664" s="38"/>
      <c r="S664" s="38"/>
      <c r="T664" s="38"/>
    </row>
    <row r="665" spans="4:20" x14ac:dyDescent="0.25">
      <c r="D665"/>
      <c r="Q665" s="53"/>
      <c r="R665" s="38"/>
      <c r="S665" s="38"/>
      <c r="T665" s="38"/>
    </row>
    <row r="666" spans="4:20" x14ac:dyDescent="0.25">
      <c r="D666"/>
      <c r="Q666" s="53"/>
      <c r="R666" s="38"/>
      <c r="S666" s="38"/>
      <c r="T666" s="38"/>
    </row>
    <row r="667" spans="4:20" x14ac:dyDescent="0.25">
      <c r="D667"/>
      <c r="Q667" s="53"/>
      <c r="R667" s="38"/>
      <c r="S667" s="38"/>
      <c r="T667" s="38"/>
    </row>
    <row r="668" spans="4:20" x14ac:dyDescent="0.25">
      <c r="D668"/>
      <c r="Q668" s="53"/>
      <c r="R668" s="38"/>
      <c r="S668" s="38"/>
      <c r="T668" s="38"/>
    </row>
    <row r="669" spans="4:20" x14ac:dyDescent="0.25">
      <c r="D669"/>
      <c r="Q669" s="53"/>
      <c r="R669" s="38"/>
      <c r="S669" s="38"/>
      <c r="T669" s="38"/>
    </row>
    <row r="670" spans="4:20" x14ac:dyDescent="0.25">
      <c r="D670"/>
      <c r="Q670" s="53"/>
      <c r="R670" s="38"/>
      <c r="S670" s="38"/>
      <c r="T670" s="38"/>
    </row>
    <row r="671" spans="4:20" x14ac:dyDescent="0.25">
      <c r="D671"/>
      <c r="Q671" s="53"/>
      <c r="R671" s="38"/>
      <c r="S671" s="38"/>
      <c r="T671" s="38"/>
    </row>
    <row r="672" spans="4:20" x14ac:dyDescent="0.25">
      <c r="D672"/>
      <c r="Q672" s="53"/>
      <c r="R672" s="38"/>
      <c r="S672" s="38"/>
      <c r="T672" s="38"/>
    </row>
    <row r="673" spans="4:20" x14ac:dyDescent="0.25">
      <c r="D673"/>
      <c r="Q673" s="53"/>
      <c r="R673" s="38"/>
      <c r="S673" s="38"/>
      <c r="T673" s="38"/>
    </row>
    <row r="674" spans="4:20" x14ac:dyDescent="0.25">
      <c r="D674"/>
      <c r="Q674" s="53"/>
      <c r="R674" s="38"/>
      <c r="S674" s="38"/>
      <c r="T674" s="38"/>
    </row>
    <row r="675" spans="4:20" x14ac:dyDescent="0.25">
      <c r="D675"/>
      <c r="Q675" s="53"/>
      <c r="R675" s="38"/>
      <c r="S675" s="38"/>
      <c r="T675" s="38"/>
    </row>
    <row r="676" spans="4:20" x14ac:dyDescent="0.25">
      <c r="D676"/>
      <c r="Q676" s="53"/>
      <c r="R676" s="38"/>
      <c r="S676" s="38"/>
      <c r="T676" s="38"/>
    </row>
    <row r="677" spans="4:20" x14ac:dyDescent="0.25">
      <c r="D677"/>
      <c r="Q677" s="53"/>
      <c r="R677" s="38"/>
      <c r="S677" s="38"/>
      <c r="T677" s="38"/>
    </row>
    <row r="678" spans="4:20" x14ac:dyDescent="0.25">
      <c r="D678"/>
      <c r="Q678" s="53"/>
      <c r="R678" s="38"/>
      <c r="S678" s="38"/>
      <c r="T678" s="38"/>
    </row>
    <row r="679" spans="4:20" x14ac:dyDescent="0.25">
      <c r="D679"/>
      <c r="Q679" s="53"/>
      <c r="R679" s="38"/>
      <c r="S679" s="38"/>
      <c r="T679" s="38"/>
    </row>
    <row r="680" spans="4:20" x14ac:dyDescent="0.25">
      <c r="D680"/>
      <c r="Q680" s="53"/>
      <c r="R680" s="38"/>
      <c r="S680" s="38"/>
      <c r="T680" s="38"/>
    </row>
    <row r="681" spans="4:20" x14ac:dyDescent="0.25">
      <c r="D681"/>
      <c r="Q681" s="53"/>
      <c r="R681" s="38"/>
      <c r="S681" s="38"/>
      <c r="T681" s="38"/>
    </row>
    <row r="682" spans="4:20" x14ac:dyDescent="0.25">
      <c r="D682"/>
      <c r="Q682" s="53"/>
      <c r="R682" s="38"/>
      <c r="S682" s="38"/>
      <c r="T682" s="38"/>
    </row>
    <row r="683" spans="4:20" x14ac:dyDescent="0.25">
      <c r="D683"/>
      <c r="Q683" s="53"/>
      <c r="R683" s="38"/>
      <c r="S683" s="38"/>
      <c r="T683" s="38"/>
    </row>
    <row r="684" spans="4:20" x14ac:dyDescent="0.25">
      <c r="D684"/>
      <c r="Q684" s="53"/>
      <c r="R684" s="38"/>
      <c r="S684" s="38"/>
      <c r="T684" s="38"/>
    </row>
    <row r="685" spans="4:20" x14ac:dyDescent="0.25">
      <c r="D685"/>
      <c r="Q685" s="53"/>
      <c r="R685" s="38"/>
      <c r="S685" s="38"/>
      <c r="T685" s="38"/>
    </row>
    <row r="686" spans="4:20" x14ac:dyDescent="0.25">
      <c r="D686"/>
      <c r="Q686" s="53"/>
      <c r="R686" s="38"/>
      <c r="S686" s="38"/>
      <c r="T686" s="38"/>
    </row>
    <row r="687" spans="4:20" x14ac:dyDescent="0.25">
      <c r="D687"/>
      <c r="Q687" s="53"/>
      <c r="R687" s="38"/>
      <c r="S687" s="38"/>
      <c r="T687" s="38"/>
    </row>
    <row r="688" spans="4:20" x14ac:dyDescent="0.25">
      <c r="D688"/>
      <c r="Q688" s="53"/>
      <c r="R688" s="38"/>
      <c r="S688" s="38"/>
      <c r="T688" s="38"/>
    </row>
    <row r="689" spans="4:20" x14ac:dyDescent="0.25">
      <c r="D689"/>
      <c r="Q689" s="53"/>
      <c r="R689" s="38"/>
      <c r="S689" s="38"/>
      <c r="T689" s="38"/>
    </row>
    <row r="690" spans="4:20" x14ac:dyDescent="0.25">
      <c r="D690"/>
      <c r="Q690" s="53"/>
      <c r="R690" s="38"/>
      <c r="S690" s="38"/>
      <c r="T690" s="38"/>
    </row>
    <row r="691" spans="4:20" x14ac:dyDescent="0.25">
      <c r="D691"/>
      <c r="Q691" s="53"/>
      <c r="R691" s="38"/>
      <c r="S691" s="38"/>
      <c r="T691" s="38"/>
    </row>
    <row r="692" spans="4:20" x14ac:dyDescent="0.25">
      <c r="D692"/>
      <c r="Q692" s="53"/>
      <c r="R692" s="38"/>
      <c r="S692" s="38"/>
      <c r="T692" s="38"/>
    </row>
    <row r="693" spans="4:20" x14ac:dyDescent="0.25">
      <c r="D693"/>
      <c r="Q693" s="53"/>
      <c r="R693" s="38"/>
      <c r="S693" s="38"/>
      <c r="T693" s="38"/>
    </row>
    <row r="694" spans="4:20" x14ac:dyDescent="0.25">
      <c r="D694"/>
      <c r="Q694" s="53"/>
      <c r="R694" s="38"/>
      <c r="S694" s="38"/>
      <c r="T694" s="38"/>
    </row>
    <row r="695" spans="4:20" x14ac:dyDescent="0.25">
      <c r="D695"/>
      <c r="Q695" s="53"/>
      <c r="R695" s="38"/>
      <c r="S695" s="38"/>
      <c r="T695" s="38"/>
    </row>
    <row r="696" spans="4:20" x14ac:dyDescent="0.25">
      <c r="D696"/>
      <c r="Q696" s="53"/>
      <c r="R696" s="38"/>
      <c r="S696" s="38"/>
      <c r="T696" s="38"/>
    </row>
    <row r="697" spans="4:20" x14ac:dyDescent="0.25">
      <c r="D697"/>
      <c r="Q697" s="53"/>
      <c r="R697" s="38"/>
      <c r="S697" s="38"/>
      <c r="T697" s="38"/>
    </row>
    <row r="698" spans="4:20" x14ac:dyDescent="0.25">
      <c r="D698"/>
      <c r="Q698" s="53"/>
      <c r="R698" s="38"/>
      <c r="S698" s="38"/>
      <c r="T698" s="38"/>
    </row>
    <row r="699" spans="4:20" x14ac:dyDescent="0.25">
      <c r="D699"/>
      <c r="Q699" s="53"/>
      <c r="R699" s="38"/>
      <c r="S699" s="38"/>
      <c r="T699" s="38"/>
    </row>
    <row r="700" spans="4:20" x14ac:dyDescent="0.25">
      <c r="D700"/>
      <c r="Q700" s="53"/>
      <c r="R700" s="38"/>
      <c r="S700" s="38"/>
      <c r="T700" s="38"/>
    </row>
    <row r="701" spans="4:20" x14ac:dyDescent="0.25">
      <c r="D701"/>
      <c r="Q701" s="53"/>
      <c r="R701" s="38"/>
      <c r="S701" s="38"/>
      <c r="T701" s="38"/>
    </row>
    <row r="702" spans="4:20" x14ac:dyDescent="0.25">
      <c r="D702"/>
      <c r="Q702" s="53"/>
      <c r="R702" s="38"/>
      <c r="S702" s="38"/>
      <c r="T702" s="38"/>
    </row>
    <row r="703" spans="4:20" x14ac:dyDescent="0.25">
      <c r="D703"/>
      <c r="Q703" s="53"/>
      <c r="R703" s="38"/>
      <c r="S703" s="38"/>
      <c r="T703" s="38"/>
    </row>
    <row r="704" spans="4:20" x14ac:dyDescent="0.25">
      <c r="D704"/>
      <c r="Q704" s="53"/>
      <c r="R704" s="38"/>
      <c r="S704" s="38"/>
      <c r="T704" s="38"/>
    </row>
    <row r="705" spans="4:20" x14ac:dyDescent="0.25">
      <c r="D705"/>
      <c r="Q705" s="53"/>
      <c r="R705" s="38"/>
      <c r="S705" s="38"/>
      <c r="T705" s="38"/>
    </row>
    <row r="706" spans="4:20" x14ac:dyDescent="0.25">
      <c r="D706"/>
      <c r="Q706" s="53"/>
      <c r="R706" s="38"/>
      <c r="S706" s="38"/>
      <c r="T706" s="38"/>
    </row>
    <row r="707" spans="4:20" x14ac:dyDescent="0.25">
      <c r="D707"/>
      <c r="Q707" s="53"/>
      <c r="R707" s="38"/>
      <c r="S707" s="38"/>
      <c r="T707" s="38"/>
    </row>
    <row r="708" spans="4:20" x14ac:dyDescent="0.25">
      <c r="D708"/>
      <c r="Q708" s="53"/>
      <c r="R708" s="38"/>
      <c r="S708" s="38"/>
      <c r="T708" s="38"/>
    </row>
    <row r="709" spans="4:20" x14ac:dyDescent="0.25">
      <c r="D709"/>
      <c r="Q709" s="53"/>
      <c r="R709" s="38"/>
      <c r="S709" s="38"/>
      <c r="T709" s="38"/>
    </row>
    <row r="710" spans="4:20" x14ac:dyDescent="0.25">
      <c r="D710"/>
      <c r="Q710" s="53"/>
      <c r="R710" s="38"/>
      <c r="S710" s="38"/>
      <c r="T710" s="38"/>
    </row>
    <row r="711" spans="4:20" x14ac:dyDescent="0.25">
      <c r="D711"/>
      <c r="Q711" s="53"/>
      <c r="R711" s="38"/>
      <c r="S711" s="38"/>
      <c r="T711" s="38"/>
    </row>
    <row r="712" spans="4:20" x14ac:dyDescent="0.25">
      <c r="D712"/>
      <c r="Q712" s="53"/>
      <c r="R712" s="38"/>
      <c r="S712" s="38"/>
      <c r="T712" s="38"/>
    </row>
    <row r="713" spans="4:20" x14ac:dyDescent="0.25">
      <c r="D713"/>
      <c r="Q713" s="53"/>
      <c r="R713" s="38"/>
      <c r="S713" s="38"/>
      <c r="T713" s="38"/>
    </row>
    <row r="714" spans="4:20" x14ac:dyDescent="0.25">
      <c r="D714"/>
      <c r="Q714" s="53"/>
      <c r="R714" s="38"/>
      <c r="S714" s="38"/>
      <c r="T714" s="38"/>
    </row>
    <row r="715" spans="4:20" x14ac:dyDescent="0.25">
      <c r="D715"/>
      <c r="Q715" s="53"/>
      <c r="R715" s="38"/>
      <c r="S715" s="38"/>
      <c r="T715" s="38"/>
    </row>
    <row r="716" spans="4:20" x14ac:dyDescent="0.25">
      <c r="D716"/>
      <c r="Q716" s="53"/>
      <c r="R716" s="38"/>
      <c r="S716" s="38"/>
      <c r="T716" s="38"/>
    </row>
    <row r="717" spans="4:20" x14ac:dyDescent="0.25">
      <c r="D717"/>
      <c r="Q717" s="53"/>
      <c r="R717" s="38"/>
      <c r="S717" s="38"/>
      <c r="T717" s="38"/>
    </row>
    <row r="718" spans="4:20" x14ac:dyDescent="0.25">
      <c r="D718"/>
      <c r="Q718" s="53"/>
      <c r="R718" s="38"/>
      <c r="S718" s="38"/>
      <c r="T718" s="38"/>
    </row>
    <row r="719" spans="4:20" x14ac:dyDescent="0.25">
      <c r="D719"/>
      <c r="Q719" s="53"/>
      <c r="R719" s="38"/>
      <c r="S719" s="38"/>
      <c r="T719" s="38"/>
    </row>
    <row r="720" spans="4:20" x14ac:dyDescent="0.25">
      <c r="D720"/>
      <c r="Q720" s="53"/>
      <c r="R720" s="38"/>
      <c r="S720" s="38"/>
      <c r="T720" s="38"/>
    </row>
    <row r="721" spans="4:20" x14ac:dyDescent="0.25">
      <c r="D721"/>
      <c r="Q721" s="53"/>
      <c r="R721" s="38"/>
      <c r="S721" s="38"/>
      <c r="T721" s="38"/>
    </row>
    <row r="722" spans="4:20" x14ac:dyDescent="0.25">
      <c r="D722"/>
      <c r="Q722" s="53"/>
      <c r="R722" s="38"/>
      <c r="S722" s="38"/>
      <c r="T722" s="38"/>
    </row>
    <row r="723" spans="4:20" x14ac:dyDescent="0.25">
      <c r="D723"/>
      <c r="Q723" s="53"/>
      <c r="R723" s="38"/>
      <c r="S723" s="38"/>
      <c r="T723" s="38"/>
    </row>
    <row r="724" spans="4:20" x14ac:dyDescent="0.25">
      <c r="D724"/>
      <c r="Q724" s="53"/>
      <c r="R724" s="38"/>
      <c r="S724" s="38"/>
      <c r="T724" s="38"/>
    </row>
    <row r="725" spans="4:20" x14ac:dyDescent="0.25">
      <c r="D725"/>
      <c r="Q725" s="53"/>
      <c r="R725" s="38"/>
      <c r="S725" s="38"/>
      <c r="T725" s="38"/>
    </row>
    <row r="726" spans="4:20" x14ac:dyDescent="0.25">
      <c r="D726"/>
      <c r="Q726" s="53"/>
      <c r="R726" s="38"/>
      <c r="S726" s="38"/>
      <c r="T726" s="38"/>
    </row>
    <row r="727" spans="4:20" x14ac:dyDescent="0.25">
      <c r="D727"/>
      <c r="Q727" s="53"/>
      <c r="R727" s="38"/>
      <c r="S727" s="38"/>
      <c r="T727" s="38"/>
    </row>
    <row r="728" spans="4:20" x14ac:dyDescent="0.25">
      <c r="D728"/>
      <c r="Q728" s="53"/>
      <c r="R728" s="38"/>
      <c r="S728" s="38"/>
      <c r="T728" s="38"/>
    </row>
    <row r="729" spans="4:20" x14ac:dyDescent="0.25">
      <c r="D729"/>
      <c r="Q729" s="53"/>
      <c r="R729" s="38"/>
      <c r="S729" s="38"/>
      <c r="T729" s="38"/>
    </row>
    <row r="730" spans="4:20" x14ac:dyDescent="0.25">
      <c r="D730"/>
      <c r="Q730" s="53"/>
      <c r="R730" s="38"/>
      <c r="S730" s="38"/>
      <c r="T730" s="38"/>
    </row>
    <row r="731" spans="4:20" x14ac:dyDescent="0.25">
      <c r="D731"/>
      <c r="Q731" s="53"/>
      <c r="R731" s="38"/>
      <c r="S731" s="38"/>
      <c r="T731" s="38"/>
    </row>
    <row r="732" spans="4:20" x14ac:dyDescent="0.25">
      <c r="D732"/>
      <c r="Q732" s="53"/>
      <c r="R732" s="38"/>
      <c r="S732" s="38"/>
      <c r="T732" s="38"/>
    </row>
    <row r="733" spans="4:20" x14ac:dyDescent="0.25">
      <c r="D733"/>
      <c r="Q733" s="53"/>
      <c r="R733" s="38"/>
      <c r="S733" s="38"/>
      <c r="T733" s="38"/>
    </row>
    <row r="734" spans="4:20" x14ac:dyDescent="0.25">
      <c r="D734"/>
      <c r="Q734" s="53"/>
      <c r="R734" s="38"/>
      <c r="S734" s="38"/>
      <c r="T734" s="38"/>
    </row>
    <row r="735" spans="4:20" x14ac:dyDescent="0.25">
      <c r="D735"/>
      <c r="Q735" s="53"/>
      <c r="R735" s="38"/>
      <c r="S735" s="38"/>
      <c r="T735" s="38"/>
    </row>
    <row r="736" spans="4:20" x14ac:dyDescent="0.25">
      <c r="D736"/>
      <c r="Q736" s="53"/>
      <c r="R736" s="38"/>
      <c r="S736" s="38"/>
      <c r="T736" s="38"/>
    </row>
    <row r="737" spans="4:20" x14ac:dyDescent="0.25">
      <c r="D737"/>
      <c r="Q737" s="53"/>
      <c r="R737" s="38"/>
      <c r="S737" s="38"/>
      <c r="T737" s="38"/>
    </row>
    <row r="738" spans="4:20" x14ac:dyDescent="0.25">
      <c r="D738"/>
      <c r="Q738" s="53"/>
      <c r="R738" s="38"/>
      <c r="S738" s="38"/>
      <c r="T738" s="38"/>
    </row>
    <row r="739" spans="4:20" x14ac:dyDescent="0.25">
      <c r="D739"/>
      <c r="Q739" s="53"/>
      <c r="R739" s="38"/>
      <c r="S739" s="38"/>
      <c r="T739" s="38"/>
    </row>
    <row r="740" spans="4:20" x14ac:dyDescent="0.25">
      <c r="D740"/>
      <c r="Q740" s="53"/>
      <c r="R740" s="38"/>
      <c r="S740" s="38"/>
      <c r="T740" s="38"/>
    </row>
    <row r="741" spans="4:20" x14ac:dyDescent="0.25">
      <c r="D741"/>
      <c r="Q741" s="53"/>
      <c r="R741" s="38"/>
      <c r="S741" s="38"/>
      <c r="T741" s="38"/>
    </row>
    <row r="742" spans="4:20" x14ac:dyDescent="0.25">
      <c r="D742"/>
      <c r="Q742" s="53"/>
      <c r="R742" s="38"/>
      <c r="S742" s="38"/>
      <c r="T742" s="38"/>
    </row>
    <row r="743" spans="4:20" x14ac:dyDescent="0.25">
      <c r="D743"/>
      <c r="Q743" s="53"/>
      <c r="R743" s="38"/>
      <c r="S743" s="38"/>
      <c r="T743" s="38"/>
    </row>
    <row r="744" spans="4:20" x14ac:dyDescent="0.25">
      <c r="D744"/>
      <c r="Q744" s="53"/>
      <c r="R744" s="38"/>
      <c r="S744" s="38"/>
      <c r="T744" s="38"/>
    </row>
    <row r="745" spans="4:20" x14ac:dyDescent="0.25">
      <c r="D745"/>
      <c r="Q745" s="53"/>
      <c r="R745" s="38"/>
      <c r="S745" s="38"/>
      <c r="T745" s="38"/>
    </row>
    <row r="746" spans="4:20" x14ac:dyDescent="0.25">
      <c r="D746"/>
      <c r="Q746" s="53"/>
      <c r="R746" s="38"/>
      <c r="S746" s="38"/>
      <c r="T746" s="38"/>
    </row>
    <row r="747" spans="4:20" x14ac:dyDescent="0.25">
      <c r="D747"/>
      <c r="Q747" s="53"/>
      <c r="R747" s="38"/>
      <c r="S747" s="38"/>
      <c r="T747" s="38"/>
    </row>
    <row r="748" spans="4:20" x14ac:dyDescent="0.25">
      <c r="D748"/>
      <c r="Q748" s="53"/>
      <c r="R748" s="38"/>
      <c r="S748" s="38"/>
      <c r="T748" s="38"/>
    </row>
    <row r="749" spans="4:20" x14ac:dyDescent="0.25">
      <c r="D749"/>
      <c r="Q749" s="53"/>
      <c r="R749" s="38"/>
      <c r="S749" s="38"/>
      <c r="T749" s="38"/>
    </row>
    <row r="750" spans="4:20" x14ac:dyDescent="0.25">
      <c r="D750"/>
      <c r="Q750" s="53"/>
      <c r="R750" s="38"/>
      <c r="S750" s="38"/>
      <c r="T750" s="38"/>
    </row>
    <row r="751" spans="4:20" x14ac:dyDescent="0.25">
      <c r="D751"/>
      <c r="Q751" s="53"/>
      <c r="R751" s="38"/>
      <c r="S751" s="38"/>
      <c r="T751" s="38"/>
    </row>
    <row r="752" spans="4:20" x14ac:dyDescent="0.25">
      <c r="D752"/>
      <c r="Q752" s="53"/>
      <c r="R752" s="38"/>
      <c r="S752" s="38"/>
      <c r="T752" s="38"/>
    </row>
    <row r="753" spans="4:20" x14ac:dyDescent="0.25">
      <c r="D753"/>
      <c r="Q753" s="53"/>
      <c r="R753" s="38"/>
      <c r="S753" s="38"/>
      <c r="T753" s="38"/>
    </row>
    <row r="754" spans="4:20" x14ac:dyDescent="0.25">
      <c r="D754"/>
      <c r="Q754" s="53"/>
      <c r="R754" s="38"/>
      <c r="S754" s="38"/>
      <c r="T754" s="38"/>
    </row>
    <row r="755" spans="4:20" x14ac:dyDescent="0.25">
      <c r="D755"/>
      <c r="Q755" s="53"/>
      <c r="R755" s="38"/>
      <c r="S755" s="38"/>
      <c r="T755" s="38"/>
    </row>
    <row r="756" spans="4:20" x14ac:dyDescent="0.25">
      <c r="D756"/>
      <c r="Q756" s="53"/>
      <c r="R756" s="38"/>
      <c r="S756" s="38"/>
      <c r="T756" s="38"/>
    </row>
    <row r="757" spans="4:20" x14ac:dyDescent="0.25">
      <c r="D757"/>
      <c r="Q757" s="53"/>
      <c r="R757" s="38"/>
      <c r="S757" s="38"/>
      <c r="T757" s="38"/>
    </row>
    <row r="758" spans="4:20" x14ac:dyDescent="0.25">
      <c r="D758"/>
      <c r="Q758" s="53"/>
      <c r="R758" s="38"/>
      <c r="S758" s="38"/>
      <c r="T758" s="38"/>
    </row>
    <row r="759" spans="4:20" x14ac:dyDescent="0.25">
      <c r="D759"/>
      <c r="Q759" s="53"/>
      <c r="R759" s="38"/>
      <c r="S759" s="38"/>
      <c r="T759" s="38"/>
    </row>
    <row r="760" spans="4:20" x14ac:dyDescent="0.25">
      <c r="D760"/>
      <c r="Q760" s="53"/>
      <c r="R760" s="38"/>
      <c r="S760" s="38"/>
      <c r="T760" s="38"/>
    </row>
    <row r="761" spans="4:20" x14ac:dyDescent="0.25">
      <c r="D761"/>
      <c r="Q761" s="53"/>
      <c r="R761" s="38"/>
      <c r="S761" s="38"/>
      <c r="T761" s="38"/>
    </row>
    <row r="762" spans="4:20" x14ac:dyDescent="0.25">
      <c r="D762"/>
      <c r="Q762" s="53"/>
      <c r="R762" s="38"/>
      <c r="S762" s="38"/>
      <c r="T762" s="38"/>
    </row>
    <row r="763" spans="4:20" x14ac:dyDescent="0.25">
      <c r="D763"/>
      <c r="Q763" s="53"/>
      <c r="R763" s="38"/>
      <c r="S763" s="38"/>
      <c r="T763" s="38"/>
    </row>
    <row r="764" spans="4:20" x14ac:dyDescent="0.25">
      <c r="D764"/>
      <c r="Q764" s="53"/>
      <c r="R764" s="38"/>
      <c r="S764" s="38"/>
      <c r="T764" s="38"/>
    </row>
    <row r="765" spans="4:20" x14ac:dyDescent="0.25">
      <c r="D765"/>
      <c r="Q765" s="53"/>
      <c r="R765" s="38"/>
      <c r="S765" s="38"/>
      <c r="T765" s="38"/>
    </row>
    <row r="766" spans="4:20" x14ac:dyDescent="0.25">
      <c r="D766"/>
      <c r="Q766" s="53"/>
      <c r="R766" s="38"/>
      <c r="S766" s="38"/>
      <c r="T766" s="38"/>
    </row>
    <row r="767" spans="4:20" x14ac:dyDescent="0.25">
      <c r="D767"/>
      <c r="Q767" s="53"/>
      <c r="R767" s="38"/>
      <c r="S767" s="38"/>
      <c r="T767" s="38"/>
    </row>
    <row r="768" spans="4:20" x14ac:dyDescent="0.25">
      <c r="D768"/>
      <c r="Q768" s="53"/>
      <c r="R768" s="38"/>
      <c r="S768" s="38"/>
      <c r="T768" s="38"/>
    </row>
    <row r="769" spans="4:20" x14ac:dyDescent="0.25">
      <c r="D769"/>
      <c r="Q769" s="53"/>
      <c r="R769" s="38"/>
      <c r="S769" s="38"/>
      <c r="T769" s="38"/>
    </row>
    <row r="770" spans="4:20" x14ac:dyDescent="0.25">
      <c r="D770"/>
      <c r="Q770" s="53"/>
      <c r="R770" s="38"/>
      <c r="S770" s="38"/>
      <c r="T770" s="38"/>
    </row>
    <row r="771" spans="4:20" x14ac:dyDescent="0.25">
      <c r="D771"/>
      <c r="Q771" s="53"/>
      <c r="R771" s="38"/>
      <c r="S771" s="38"/>
      <c r="T771" s="38"/>
    </row>
    <row r="772" spans="4:20" x14ac:dyDescent="0.25">
      <c r="D772"/>
      <c r="Q772" s="53"/>
      <c r="R772" s="38"/>
      <c r="S772" s="38"/>
      <c r="T772" s="38"/>
    </row>
    <row r="773" spans="4:20" x14ac:dyDescent="0.25">
      <c r="D773"/>
      <c r="Q773" s="53"/>
      <c r="R773" s="38"/>
      <c r="S773" s="38"/>
      <c r="T773" s="38"/>
    </row>
    <row r="774" spans="4:20" x14ac:dyDescent="0.25">
      <c r="D774"/>
      <c r="Q774" s="53"/>
      <c r="R774" s="38"/>
      <c r="S774" s="38"/>
      <c r="T774" s="38"/>
    </row>
    <row r="775" spans="4:20" x14ac:dyDescent="0.25">
      <c r="D775"/>
      <c r="Q775" s="53"/>
      <c r="R775" s="38"/>
      <c r="S775" s="38"/>
      <c r="T775" s="38"/>
    </row>
    <row r="776" spans="4:20" x14ac:dyDescent="0.25">
      <c r="D776"/>
      <c r="Q776" s="53"/>
      <c r="R776" s="38"/>
      <c r="S776" s="38"/>
      <c r="T776" s="38"/>
    </row>
    <row r="777" spans="4:20" x14ac:dyDescent="0.25">
      <c r="D777"/>
      <c r="Q777" s="53"/>
      <c r="R777" s="38"/>
      <c r="S777" s="38"/>
      <c r="T777" s="38"/>
    </row>
    <row r="778" spans="4:20" x14ac:dyDescent="0.25">
      <c r="D778"/>
      <c r="Q778" s="53"/>
      <c r="R778" s="38"/>
      <c r="S778" s="38"/>
      <c r="T778" s="38"/>
    </row>
    <row r="779" spans="4:20" x14ac:dyDescent="0.25">
      <c r="D779"/>
      <c r="Q779" s="53"/>
      <c r="R779" s="38"/>
      <c r="S779" s="38"/>
      <c r="T779" s="38"/>
    </row>
    <row r="780" spans="4:20" x14ac:dyDescent="0.25">
      <c r="D780"/>
      <c r="Q780" s="53"/>
      <c r="R780" s="38"/>
      <c r="S780" s="38"/>
      <c r="T780" s="38"/>
    </row>
    <row r="781" spans="4:20" x14ac:dyDescent="0.25">
      <c r="D781"/>
      <c r="Q781" s="53"/>
      <c r="R781" s="38"/>
      <c r="S781" s="38"/>
      <c r="T781" s="38"/>
    </row>
    <row r="782" spans="4:20" x14ac:dyDescent="0.25">
      <c r="D782"/>
      <c r="Q782" s="53"/>
      <c r="R782" s="38"/>
      <c r="S782" s="38"/>
      <c r="T782" s="38"/>
    </row>
    <row r="783" spans="4:20" x14ac:dyDescent="0.25">
      <c r="D783"/>
      <c r="Q783" s="53"/>
      <c r="R783" s="38"/>
      <c r="S783" s="38"/>
      <c r="T783" s="38"/>
    </row>
    <row r="784" spans="4:20" x14ac:dyDescent="0.25">
      <c r="D784"/>
      <c r="Q784" s="53"/>
      <c r="R784" s="38"/>
      <c r="S784" s="38"/>
      <c r="T784" s="38"/>
    </row>
    <row r="785" spans="4:20" x14ac:dyDescent="0.25">
      <c r="D785"/>
      <c r="Q785" s="53"/>
      <c r="R785" s="38"/>
      <c r="S785" s="38"/>
      <c r="T785" s="38"/>
    </row>
    <row r="786" spans="4:20" x14ac:dyDescent="0.25">
      <c r="D786"/>
      <c r="Q786" s="53"/>
      <c r="R786" s="38"/>
      <c r="S786" s="38"/>
      <c r="T786" s="38"/>
    </row>
    <row r="787" spans="4:20" x14ac:dyDescent="0.25">
      <c r="D787"/>
      <c r="Q787" s="53"/>
      <c r="R787" s="38"/>
      <c r="S787" s="38"/>
      <c r="T787" s="38"/>
    </row>
    <row r="788" spans="4:20" x14ac:dyDescent="0.25">
      <c r="D788"/>
      <c r="Q788" s="53"/>
      <c r="R788" s="38"/>
      <c r="S788" s="38"/>
      <c r="T788" s="38"/>
    </row>
    <row r="789" spans="4:20" x14ac:dyDescent="0.25">
      <c r="D789"/>
      <c r="Q789" s="53"/>
      <c r="R789" s="38"/>
      <c r="S789" s="38"/>
      <c r="T789" s="38"/>
    </row>
    <row r="790" spans="4:20" x14ac:dyDescent="0.25">
      <c r="D790"/>
      <c r="Q790" s="53"/>
      <c r="R790" s="38"/>
      <c r="S790" s="38"/>
      <c r="T790" s="38"/>
    </row>
    <row r="791" spans="4:20" x14ac:dyDescent="0.25">
      <c r="D791"/>
      <c r="Q791" s="53"/>
      <c r="R791" s="38"/>
      <c r="S791" s="38"/>
      <c r="T791" s="38"/>
    </row>
    <row r="792" spans="4:20" x14ac:dyDescent="0.25">
      <c r="D792"/>
      <c r="Q792" s="53"/>
      <c r="R792" s="38"/>
      <c r="S792" s="38"/>
      <c r="T792" s="38"/>
    </row>
    <row r="793" spans="4:20" x14ac:dyDescent="0.25">
      <c r="D793"/>
      <c r="Q793" s="53"/>
      <c r="R793" s="38"/>
      <c r="S793" s="38"/>
      <c r="T793" s="38"/>
    </row>
    <row r="794" spans="4:20" x14ac:dyDescent="0.25">
      <c r="D794"/>
      <c r="Q794" s="53"/>
      <c r="R794" s="38"/>
      <c r="S794" s="38"/>
      <c r="T794" s="38"/>
    </row>
    <row r="795" spans="4:20" x14ac:dyDescent="0.25">
      <c r="D795"/>
      <c r="Q795" s="53"/>
      <c r="R795" s="38"/>
      <c r="S795" s="38"/>
      <c r="T795" s="38"/>
    </row>
    <row r="796" spans="4:20" x14ac:dyDescent="0.25">
      <c r="D796"/>
      <c r="Q796" s="53"/>
      <c r="R796" s="38"/>
      <c r="S796" s="38"/>
      <c r="T796" s="38"/>
    </row>
    <row r="797" spans="4:20" x14ac:dyDescent="0.25">
      <c r="D797"/>
      <c r="Q797" s="53"/>
      <c r="R797" s="38"/>
      <c r="S797" s="38"/>
      <c r="T797" s="38"/>
    </row>
    <row r="798" spans="4:20" x14ac:dyDescent="0.25">
      <c r="D798"/>
      <c r="Q798" s="53"/>
      <c r="R798" s="38"/>
      <c r="S798" s="38"/>
      <c r="T798" s="38"/>
    </row>
    <row r="799" spans="4:20" x14ac:dyDescent="0.25">
      <c r="D799"/>
      <c r="Q799" s="53"/>
      <c r="R799" s="38"/>
      <c r="S799" s="38"/>
      <c r="T799" s="38"/>
    </row>
    <row r="800" spans="4:20" x14ac:dyDescent="0.25">
      <c r="D800"/>
      <c r="Q800" s="53"/>
      <c r="R800" s="38"/>
      <c r="S800" s="38"/>
      <c r="T800" s="38"/>
    </row>
    <row r="801" spans="4:20" x14ac:dyDescent="0.25">
      <c r="D801"/>
      <c r="Q801" s="53"/>
      <c r="R801" s="38"/>
      <c r="S801" s="38"/>
      <c r="T801" s="38"/>
    </row>
    <row r="802" spans="4:20" x14ac:dyDescent="0.25">
      <c r="D802"/>
      <c r="Q802" s="53"/>
      <c r="R802" s="38"/>
      <c r="S802" s="38"/>
      <c r="T802" s="38"/>
    </row>
    <row r="803" spans="4:20" x14ac:dyDescent="0.25">
      <c r="D803"/>
      <c r="Q803" s="53"/>
      <c r="R803" s="38"/>
      <c r="S803" s="38"/>
      <c r="T803" s="38"/>
    </row>
    <row r="804" spans="4:20" x14ac:dyDescent="0.25">
      <c r="D804"/>
      <c r="Q804" s="53"/>
      <c r="R804" s="38"/>
      <c r="S804" s="38"/>
      <c r="T804" s="38"/>
    </row>
    <row r="805" spans="4:20" x14ac:dyDescent="0.25">
      <c r="D805"/>
      <c r="Q805" s="53"/>
      <c r="R805" s="38"/>
      <c r="S805" s="38"/>
      <c r="T805" s="38"/>
    </row>
    <row r="806" spans="4:20" x14ac:dyDescent="0.25">
      <c r="D806"/>
      <c r="Q806" s="53"/>
      <c r="R806" s="38"/>
      <c r="S806" s="38"/>
      <c r="T806" s="38"/>
    </row>
    <row r="807" spans="4:20" x14ac:dyDescent="0.25">
      <c r="D807"/>
      <c r="Q807" s="53"/>
      <c r="R807" s="38"/>
      <c r="S807" s="38"/>
      <c r="T807" s="38"/>
    </row>
    <row r="808" spans="4:20" x14ac:dyDescent="0.25">
      <c r="D808"/>
      <c r="Q808" s="53"/>
      <c r="R808" s="38"/>
      <c r="S808" s="38"/>
      <c r="T808" s="38"/>
    </row>
    <row r="809" spans="4:20" x14ac:dyDescent="0.25">
      <c r="D809"/>
      <c r="Q809" s="53"/>
      <c r="R809" s="38"/>
      <c r="S809" s="38"/>
      <c r="T809" s="38"/>
    </row>
    <row r="810" spans="4:20" x14ac:dyDescent="0.25">
      <c r="D810"/>
      <c r="Q810" s="53"/>
      <c r="R810" s="38"/>
      <c r="S810" s="38"/>
      <c r="T810" s="38"/>
    </row>
    <row r="811" spans="4:20" x14ac:dyDescent="0.25">
      <c r="D811"/>
      <c r="Q811" s="53"/>
      <c r="R811" s="38"/>
      <c r="S811" s="38"/>
      <c r="T811" s="38"/>
    </row>
    <row r="812" spans="4:20" x14ac:dyDescent="0.25">
      <c r="D812"/>
      <c r="Q812" s="53"/>
      <c r="R812" s="38"/>
      <c r="S812" s="38"/>
      <c r="T812" s="38"/>
    </row>
    <row r="813" spans="4:20" x14ac:dyDescent="0.25">
      <c r="D813"/>
      <c r="Q813" s="53"/>
      <c r="R813" s="38"/>
      <c r="S813" s="38"/>
      <c r="T813" s="38"/>
    </row>
    <row r="814" spans="4:20" x14ac:dyDescent="0.25">
      <c r="D814"/>
      <c r="Q814" s="53"/>
      <c r="R814" s="38"/>
      <c r="S814" s="38"/>
      <c r="T814" s="38"/>
    </row>
    <row r="815" spans="4:20" x14ac:dyDescent="0.25">
      <c r="D815"/>
      <c r="Q815" s="53"/>
      <c r="R815" s="38"/>
      <c r="S815" s="38"/>
      <c r="T815" s="38"/>
    </row>
    <row r="816" spans="4:20" x14ac:dyDescent="0.25">
      <c r="D816"/>
      <c r="Q816" s="53"/>
      <c r="R816" s="38"/>
      <c r="S816" s="38"/>
      <c r="T816" s="38"/>
    </row>
    <row r="817" spans="4:20" x14ac:dyDescent="0.25">
      <c r="D817"/>
      <c r="Q817" s="53"/>
      <c r="R817" s="38"/>
      <c r="S817" s="38"/>
      <c r="T817" s="38"/>
    </row>
    <row r="818" spans="4:20" x14ac:dyDescent="0.25">
      <c r="D818"/>
      <c r="Q818" s="53"/>
      <c r="R818" s="38"/>
      <c r="S818" s="38"/>
      <c r="T818" s="38"/>
    </row>
    <row r="819" spans="4:20" x14ac:dyDescent="0.25">
      <c r="D819"/>
      <c r="Q819" s="53"/>
      <c r="R819" s="38"/>
      <c r="S819" s="38"/>
      <c r="T819" s="38"/>
    </row>
    <row r="820" spans="4:20" x14ac:dyDescent="0.25">
      <c r="D820"/>
      <c r="Q820" s="53"/>
      <c r="R820" s="38"/>
      <c r="S820" s="38"/>
      <c r="T820" s="38"/>
    </row>
    <row r="821" spans="4:20" x14ac:dyDescent="0.25">
      <c r="D821"/>
      <c r="Q821" s="53"/>
      <c r="R821" s="38"/>
      <c r="S821" s="38"/>
      <c r="T821" s="38"/>
    </row>
    <row r="822" spans="4:20" x14ac:dyDescent="0.25">
      <c r="D822"/>
      <c r="Q822" s="53"/>
      <c r="R822" s="38"/>
      <c r="S822" s="38"/>
      <c r="T822" s="38"/>
    </row>
    <row r="823" spans="4:20" x14ac:dyDescent="0.25">
      <c r="D823"/>
      <c r="Q823" s="53"/>
      <c r="R823" s="38"/>
      <c r="S823" s="38"/>
      <c r="T823" s="38"/>
    </row>
    <row r="824" spans="4:20" x14ac:dyDescent="0.25">
      <c r="D824"/>
      <c r="Q824" s="53"/>
      <c r="R824" s="38"/>
      <c r="S824" s="38"/>
      <c r="T824" s="38"/>
    </row>
    <row r="825" spans="4:20" x14ac:dyDescent="0.25">
      <c r="D825"/>
      <c r="Q825" s="53"/>
      <c r="R825" s="38"/>
      <c r="S825" s="38"/>
      <c r="T825" s="38"/>
    </row>
    <row r="826" spans="4:20" x14ac:dyDescent="0.25">
      <c r="D826"/>
      <c r="Q826" s="53"/>
      <c r="R826" s="38"/>
      <c r="S826" s="38"/>
      <c r="T826" s="38"/>
    </row>
    <row r="827" spans="4:20" x14ac:dyDescent="0.25">
      <c r="D827"/>
      <c r="Q827" s="53"/>
      <c r="R827" s="38"/>
      <c r="S827" s="38"/>
      <c r="T827" s="38"/>
    </row>
    <row r="828" spans="4:20" x14ac:dyDescent="0.25">
      <c r="D828"/>
      <c r="Q828" s="53"/>
      <c r="R828" s="38"/>
      <c r="S828" s="38"/>
      <c r="T828" s="38"/>
    </row>
    <row r="829" spans="4:20" x14ac:dyDescent="0.25">
      <c r="D829"/>
      <c r="Q829" s="53"/>
      <c r="R829" s="38"/>
      <c r="S829" s="38"/>
      <c r="T829" s="38"/>
    </row>
  </sheetData>
  <sortState ref="A70:AB146">
    <sortCondition ref="G70:G146"/>
  </sortState>
  <mergeCells count="70">
    <mergeCell ref="Y20:Y21"/>
    <mergeCell ref="Y24:Y26"/>
    <mergeCell ref="Y27:Y29"/>
    <mergeCell ref="Y33:Y35"/>
    <mergeCell ref="Y37:Y39"/>
    <mergeCell ref="Y65:Y67"/>
    <mergeCell ref="Y111:Y113"/>
    <mergeCell ref="Y115:Y117"/>
    <mergeCell ref="Y118:Y120"/>
    <mergeCell ref="Y89:Y91"/>
    <mergeCell ref="Y92:Y94"/>
    <mergeCell ref="Y95:Y97"/>
    <mergeCell ref="Y98:Y100"/>
    <mergeCell ref="Y101:Y103"/>
    <mergeCell ref="Y105:Y107"/>
    <mergeCell ref="Y108:Y110"/>
    <mergeCell ref="Y74:Y76"/>
    <mergeCell ref="Y77:Y79"/>
    <mergeCell ref="Y80:Y82"/>
    <mergeCell ref="Y83:Y85"/>
    <mergeCell ref="Y86:Y88"/>
    <mergeCell ref="Y71:Y73"/>
    <mergeCell ref="A6:A8"/>
    <mergeCell ref="E6:E8"/>
    <mergeCell ref="B6:B8"/>
    <mergeCell ref="C6:C8"/>
    <mergeCell ref="Y12:Y14"/>
    <mergeCell ref="Y17:Y19"/>
    <mergeCell ref="X8:Y8"/>
    <mergeCell ref="Y40:Y42"/>
    <mergeCell ref="Y43:Y45"/>
    <mergeCell ref="Y57:Y59"/>
    <mergeCell ref="Y68:Y70"/>
    <mergeCell ref="Y46:Y48"/>
    <mergeCell ref="Y49:Y51"/>
    <mergeCell ref="Y53:Y55"/>
    <mergeCell ref="Y61:Y63"/>
    <mergeCell ref="AB6:AB8"/>
    <mergeCell ref="D6:D8"/>
    <mergeCell ref="F6:F8"/>
    <mergeCell ref="J6:K8"/>
    <mergeCell ref="P6:Q8"/>
    <mergeCell ref="H6:H8"/>
    <mergeCell ref="I6:I8"/>
    <mergeCell ref="N6:O8"/>
    <mergeCell ref="G6:G8"/>
    <mergeCell ref="L6:L8"/>
    <mergeCell ref="M6:M8"/>
    <mergeCell ref="S6:T8"/>
    <mergeCell ref="V6:AA6"/>
    <mergeCell ref="V7:V8"/>
    <mergeCell ref="W7:W8"/>
    <mergeCell ref="X7:AA7"/>
    <mergeCell ref="AM6:AR6"/>
    <mergeCell ref="AM7:AO7"/>
    <mergeCell ref="AD7:AE7"/>
    <mergeCell ref="AG7:AH7"/>
    <mergeCell ref="AI7:AJ7"/>
    <mergeCell ref="AK7:AK8"/>
    <mergeCell ref="AG6:AK6"/>
    <mergeCell ref="AD6:AE6"/>
    <mergeCell ref="AP7:AQ7"/>
    <mergeCell ref="AR7:AR8"/>
    <mergeCell ref="Y136:Y138"/>
    <mergeCell ref="Y139:Y141"/>
    <mergeCell ref="Y121:Y123"/>
    <mergeCell ref="Y124:Y126"/>
    <mergeCell ref="Y127:Y129"/>
    <mergeCell ref="Y130:Y132"/>
    <mergeCell ref="Y133:Y135"/>
  </mergeCells>
  <phoneticPr fontId="40" type="noConversion"/>
  <conditionalFormatting sqref="X10:X41 Z10:AA41 AS10:AS41 K10:K41 O10:O41 X42:AA117 AD10:AE171 AG10:AK171 AN10:AR171">
    <cfRule type="cellIs" dxfId="12" priority="27" operator="lessThan">
      <formula>0</formula>
    </cfRule>
  </conditionalFormatting>
  <conditionalFormatting sqref="K10:K41 O10:O41">
    <cfRule type="cellIs" dxfId="11" priority="7" operator="lessThanOrEqual">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890"/>
  <sheetViews>
    <sheetView showGridLines="0" tabSelected="1" zoomScale="85" zoomScaleNormal="85" workbookViewId="0">
      <pane ySplit="8" topLeftCell="A9" activePane="bottomLeft" state="frozen"/>
      <selection pane="bottomLeft" activeCell="V13" sqref="V13"/>
    </sheetView>
  </sheetViews>
  <sheetFormatPr baseColWidth="10" defaultColWidth="9.109375" defaultRowHeight="13.2" x14ac:dyDescent="0.25"/>
  <cols>
    <col min="1" max="1" width="10.109375" style="94" customWidth="1"/>
    <col min="2" max="2" width="11.109375" style="94" bestFit="1" customWidth="1"/>
    <col min="3" max="3" width="6.44140625" style="94" customWidth="1"/>
    <col min="4" max="4" width="11.44140625" style="117" bestFit="1" customWidth="1"/>
    <col min="5" max="5" width="9.44140625" style="113" customWidth="1"/>
    <col min="6" max="6" width="9.5546875" style="113" customWidth="1"/>
    <col min="7" max="7" width="9.33203125" style="113" customWidth="1"/>
    <col min="8" max="8" width="8.44140625" style="94" customWidth="1"/>
    <col min="9" max="9" width="10.33203125" style="94" customWidth="1"/>
    <col min="10" max="10" width="4.33203125" style="94" bestFit="1" customWidth="1"/>
    <col min="11" max="11" width="14.6640625" style="112" bestFit="1" customWidth="1"/>
    <col min="12" max="12" width="8.88671875" style="94" hidden="1" customWidth="1"/>
    <col min="13" max="13" width="10.88671875" style="94" hidden="1" customWidth="1"/>
    <col min="14" max="14" width="4.33203125" style="94" bestFit="1" customWidth="1"/>
    <col min="15" max="15" width="15.44140625" style="112" bestFit="1" customWidth="1"/>
    <col min="16" max="16" width="7.5546875" style="94" bestFit="1" customWidth="1"/>
    <col min="17" max="17" width="14.6640625" style="118" bestFit="1" customWidth="1"/>
    <col min="18" max="18" width="10.33203125" style="119" customWidth="1"/>
    <col min="19" max="19" width="10.33203125" style="119" hidden="1" customWidth="1"/>
    <col min="20" max="20" width="10.33203125" style="82" hidden="1" customWidth="1"/>
    <col min="21" max="21" width="2.6640625" style="94" customWidth="1"/>
    <col min="22" max="22" width="10" style="114" bestFit="1" customWidth="1"/>
    <col min="23" max="23" width="12.88671875" style="114" bestFit="1" customWidth="1"/>
    <col min="24" max="24" width="13.109375" style="112" bestFit="1" customWidth="1"/>
    <col min="25" max="25" width="13" style="112" customWidth="1"/>
    <col min="26" max="26" width="13.44140625" style="112" bestFit="1" customWidth="1"/>
    <col min="27" max="27" width="12.33203125" style="112" bestFit="1" customWidth="1"/>
    <col min="28" max="28" width="29.6640625" bestFit="1" customWidth="1"/>
    <col min="29" max="29" width="3.6640625" customWidth="1"/>
    <col min="30" max="31" width="17.33203125" customWidth="1"/>
    <col min="32" max="32" width="3" customWidth="1"/>
    <col min="33" max="36" width="17.33203125" customWidth="1"/>
    <col min="37" max="37" width="14.88671875" customWidth="1"/>
    <col min="38" max="38" width="2.109375" customWidth="1"/>
    <col min="39" max="39" width="12.6640625" customWidth="1"/>
    <col min="40" max="43" width="17.33203125" customWidth="1"/>
    <col min="44" max="44" width="22.6640625" bestFit="1" customWidth="1"/>
  </cols>
  <sheetData>
    <row r="1" spans="1:58" s="3" customFormat="1" ht="30" x14ac:dyDescent="0.5">
      <c r="A1" s="1" t="s">
        <v>19</v>
      </c>
      <c r="B1" s="2"/>
      <c r="C1" s="2"/>
      <c r="D1" s="4"/>
      <c r="E1" s="33"/>
      <c r="F1" s="33"/>
      <c r="G1" s="33"/>
      <c r="H1" s="2"/>
      <c r="I1" s="2"/>
      <c r="J1" s="2"/>
      <c r="K1" s="36"/>
      <c r="L1" s="2"/>
      <c r="M1" s="2"/>
      <c r="N1" s="2"/>
      <c r="O1" s="36"/>
      <c r="P1" s="2"/>
      <c r="Q1" s="54"/>
      <c r="R1" s="57"/>
      <c r="S1" s="57"/>
      <c r="T1" s="57"/>
      <c r="U1" s="5"/>
      <c r="V1" s="49"/>
      <c r="W1" s="49"/>
      <c r="X1" s="39"/>
      <c r="Y1" s="39"/>
      <c r="Z1" s="39"/>
      <c r="AA1" s="39"/>
    </row>
    <row r="2" spans="1:58" s="6" customFormat="1" ht="15.6" x14ac:dyDescent="0.3">
      <c r="A2" s="103" t="str">
        <f>EURUSD!A2</f>
        <v xml:space="preserve">Value Date: </v>
      </c>
      <c r="B2" s="129">
        <f>EURUSD!B2</f>
        <v>42460</v>
      </c>
      <c r="C2" s="103"/>
      <c r="D2" s="24"/>
      <c r="E2" s="34"/>
      <c r="F2" s="34"/>
      <c r="G2" s="34"/>
      <c r="H2" s="7"/>
      <c r="I2" s="7"/>
      <c r="J2" s="7"/>
      <c r="K2" s="37"/>
      <c r="L2" s="7"/>
      <c r="M2" s="7"/>
      <c r="N2" s="7"/>
      <c r="O2" s="37"/>
      <c r="P2" s="7"/>
      <c r="Q2" s="55"/>
      <c r="R2" s="58"/>
      <c r="S2" s="58"/>
      <c r="T2" s="58"/>
      <c r="U2" s="8"/>
      <c r="V2" s="50"/>
      <c r="W2" s="50"/>
      <c r="X2" s="40"/>
      <c r="Y2" s="40"/>
      <c r="Z2" s="40"/>
      <c r="AA2" s="40"/>
      <c r="AG2" s="69" t="s">
        <v>37</v>
      </c>
      <c r="AH2" s="80">
        <f>-AH3</f>
        <v>-0.3</v>
      </c>
    </row>
    <row r="3" spans="1:58" s="6" customFormat="1" ht="15.6" x14ac:dyDescent="0.3">
      <c r="A3" s="103" t="str">
        <f>EURUSD!A3</f>
        <v>Calculation Date: 01/04/2016 11:52:51</v>
      </c>
      <c r="B3" s="105"/>
      <c r="C3" s="105"/>
      <c r="D3" s="27"/>
      <c r="E3" s="34"/>
      <c r="F3" s="34"/>
      <c r="G3" s="34"/>
      <c r="H3" s="7"/>
      <c r="I3" s="7"/>
      <c r="J3" s="7"/>
      <c r="K3" s="37"/>
      <c r="L3" s="7"/>
      <c r="M3" s="7"/>
      <c r="N3" s="7"/>
      <c r="O3" s="37"/>
      <c r="P3" s="7"/>
      <c r="Q3" s="55"/>
      <c r="R3" s="58"/>
      <c r="S3" s="58"/>
      <c r="T3" s="58"/>
      <c r="U3" s="8"/>
      <c r="V3" s="50"/>
      <c r="W3" s="60"/>
      <c r="X3" s="40"/>
      <c r="Y3" s="40"/>
      <c r="Z3" s="40"/>
      <c r="AA3" s="40"/>
      <c r="AB3" s="9"/>
      <c r="AG3" s="69" t="s">
        <v>38</v>
      </c>
      <c r="AH3" s="81">
        <v>0.3</v>
      </c>
    </row>
    <row r="4" spans="1:58" s="6" customFormat="1" ht="7.5" customHeight="1" x14ac:dyDescent="0.3">
      <c r="B4" s="11"/>
      <c r="C4" s="11"/>
      <c r="D4" s="10"/>
      <c r="E4" s="34"/>
      <c r="F4" s="34"/>
      <c r="G4" s="34"/>
      <c r="H4" s="7"/>
      <c r="I4" s="7"/>
      <c r="J4" s="7"/>
      <c r="K4" s="37"/>
      <c r="L4" s="7"/>
      <c r="M4" s="7"/>
      <c r="N4" s="7"/>
      <c r="O4" s="37"/>
      <c r="P4" s="7"/>
      <c r="Q4" s="55"/>
      <c r="R4" s="58"/>
      <c r="S4" s="58"/>
      <c r="T4" s="58"/>
      <c r="U4" s="8"/>
      <c r="V4" s="50"/>
      <c r="W4" s="50"/>
      <c r="X4" s="40"/>
      <c r="Y4" s="40"/>
      <c r="Z4" s="40"/>
      <c r="AA4" s="40"/>
      <c r="AB4" s="11"/>
    </row>
    <row r="5" spans="1:58" s="6" customFormat="1" ht="6" customHeight="1" x14ac:dyDescent="0.3">
      <c r="B5" s="11"/>
      <c r="C5" s="11"/>
      <c r="D5" s="10"/>
      <c r="E5" s="34"/>
      <c r="F5" s="34"/>
      <c r="G5" s="34"/>
      <c r="H5" s="7"/>
      <c r="I5" s="7"/>
      <c r="J5" s="7"/>
      <c r="K5" s="37"/>
      <c r="L5" s="7"/>
      <c r="M5" s="7"/>
      <c r="N5" s="7"/>
      <c r="O5" s="37"/>
      <c r="P5" s="7"/>
      <c r="Q5" s="55"/>
      <c r="R5" s="58"/>
      <c r="S5" s="58"/>
      <c r="T5" s="58"/>
      <c r="U5" s="8"/>
      <c r="V5" s="50"/>
      <c r="W5" s="50"/>
      <c r="X5" s="41"/>
      <c r="Y5" s="41"/>
      <c r="Z5" s="40"/>
      <c r="AA5" s="40"/>
      <c r="AB5" s="11"/>
    </row>
    <row r="6" spans="1:58" s="71" customFormat="1" ht="15.6" x14ac:dyDescent="0.3">
      <c r="A6" s="178" t="s">
        <v>0</v>
      </c>
      <c r="B6" s="195" t="s">
        <v>1</v>
      </c>
      <c r="C6" s="195" t="s">
        <v>2</v>
      </c>
      <c r="D6" s="195" t="s">
        <v>3</v>
      </c>
      <c r="E6" s="192" t="s">
        <v>4</v>
      </c>
      <c r="F6" s="192" t="s">
        <v>5</v>
      </c>
      <c r="G6" s="192" t="s">
        <v>6</v>
      </c>
      <c r="H6" s="186" t="s">
        <v>7</v>
      </c>
      <c r="I6" s="178" t="s">
        <v>8</v>
      </c>
      <c r="J6" s="186" t="s">
        <v>9</v>
      </c>
      <c r="K6" s="189"/>
      <c r="L6" s="186" t="s">
        <v>7</v>
      </c>
      <c r="M6" s="178" t="s">
        <v>8</v>
      </c>
      <c r="N6" s="186" t="s">
        <v>10</v>
      </c>
      <c r="O6" s="189"/>
      <c r="P6" s="186" t="s">
        <v>11</v>
      </c>
      <c r="Q6" s="189"/>
      <c r="R6" s="178" t="s">
        <v>32</v>
      </c>
      <c r="S6" s="164" t="s">
        <v>31</v>
      </c>
      <c r="T6" s="165"/>
      <c r="U6" s="70"/>
      <c r="V6" s="95" t="s">
        <v>12</v>
      </c>
      <c r="W6" s="96"/>
      <c r="X6" s="96"/>
      <c r="Y6" s="96"/>
      <c r="Z6" s="96"/>
      <c r="AA6" s="97"/>
      <c r="AB6" s="160" t="s">
        <v>18</v>
      </c>
      <c r="AD6" s="159">
        <f>EURUSD!B2</f>
        <v>42460</v>
      </c>
      <c r="AE6" s="151"/>
      <c r="AF6" s="6"/>
      <c r="AG6" s="149" t="s">
        <v>33</v>
      </c>
      <c r="AH6" s="150"/>
      <c r="AI6" s="150"/>
      <c r="AJ6" s="150"/>
      <c r="AK6" s="151"/>
      <c r="AL6" s="6"/>
      <c r="AM6" s="149" t="s">
        <v>41</v>
      </c>
      <c r="AN6" s="150"/>
      <c r="AO6" s="150"/>
      <c r="AP6" s="150"/>
      <c r="AQ6" s="150"/>
      <c r="AR6" s="151"/>
    </row>
    <row r="7" spans="1:58" s="71" customFormat="1" ht="15.6" x14ac:dyDescent="0.3">
      <c r="A7" s="179"/>
      <c r="B7" s="195"/>
      <c r="C7" s="195"/>
      <c r="D7" s="195"/>
      <c r="E7" s="193"/>
      <c r="F7" s="193"/>
      <c r="G7" s="193"/>
      <c r="H7" s="187"/>
      <c r="I7" s="179"/>
      <c r="J7" s="187"/>
      <c r="K7" s="190"/>
      <c r="L7" s="187"/>
      <c r="M7" s="179"/>
      <c r="N7" s="187"/>
      <c r="O7" s="190"/>
      <c r="P7" s="187"/>
      <c r="Q7" s="190"/>
      <c r="R7" s="171"/>
      <c r="S7" s="166"/>
      <c r="T7" s="167"/>
      <c r="U7" s="70"/>
      <c r="V7" s="98" t="s">
        <v>13</v>
      </c>
      <c r="W7" s="98" t="s">
        <v>14</v>
      </c>
      <c r="X7" s="95" t="s">
        <v>24</v>
      </c>
      <c r="Y7" s="96"/>
      <c r="Z7" s="96"/>
      <c r="AA7" s="97"/>
      <c r="AB7" s="160"/>
      <c r="AD7" s="155" t="s">
        <v>42</v>
      </c>
      <c r="AE7" s="155"/>
      <c r="AF7" s="6"/>
      <c r="AG7" s="155" t="s">
        <v>36</v>
      </c>
      <c r="AH7" s="155"/>
      <c r="AI7" s="155" t="s">
        <v>34</v>
      </c>
      <c r="AJ7" s="156"/>
      <c r="AK7" s="157" t="s">
        <v>35</v>
      </c>
      <c r="AL7" s="6"/>
      <c r="AM7" s="152" t="s">
        <v>43</v>
      </c>
      <c r="AN7" s="153"/>
      <c r="AO7" s="154"/>
      <c r="AP7" s="155" t="s">
        <v>34</v>
      </c>
      <c r="AQ7" s="156"/>
      <c r="AR7" s="157" t="s">
        <v>35</v>
      </c>
    </row>
    <row r="8" spans="1:58" s="71" customFormat="1" ht="20.399999999999999" x14ac:dyDescent="0.3">
      <c r="A8" s="180"/>
      <c r="B8" s="195"/>
      <c r="C8" s="195"/>
      <c r="D8" s="195"/>
      <c r="E8" s="194"/>
      <c r="F8" s="194"/>
      <c r="G8" s="194"/>
      <c r="H8" s="188"/>
      <c r="I8" s="180"/>
      <c r="J8" s="188"/>
      <c r="K8" s="191"/>
      <c r="L8" s="188"/>
      <c r="M8" s="180"/>
      <c r="N8" s="188"/>
      <c r="O8" s="191"/>
      <c r="P8" s="188"/>
      <c r="Q8" s="191"/>
      <c r="R8" s="172"/>
      <c r="S8" s="168"/>
      <c r="T8" s="169"/>
      <c r="U8" s="70"/>
      <c r="V8" s="99"/>
      <c r="W8" s="99"/>
      <c r="X8" s="100" t="s">
        <v>15</v>
      </c>
      <c r="Y8" s="101"/>
      <c r="Z8" s="72" t="s">
        <v>16</v>
      </c>
      <c r="AA8" s="72" t="s">
        <v>17</v>
      </c>
      <c r="AB8" s="160"/>
      <c r="AD8" s="68" t="s">
        <v>39</v>
      </c>
      <c r="AE8" s="68" t="s">
        <v>40</v>
      </c>
      <c r="AF8" s="6"/>
      <c r="AG8" s="68" t="s">
        <v>39</v>
      </c>
      <c r="AH8" s="68" t="s">
        <v>40</v>
      </c>
      <c r="AI8" s="68" t="s">
        <v>39</v>
      </c>
      <c r="AJ8" s="68" t="s">
        <v>40</v>
      </c>
      <c r="AK8" s="158"/>
      <c r="AL8" s="6"/>
      <c r="AM8" s="68" t="s">
        <v>47</v>
      </c>
      <c r="AN8" s="68" t="s">
        <v>39</v>
      </c>
      <c r="AO8" s="68" t="s">
        <v>40</v>
      </c>
      <c r="AP8" s="68" t="s">
        <v>39</v>
      </c>
      <c r="AQ8" s="68" t="s">
        <v>40</v>
      </c>
      <c r="AR8" s="158"/>
    </row>
    <row r="9" spans="1:58" ht="15.6" x14ac:dyDescent="0.3">
      <c r="A9" s="45"/>
      <c r="B9" s="45"/>
      <c r="C9" s="45"/>
      <c r="D9" s="45"/>
      <c r="E9" s="46"/>
      <c r="F9" s="46"/>
      <c r="G9" s="46"/>
      <c r="H9" s="45"/>
      <c r="I9" s="45"/>
      <c r="J9" s="45"/>
      <c r="K9" s="48"/>
      <c r="L9" s="45"/>
      <c r="M9" s="45"/>
      <c r="N9" s="45"/>
      <c r="O9" s="48"/>
      <c r="P9" s="45"/>
      <c r="Q9" s="51"/>
      <c r="R9" s="48"/>
      <c r="S9" s="48"/>
      <c r="T9" s="48"/>
      <c r="U9" s="45"/>
      <c r="V9" s="51"/>
      <c r="W9" s="51"/>
      <c r="X9" s="48"/>
      <c r="Y9" s="38"/>
      <c r="Z9" s="48"/>
      <c r="AA9" s="48"/>
      <c r="AB9" s="45"/>
      <c r="AF9" s="6"/>
      <c r="AL9" s="6"/>
    </row>
    <row r="10" spans="1:58" s="42" customFormat="1" ht="15.6" x14ac:dyDescent="0.3">
      <c r="A10" s="43">
        <v>2016</v>
      </c>
      <c r="B10" s="43" t="s">
        <v>54</v>
      </c>
      <c r="C10" s="43">
        <v>390</v>
      </c>
      <c r="D10" s="43" t="s">
        <v>21</v>
      </c>
      <c r="E10" s="88">
        <v>42031</v>
      </c>
      <c r="F10" s="88">
        <v>42487</v>
      </c>
      <c r="G10" s="88">
        <v>42489</v>
      </c>
      <c r="H10" s="43" t="s">
        <v>22</v>
      </c>
      <c r="I10" s="43" t="s">
        <v>23</v>
      </c>
      <c r="J10" s="43" t="s">
        <v>24</v>
      </c>
      <c r="K10" s="126">
        <v>-2000000</v>
      </c>
      <c r="L10" s="43" t="s">
        <v>22</v>
      </c>
      <c r="M10" s="43" t="s">
        <v>25</v>
      </c>
      <c r="N10" s="43" t="s">
        <v>48</v>
      </c>
      <c r="O10" s="127">
        <v>54640000</v>
      </c>
      <c r="P10" s="43" t="s">
        <v>45</v>
      </c>
      <c r="Q10" s="89">
        <v>27.32</v>
      </c>
      <c r="R10" s="89"/>
      <c r="S10" s="110"/>
      <c r="T10" s="110">
        <v>0</v>
      </c>
      <c r="U10" s="43"/>
      <c r="V10" s="89">
        <v>27.050999999999998</v>
      </c>
      <c r="W10" s="89">
        <v>27.045839125905534</v>
      </c>
      <c r="X10" s="127">
        <v>21481.040313350313</v>
      </c>
      <c r="Y10" s="147">
        <v>21480.975327175343</v>
      </c>
      <c r="Z10" s="127">
        <v>20277.211428568022</v>
      </c>
      <c r="AA10" s="127">
        <v>1203.8288847822914</v>
      </c>
      <c r="AB10" s="43" t="s">
        <v>49</v>
      </c>
      <c r="AD10" s="75">
        <f t="shared" ref="AD10:AD35" si="0">IF(R10="",ABS(O10/W10),"")</f>
        <v>2020273.7931567347</v>
      </c>
      <c r="AE10" s="75">
        <f t="shared" ref="AE10:AE35" si="1">IF(R10="",
IF(H10="BUY",
IF(I10="CALL",MAX(-ABS(O10)/W10+ABS(O10)/Q10,0),IF(I10="PUT",MAX(-ABS(O10)/Q10+ABS(O10)/W10,0),IF(I10="FORWARD",-ABS(O10)/W10+ABS(O10)/Q10,"TRADE NOT VALID"))),
-IF(I10="CALL",MAX(-ABS(O10)/W10+ABS(O10)/Q10,0),IF(I10="PUT",MAX(-ABS(O10)/Q10+ABS(O10)/W10,0),IF(I10="FORWARD",-ABS(O10)/W10+ABS(O10)/Q10,"TRADE NOT VALID")))),"")</f>
        <v>20273.793156734668</v>
      </c>
      <c r="AF10" s="6"/>
      <c r="AG10" s="75">
        <f t="shared" ref="AG10:AG35" si="2">IF(R10="",
IF(I10="CALL",ABS(O10/(W10*(1+$AH$3))),
IF(I10="PUT",ABS(O10/(W10*(1+$AH$2))),
IF(I10="FORWARD",ABS(O10/(W10*(1+$AH$3))),
"TRADE NOT VALID"))),
"")</f>
        <v>2886105.4187953356</v>
      </c>
      <c r="AH10" s="75">
        <f t="shared" ref="AH10:AH35" si="3">IF(R10="",
IF(H10="BUY",
IF(I10="CALL",MAX(-ABS(O10)/(W10*(1+$AH$3))+ABS(O10)/Q10,0),IF(I10="PUT",MAX(-ABS(O10)/Q10+ABS(O10)/(W10*(1+$AH$2)),0),IF(I10="FORWARD",-ABS(O10)/(W10*(1+$AH$3))+ABS(O10)/Q10,"TRADE NOT VALID"))),
-IF(I10="CALL",MAX(-ABS(O10)/(W10*(1+$AH$3))+ABS(O10)/Q10,0),IF(I10="PUT",MAX(-ABS(O10)/Q10+ABS(O10)/(W10*(1+$AH$2)),0),IF(I10="FORWARD",-ABS(O10)/(W10*(1+$AH$3))+ABS(O10)/Q10,"TRADE NOT VALID")))),"")</f>
        <v>886105.41879533557</v>
      </c>
      <c r="AI10" s="75">
        <f t="shared" ref="AI10:AI35" si="4">IF(R10="",
AG10-IF(AE10=0,ABS(O10/Q10),AD10),"")</f>
        <v>865831.6256386009</v>
      </c>
      <c r="AJ10" s="75">
        <f t="shared" ref="AJ10:AJ35" si="5">IF(R10="",AH10-AE10,"")</f>
        <v>865831.6256386009</v>
      </c>
      <c r="AK10" s="78">
        <f t="shared" ref="AK10:AK35" si="6">IF(R10="",IF(AJ10=0,"CHOC INSUFFISANT",ABS(AJ10/AI10)),"")</f>
        <v>1</v>
      </c>
      <c r="AL10" s="6"/>
      <c r="AM10" s="66">
        <f>VLOOKUP(EURCZK!C10,'Cours à terme initiaux'!$A$1:$E$432,5,FALSE)</f>
        <v>27.7608</v>
      </c>
      <c r="AN10" s="75">
        <f t="shared" ref="AN10:AN35" si="7">IF(R10="",ABS(O10/AM10),"")</f>
        <v>1968242.9901155587</v>
      </c>
      <c r="AO10" s="75">
        <f t="shared" ref="AO10:AO35" si="8">IF(R10="",
IF(H10="BUY",
IF(I10="CALL",MAX(-ABS(O10)/AM10+ABS(O10)/Q10,0),IF(I10="PUT",MAX(-ABS(O10)/Q10+ABS(O10)/AM10,0),IF(I10="FORWARD",-ABS(O10)/AM10+ABS(O10)/Q10,"TRADE NOT VALID"))),
-IF(I10="CALL",MAX(-ABS(O10)/AM10+ABS(O10)/Q10,0),IF(I10="PUT",MAX(-ABS(O10)/Q10+ABS(O10)/AM10,0),IF(I10="FORWARD",-ABS(O10)/AM10+ABS(O10)/Q10,"TRADE NOT VALID")))),"")</f>
        <v>0</v>
      </c>
      <c r="AP10" s="75">
        <f t="shared" ref="AP10:AP35" si="9">IF(R10="",
IF(AO10=AE10,AD10-AN10,
IF(AE10=0,IF(H10="BUY",(ABS(O10)/AM10-ABS(O10)/Q10),-(ABS(O10)/AM10-ABS(O10)/Q10)),
IF(AO10=0,IF(H10="BUY",(ABS(O10)/W10-ABS(O10)/Q10),-(ABS(O10)/W10-ABS(O10)/Q10)),AD10-AN10))),"")</f>
        <v>20273.793156734668</v>
      </c>
      <c r="AQ10" s="75">
        <f t="shared" ref="AQ10:AQ35" si="10">IF(R10="",
AE10-AO10,
"")</f>
        <v>20273.793156734668</v>
      </c>
      <c r="AR10" s="78">
        <f t="shared" ref="AR10:AR35" si="11">IF(R10="",IF(AQ10=0,"PAS DE VALEUR INTRINSEQUE",ABS(AQ10/AP10)),"")</f>
        <v>1</v>
      </c>
      <c r="AS10" s="75"/>
      <c r="AT10" s="76" t="str">
        <f>IF(ISERROR(AM10),C10,"")</f>
        <v/>
      </c>
      <c r="AU10" s="76"/>
      <c r="AV10" s="76"/>
      <c r="AW10" s="76"/>
      <c r="AX10" s="76"/>
      <c r="AY10" s="76"/>
      <c r="AZ10" s="76"/>
      <c r="BA10" s="73"/>
      <c r="BB10" s="73"/>
      <c r="BC10" s="73"/>
      <c r="BD10" s="73"/>
      <c r="BE10" s="73"/>
      <c r="BF10" s="73"/>
    </row>
    <row r="11" spans="1:58" s="67" customFormat="1" ht="15.6" x14ac:dyDescent="0.3">
      <c r="A11" s="43">
        <v>2016</v>
      </c>
      <c r="B11" s="43" t="s">
        <v>54</v>
      </c>
      <c r="C11" s="43">
        <v>391</v>
      </c>
      <c r="D11" s="43" t="s">
        <v>21</v>
      </c>
      <c r="E11" s="88">
        <v>42031</v>
      </c>
      <c r="F11" s="88">
        <v>42487</v>
      </c>
      <c r="G11" s="88">
        <v>42489</v>
      </c>
      <c r="H11" s="43" t="s">
        <v>26</v>
      </c>
      <c r="I11" s="43" t="s">
        <v>25</v>
      </c>
      <c r="J11" s="43" t="s">
        <v>24</v>
      </c>
      <c r="K11" s="126">
        <v>-2000000</v>
      </c>
      <c r="L11" s="43" t="s">
        <v>26</v>
      </c>
      <c r="M11" s="43" t="s">
        <v>23</v>
      </c>
      <c r="N11" s="43" t="s">
        <v>48</v>
      </c>
      <c r="O11" s="127">
        <v>56600000</v>
      </c>
      <c r="P11" s="43" t="s">
        <v>45</v>
      </c>
      <c r="Q11" s="89">
        <v>28.3</v>
      </c>
      <c r="R11" s="89"/>
      <c r="S11" s="110"/>
      <c r="T11" s="110">
        <v>0</v>
      </c>
      <c r="U11" s="43"/>
      <c r="V11" s="89">
        <v>27.050999999999998</v>
      </c>
      <c r="W11" s="89">
        <v>27.045839125905534</v>
      </c>
      <c r="X11" s="126">
        <v>-6.4986174970016936E-2</v>
      </c>
      <c r="Y11" s="147"/>
      <c r="Z11" s="127">
        <v>0</v>
      </c>
      <c r="AA11" s="126">
        <v>-6.4986174970016936E-2</v>
      </c>
      <c r="AB11" s="43" t="s">
        <v>49</v>
      </c>
      <c r="AD11" s="75">
        <f t="shared" si="0"/>
        <v>2092743.350890761</v>
      </c>
      <c r="AE11" s="75">
        <f t="shared" si="1"/>
        <v>0</v>
      </c>
      <c r="AF11" s="6"/>
      <c r="AG11" s="75">
        <f t="shared" si="2"/>
        <v>1609802.5776082778</v>
      </c>
      <c r="AH11" s="75">
        <f t="shared" si="3"/>
        <v>-390197.42239172221</v>
      </c>
      <c r="AI11" s="75">
        <f t="shared" si="4"/>
        <v>-390197.42239172221</v>
      </c>
      <c r="AJ11" s="75">
        <f t="shared" si="5"/>
        <v>-390197.42239172221</v>
      </c>
      <c r="AK11" s="78">
        <f t="shared" si="6"/>
        <v>1</v>
      </c>
      <c r="AL11" s="6"/>
      <c r="AM11" s="66">
        <f>VLOOKUP(EURCZK!C11,'Cours à terme initiaux'!$A$1:$E$432,5,FALSE)</f>
        <v>27.7608</v>
      </c>
      <c r="AN11" s="75">
        <f t="shared" si="7"/>
        <v>2038846.1427624563</v>
      </c>
      <c r="AO11" s="75">
        <f t="shared" si="8"/>
        <v>0</v>
      </c>
      <c r="AP11" s="75">
        <f t="shared" si="9"/>
        <v>53897.208128304686</v>
      </c>
      <c r="AQ11" s="75">
        <f t="shared" si="10"/>
        <v>0</v>
      </c>
      <c r="AR11" s="78" t="str">
        <f t="shared" si="11"/>
        <v>PAS DE VALEUR INTRINSEQUE</v>
      </c>
      <c r="AS11" s="79"/>
      <c r="AT11" s="76" t="str">
        <f t="shared" ref="AT11:AT35" si="12">IF(ISERROR(AM11),C11,"")</f>
        <v/>
      </c>
      <c r="AU11" s="77"/>
      <c r="AV11" s="77"/>
      <c r="AW11" s="77"/>
      <c r="AX11" s="77"/>
      <c r="AY11" s="77"/>
      <c r="AZ11" s="77"/>
      <c r="BA11" s="74"/>
      <c r="BB11" s="74"/>
      <c r="BC11" s="74"/>
      <c r="BD11" s="74"/>
      <c r="BE11" s="74"/>
      <c r="BF11" s="74"/>
    </row>
    <row r="12" spans="1:58" s="42" customFormat="1" ht="15.6" x14ac:dyDescent="0.3">
      <c r="A12" s="43">
        <v>2016</v>
      </c>
      <c r="B12" s="43" t="s">
        <v>54</v>
      </c>
      <c r="C12" s="43">
        <v>392</v>
      </c>
      <c r="D12" s="43" t="s">
        <v>21</v>
      </c>
      <c r="E12" s="88">
        <v>42031</v>
      </c>
      <c r="F12" s="88">
        <v>42487</v>
      </c>
      <c r="G12" s="88">
        <v>42489</v>
      </c>
      <c r="H12" s="43" t="s">
        <v>26</v>
      </c>
      <c r="I12" s="43" t="s">
        <v>25</v>
      </c>
      <c r="J12" s="43" t="s">
        <v>24</v>
      </c>
      <c r="K12" s="126">
        <v>-2000000</v>
      </c>
      <c r="L12" s="43" t="s">
        <v>26</v>
      </c>
      <c r="M12" s="43" t="s">
        <v>23</v>
      </c>
      <c r="N12" s="43" t="s">
        <v>48</v>
      </c>
      <c r="O12" s="127">
        <v>54640000</v>
      </c>
      <c r="P12" s="43" t="s">
        <v>45</v>
      </c>
      <c r="Q12" s="89">
        <v>27.32</v>
      </c>
      <c r="R12" s="89">
        <v>28.3</v>
      </c>
      <c r="S12" s="110"/>
      <c r="T12" s="110">
        <v>0</v>
      </c>
      <c r="U12" s="43"/>
      <c r="V12" s="89">
        <v>27.050999999999998</v>
      </c>
      <c r="W12" s="89">
        <v>27.045839125905534</v>
      </c>
      <c r="X12" s="127">
        <v>0</v>
      </c>
      <c r="Y12" s="147"/>
      <c r="Z12" s="127">
        <v>0</v>
      </c>
      <c r="AA12" s="127">
        <v>0</v>
      </c>
      <c r="AB12" s="43" t="s">
        <v>119</v>
      </c>
      <c r="AD12" s="75" t="str">
        <f t="shared" si="0"/>
        <v/>
      </c>
      <c r="AE12" s="75" t="str">
        <f t="shared" si="1"/>
        <v/>
      </c>
      <c r="AF12" s="6"/>
      <c r="AG12" s="75" t="str">
        <f t="shared" si="2"/>
        <v/>
      </c>
      <c r="AH12" s="75" t="str">
        <f t="shared" si="3"/>
        <v/>
      </c>
      <c r="AI12" s="75" t="str">
        <f t="shared" si="4"/>
        <v/>
      </c>
      <c r="AJ12" s="75" t="str">
        <f t="shared" si="5"/>
        <v/>
      </c>
      <c r="AK12" s="78" t="str">
        <f t="shared" si="6"/>
        <v/>
      </c>
      <c r="AL12" s="6"/>
      <c r="AM12" s="66">
        <f>VLOOKUP(EURCZK!C12,'Cours à terme initiaux'!$A$1:$E$432,5,FALSE)</f>
        <v>27.7608</v>
      </c>
      <c r="AN12" s="75" t="str">
        <f t="shared" si="7"/>
        <v/>
      </c>
      <c r="AO12" s="75" t="str">
        <f t="shared" si="8"/>
        <v/>
      </c>
      <c r="AP12" s="75" t="str">
        <f t="shared" si="9"/>
        <v/>
      </c>
      <c r="AQ12" s="75" t="str">
        <f t="shared" si="10"/>
        <v/>
      </c>
      <c r="AR12" s="78" t="str">
        <f t="shared" si="11"/>
        <v/>
      </c>
      <c r="AS12" s="75"/>
      <c r="AT12" s="76" t="str">
        <f t="shared" si="12"/>
        <v/>
      </c>
      <c r="AU12" s="76"/>
      <c r="AV12" s="76"/>
      <c r="AW12" s="76"/>
      <c r="AX12" s="76"/>
      <c r="AY12" s="76"/>
      <c r="AZ12" s="76"/>
      <c r="BA12" s="73"/>
      <c r="BB12" s="73"/>
      <c r="BC12" s="73"/>
      <c r="BD12" s="73"/>
      <c r="BE12" s="73"/>
      <c r="BF12" s="73"/>
    </row>
    <row r="13" spans="1:58" s="42" customFormat="1" ht="15.6" x14ac:dyDescent="0.3">
      <c r="A13" s="43">
        <v>2016</v>
      </c>
      <c r="B13" s="43" t="s">
        <v>55</v>
      </c>
      <c r="C13" s="43">
        <v>402</v>
      </c>
      <c r="D13" s="43" t="s">
        <v>21</v>
      </c>
      <c r="E13" s="88">
        <v>42031</v>
      </c>
      <c r="F13" s="88">
        <v>42517</v>
      </c>
      <c r="G13" s="88">
        <v>42521</v>
      </c>
      <c r="H13" s="43" t="s">
        <v>22</v>
      </c>
      <c r="I13" s="43" t="s">
        <v>23</v>
      </c>
      <c r="J13" s="43" t="s">
        <v>24</v>
      </c>
      <c r="K13" s="126">
        <v>-2000000</v>
      </c>
      <c r="L13" s="43" t="s">
        <v>22</v>
      </c>
      <c r="M13" s="43" t="s">
        <v>25</v>
      </c>
      <c r="N13" s="43" t="s">
        <v>48</v>
      </c>
      <c r="O13" s="127">
        <v>54640000</v>
      </c>
      <c r="P13" s="43" t="s">
        <v>45</v>
      </c>
      <c r="Q13" s="89">
        <v>27.32</v>
      </c>
      <c r="R13" s="89"/>
      <c r="S13" s="110"/>
      <c r="T13" s="110">
        <v>0</v>
      </c>
      <c r="U13" s="43"/>
      <c r="V13" s="89">
        <v>27.050999999999998</v>
      </c>
      <c r="W13" s="89">
        <v>27.050436286391307</v>
      </c>
      <c r="X13" s="127">
        <v>22849.068822152927</v>
      </c>
      <c r="Y13" s="147">
        <v>22516.186376847549</v>
      </c>
      <c r="Z13" s="127">
        <v>19937.200858318123</v>
      </c>
      <c r="AA13" s="127">
        <v>2911.867963834804</v>
      </c>
      <c r="AB13" s="43" t="s">
        <v>49</v>
      </c>
      <c r="AD13" s="75">
        <f t="shared" si="0"/>
        <v>2019930.4521934316</v>
      </c>
      <c r="AE13" s="75">
        <f t="shared" si="1"/>
        <v>19930.452193431556</v>
      </c>
      <c r="AF13" s="6"/>
      <c r="AG13" s="75">
        <f t="shared" si="2"/>
        <v>2885614.9317049021</v>
      </c>
      <c r="AH13" s="75">
        <f t="shared" si="3"/>
        <v>885614.93170490209</v>
      </c>
      <c r="AI13" s="75">
        <f t="shared" si="4"/>
        <v>865684.47951147053</v>
      </c>
      <c r="AJ13" s="75">
        <f t="shared" si="5"/>
        <v>865684.47951147053</v>
      </c>
      <c r="AK13" s="78">
        <f t="shared" si="6"/>
        <v>1</v>
      </c>
      <c r="AL13" s="6"/>
      <c r="AM13" s="66">
        <f>VLOOKUP(EURCZK!C13,'Cours à terme initiaux'!$A$1:$E$432,5,FALSE)</f>
        <v>27.748000000000001</v>
      </c>
      <c r="AN13" s="75">
        <f t="shared" si="7"/>
        <v>1969150.929796742</v>
      </c>
      <c r="AO13" s="75">
        <f t="shared" si="8"/>
        <v>0</v>
      </c>
      <c r="AP13" s="75">
        <f t="shared" si="9"/>
        <v>19930.452193431556</v>
      </c>
      <c r="AQ13" s="75">
        <f t="shared" si="10"/>
        <v>19930.452193431556</v>
      </c>
      <c r="AR13" s="78">
        <f t="shared" si="11"/>
        <v>1</v>
      </c>
      <c r="AS13" s="75"/>
      <c r="AT13" s="76" t="str">
        <f t="shared" si="12"/>
        <v/>
      </c>
      <c r="AU13" s="76"/>
      <c r="AV13" s="76"/>
      <c r="AW13" s="76"/>
      <c r="AX13" s="76"/>
      <c r="AY13" s="76"/>
      <c r="AZ13" s="76"/>
      <c r="BA13" s="73"/>
      <c r="BB13" s="73"/>
      <c r="BC13" s="73"/>
      <c r="BD13" s="73"/>
      <c r="BE13" s="73"/>
      <c r="BF13" s="73"/>
    </row>
    <row r="14" spans="1:58" s="42" customFormat="1" ht="15.6" x14ac:dyDescent="0.3">
      <c r="A14" s="43">
        <v>2016</v>
      </c>
      <c r="B14" s="43" t="s">
        <v>55</v>
      </c>
      <c r="C14" s="43">
        <v>403</v>
      </c>
      <c r="D14" s="43" t="s">
        <v>21</v>
      </c>
      <c r="E14" s="88">
        <v>42031</v>
      </c>
      <c r="F14" s="88">
        <v>42517</v>
      </c>
      <c r="G14" s="88">
        <v>42521</v>
      </c>
      <c r="H14" s="43" t="s">
        <v>26</v>
      </c>
      <c r="I14" s="43" t="s">
        <v>25</v>
      </c>
      <c r="J14" s="43" t="s">
        <v>24</v>
      </c>
      <c r="K14" s="126">
        <v>-2000000</v>
      </c>
      <c r="L14" s="43" t="s">
        <v>26</v>
      </c>
      <c r="M14" s="43" t="s">
        <v>23</v>
      </c>
      <c r="N14" s="43" t="s">
        <v>48</v>
      </c>
      <c r="O14" s="127">
        <v>56600000</v>
      </c>
      <c r="P14" s="43" t="s">
        <v>45</v>
      </c>
      <c r="Q14" s="89">
        <v>28.3</v>
      </c>
      <c r="R14" s="89"/>
      <c r="S14" s="110"/>
      <c r="T14" s="110">
        <v>0</v>
      </c>
      <c r="U14" s="43"/>
      <c r="V14" s="89">
        <v>27.050999999999998</v>
      </c>
      <c r="W14" s="89">
        <v>27.050436286391307</v>
      </c>
      <c r="X14" s="126">
        <v>-61.436895493891129</v>
      </c>
      <c r="Y14" s="147"/>
      <c r="Z14" s="127">
        <v>0</v>
      </c>
      <c r="AA14" s="126">
        <v>-61.436895493891129</v>
      </c>
      <c r="AB14" s="43" t="s">
        <v>49</v>
      </c>
      <c r="AD14" s="75">
        <f t="shared" si="0"/>
        <v>2092387.6938899748</v>
      </c>
      <c r="AE14" s="75">
        <f t="shared" si="1"/>
        <v>0</v>
      </c>
      <c r="AF14" s="6"/>
      <c r="AG14" s="75">
        <f t="shared" si="2"/>
        <v>1609528.9952999807</v>
      </c>
      <c r="AH14" s="75">
        <f t="shared" si="3"/>
        <v>-390471.00470001926</v>
      </c>
      <c r="AI14" s="75">
        <f t="shared" si="4"/>
        <v>-390471.00470001926</v>
      </c>
      <c r="AJ14" s="75">
        <f t="shared" si="5"/>
        <v>-390471.00470001926</v>
      </c>
      <c r="AK14" s="78">
        <f t="shared" si="6"/>
        <v>1</v>
      </c>
      <c r="AL14" s="6"/>
      <c r="AM14" s="66">
        <f>VLOOKUP(EURCZK!C14,'Cours à terme initiaux'!$A$1:$E$432,5,FALSE)</f>
        <v>27.748000000000001</v>
      </c>
      <c r="AN14" s="75">
        <f t="shared" si="7"/>
        <v>2039786.651290183</v>
      </c>
      <c r="AO14" s="75">
        <f t="shared" si="8"/>
        <v>0</v>
      </c>
      <c r="AP14" s="75">
        <f t="shared" si="9"/>
        <v>52601.042599791894</v>
      </c>
      <c r="AQ14" s="75">
        <f t="shared" si="10"/>
        <v>0</v>
      </c>
      <c r="AR14" s="78" t="str">
        <f t="shared" si="11"/>
        <v>PAS DE VALEUR INTRINSEQUE</v>
      </c>
      <c r="AS14" s="75"/>
      <c r="AT14" s="76" t="str">
        <f t="shared" si="12"/>
        <v/>
      </c>
      <c r="AU14" s="76"/>
      <c r="AV14" s="76"/>
      <c r="AW14" s="76"/>
      <c r="AX14" s="76"/>
      <c r="AY14" s="76"/>
      <c r="AZ14" s="76"/>
      <c r="BA14" s="73"/>
      <c r="BB14" s="73"/>
      <c r="BC14" s="73"/>
      <c r="BD14" s="73"/>
      <c r="BE14" s="73"/>
      <c r="BF14" s="73"/>
    </row>
    <row r="15" spans="1:58" s="42" customFormat="1" ht="15.6" x14ac:dyDescent="0.3">
      <c r="A15" s="43">
        <v>2016</v>
      </c>
      <c r="B15" s="43" t="s">
        <v>55</v>
      </c>
      <c r="C15" s="43">
        <v>404</v>
      </c>
      <c r="D15" s="43" t="s">
        <v>21</v>
      </c>
      <c r="E15" s="88">
        <v>42031</v>
      </c>
      <c r="F15" s="88">
        <v>42517</v>
      </c>
      <c r="G15" s="88">
        <v>42521</v>
      </c>
      <c r="H15" s="43" t="s">
        <v>26</v>
      </c>
      <c r="I15" s="43" t="s">
        <v>25</v>
      </c>
      <c r="J15" s="43" t="s">
        <v>24</v>
      </c>
      <c r="K15" s="126">
        <v>-2000000</v>
      </c>
      <c r="L15" s="43" t="s">
        <v>26</v>
      </c>
      <c r="M15" s="43" t="s">
        <v>23</v>
      </c>
      <c r="N15" s="43" t="s">
        <v>48</v>
      </c>
      <c r="O15" s="127">
        <v>54640000</v>
      </c>
      <c r="P15" s="43" t="s">
        <v>45</v>
      </c>
      <c r="Q15" s="89">
        <v>27.32</v>
      </c>
      <c r="R15" s="89">
        <v>28.3</v>
      </c>
      <c r="S15" s="110"/>
      <c r="T15" s="110">
        <v>0</v>
      </c>
      <c r="U15" s="43"/>
      <c r="V15" s="89">
        <v>27.050999999999998</v>
      </c>
      <c r="W15" s="89">
        <v>27.050436286391307</v>
      </c>
      <c r="X15" s="126">
        <v>-271.44554981148582</v>
      </c>
      <c r="Y15" s="147"/>
      <c r="Z15" s="127">
        <v>0</v>
      </c>
      <c r="AA15" s="126">
        <v>-271.44554981148582</v>
      </c>
      <c r="AB15" s="43" t="s">
        <v>119</v>
      </c>
      <c r="AD15" s="75" t="str">
        <f t="shared" si="0"/>
        <v/>
      </c>
      <c r="AE15" s="75" t="str">
        <f t="shared" si="1"/>
        <v/>
      </c>
      <c r="AF15" s="6"/>
      <c r="AG15" s="75" t="str">
        <f t="shared" si="2"/>
        <v/>
      </c>
      <c r="AH15" s="75" t="str">
        <f t="shared" si="3"/>
        <v/>
      </c>
      <c r="AI15" s="75" t="str">
        <f t="shared" si="4"/>
        <v/>
      </c>
      <c r="AJ15" s="75" t="str">
        <f t="shared" si="5"/>
        <v/>
      </c>
      <c r="AK15" s="78" t="str">
        <f t="shared" si="6"/>
        <v/>
      </c>
      <c r="AL15" s="6"/>
      <c r="AM15" s="66">
        <f>VLOOKUP(EURCZK!C15,'Cours à terme initiaux'!$A$1:$E$432,5,FALSE)</f>
        <v>27.748000000000001</v>
      </c>
      <c r="AN15" s="75" t="str">
        <f t="shared" si="7"/>
        <v/>
      </c>
      <c r="AO15" s="75" t="str">
        <f t="shared" si="8"/>
        <v/>
      </c>
      <c r="AP15" s="75" t="str">
        <f t="shared" si="9"/>
        <v/>
      </c>
      <c r="AQ15" s="75" t="str">
        <f t="shared" si="10"/>
        <v/>
      </c>
      <c r="AR15" s="78" t="str">
        <f t="shared" si="11"/>
        <v/>
      </c>
      <c r="AS15" s="75"/>
      <c r="AT15" s="76" t="str">
        <f t="shared" si="12"/>
        <v/>
      </c>
      <c r="AU15" s="76"/>
      <c r="AV15" s="76"/>
      <c r="AW15" s="76"/>
      <c r="AX15" s="76"/>
      <c r="AY15" s="76"/>
      <c r="AZ15" s="76"/>
      <c r="BA15" s="73"/>
      <c r="BB15" s="73"/>
      <c r="BC15" s="73"/>
      <c r="BD15" s="73"/>
      <c r="BE15" s="73"/>
      <c r="BF15" s="73"/>
    </row>
    <row r="16" spans="1:58" s="67" customFormat="1" ht="15.6" x14ac:dyDescent="0.3">
      <c r="A16" s="43">
        <v>2016</v>
      </c>
      <c r="B16" s="43" t="s">
        <v>56</v>
      </c>
      <c r="C16" s="43">
        <v>405</v>
      </c>
      <c r="D16" s="43" t="s">
        <v>21</v>
      </c>
      <c r="E16" s="88">
        <v>42031</v>
      </c>
      <c r="F16" s="88">
        <v>42549</v>
      </c>
      <c r="G16" s="88">
        <v>42551</v>
      </c>
      <c r="H16" s="43" t="s">
        <v>22</v>
      </c>
      <c r="I16" s="43" t="s">
        <v>23</v>
      </c>
      <c r="J16" s="43" t="s">
        <v>24</v>
      </c>
      <c r="K16" s="126">
        <v>-2000000</v>
      </c>
      <c r="L16" s="43" t="s">
        <v>22</v>
      </c>
      <c r="M16" s="43" t="s">
        <v>25</v>
      </c>
      <c r="N16" s="43" t="s">
        <v>48</v>
      </c>
      <c r="O16" s="127">
        <v>54640000</v>
      </c>
      <c r="P16" s="43" t="s">
        <v>45</v>
      </c>
      <c r="Q16" s="89">
        <v>27.32</v>
      </c>
      <c r="R16" s="89"/>
      <c r="S16" s="110"/>
      <c r="T16" s="110">
        <v>0</v>
      </c>
      <c r="U16" s="43"/>
      <c r="V16" s="89">
        <v>27.050999999999998</v>
      </c>
      <c r="W16" s="89">
        <v>27.053335463676625</v>
      </c>
      <c r="X16" s="127">
        <v>25009.998771501268</v>
      </c>
      <c r="Y16" s="147">
        <v>23166.72450475111</v>
      </c>
      <c r="Z16" s="127">
        <v>19722.774817485461</v>
      </c>
      <c r="AA16" s="127">
        <v>5287.223954015808</v>
      </c>
      <c r="AB16" s="43" t="s">
        <v>49</v>
      </c>
      <c r="AD16" s="75">
        <f t="shared" si="0"/>
        <v>2019713.985854455</v>
      </c>
      <c r="AE16" s="75">
        <f t="shared" si="1"/>
        <v>19713.985854455037</v>
      </c>
      <c r="AF16" s="6"/>
      <c r="AG16" s="75">
        <f t="shared" si="2"/>
        <v>2885305.694077793</v>
      </c>
      <c r="AH16" s="75">
        <f t="shared" si="3"/>
        <v>885305.69407779304</v>
      </c>
      <c r="AI16" s="75">
        <f t="shared" si="4"/>
        <v>865591.70822333801</v>
      </c>
      <c r="AJ16" s="75">
        <f t="shared" si="5"/>
        <v>865591.70822333801</v>
      </c>
      <c r="AK16" s="78">
        <f t="shared" si="6"/>
        <v>1</v>
      </c>
      <c r="AL16" s="6"/>
      <c r="AM16" s="66">
        <f>VLOOKUP(EURCZK!C16,'Cours à terme initiaux'!$A$1:$E$432,5,FALSE)</f>
        <v>27.736000000000001</v>
      </c>
      <c r="AN16" s="75">
        <f t="shared" si="7"/>
        <v>1970002.8843380443</v>
      </c>
      <c r="AO16" s="75">
        <f t="shared" si="8"/>
        <v>0</v>
      </c>
      <c r="AP16" s="75">
        <f t="shared" si="9"/>
        <v>19713.985854455037</v>
      </c>
      <c r="AQ16" s="75">
        <f t="shared" si="10"/>
        <v>19713.985854455037</v>
      </c>
      <c r="AR16" s="78">
        <f t="shared" si="11"/>
        <v>1</v>
      </c>
      <c r="AS16" s="75"/>
      <c r="AT16" s="76" t="str">
        <f t="shared" si="12"/>
        <v/>
      </c>
      <c r="AU16" s="77"/>
      <c r="AV16" s="77"/>
      <c r="AW16" s="77"/>
      <c r="AX16" s="77"/>
      <c r="AY16" s="77"/>
      <c r="AZ16" s="77"/>
      <c r="BA16" s="74"/>
      <c r="BB16" s="74"/>
      <c r="BC16" s="74"/>
      <c r="BD16" s="74"/>
      <c r="BE16" s="74"/>
      <c r="BF16" s="74"/>
    </row>
    <row r="17" spans="1:58" s="67" customFormat="1" ht="15.6" x14ac:dyDescent="0.3">
      <c r="A17" s="43">
        <v>2016</v>
      </c>
      <c r="B17" s="43" t="s">
        <v>56</v>
      </c>
      <c r="C17" s="43">
        <v>406</v>
      </c>
      <c r="D17" s="43" t="s">
        <v>21</v>
      </c>
      <c r="E17" s="88">
        <v>42031</v>
      </c>
      <c r="F17" s="88">
        <v>42549</v>
      </c>
      <c r="G17" s="88">
        <v>42551</v>
      </c>
      <c r="H17" s="43" t="s">
        <v>26</v>
      </c>
      <c r="I17" s="43" t="s">
        <v>25</v>
      </c>
      <c r="J17" s="43" t="s">
        <v>24</v>
      </c>
      <c r="K17" s="126">
        <v>-2000000</v>
      </c>
      <c r="L17" s="43" t="s">
        <v>26</v>
      </c>
      <c r="M17" s="43" t="s">
        <v>23</v>
      </c>
      <c r="N17" s="43" t="s">
        <v>48</v>
      </c>
      <c r="O17" s="127">
        <v>56600000</v>
      </c>
      <c r="P17" s="43" t="s">
        <v>45</v>
      </c>
      <c r="Q17" s="89">
        <v>28.3</v>
      </c>
      <c r="R17" s="89"/>
      <c r="S17" s="110"/>
      <c r="T17" s="110">
        <v>0</v>
      </c>
      <c r="U17" s="43"/>
      <c r="V17" s="89">
        <v>27.050999999999998</v>
      </c>
      <c r="W17" s="89">
        <v>27.053335463676625</v>
      </c>
      <c r="X17" s="126">
        <v>-626.5576443374033</v>
      </c>
      <c r="Y17" s="147"/>
      <c r="Z17" s="127">
        <v>0</v>
      </c>
      <c r="AA17" s="126">
        <v>-626.5576443374033</v>
      </c>
      <c r="AB17" s="43" t="s">
        <v>49</v>
      </c>
      <c r="AD17" s="75">
        <f t="shared" si="0"/>
        <v>2092163.4626530411</v>
      </c>
      <c r="AE17" s="75">
        <f t="shared" si="1"/>
        <v>0</v>
      </c>
      <c r="AF17" s="6"/>
      <c r="AG17" s="75">
        <f t="shared" si="2"/>
        <v>1609356.5097331086</v>
      </c>
      <c r="AH17" s="75">
        <f t="shared" si="3"/>
        <v>-390643.49026689143</v>
      </c>
      <c r="AI17" s="75">
        <f t="shared" si="4"/>
        <v>-390643.49026689143</v>
      </c>
      <c r="AJ17" s="75">
        <f t="shared" si="5"/>
        <v>-390643.49026689143</v>
      </c>
      <c r="AK17" s="78">
        <f t="shared" si="6"/>
        <v>1</v>
      </c>
      <c r="AL17" s="6"/>
      <c r="AM17" s="66">
        <f>VLOOKUP(EURCZK!C17,'Cours à terme initiaux'!$A$1:$E$432,5,FALSE)</f>
        <v>27.736000000000001</v>
      </c>
      <c r="AN17" s="75">
        <f t="shared" si="7"/>
        <v>2040669.1664263052</v>
      </c>
      <c r="AO17" s="75">
        <f t="shared" si="8"/>
        <v>0</v>
      </c>
      <c r="AP17" s="75">
        <f t="shared" si="9"/>
        <v>51494.296226735925</v>
      </c>
      <c r="AQ17" s="75">
        <f t="shared" si="10"/>
        <v>0</v>
      </c>
      <c r="AR17" s="78" t="str">
        <f t="shared" si="11"/>
        <v>PAS DE VALEUR INTRINSEQUE</v>
      </c>
      <c r="AS17" s="75"/>
      <c r="AT17" s="76" t="str">
        <f t="shared" si="12"/>
        <v/>
      </c>
      <c r="AU17" s="77"/>
      <c r="AV17" s="77"/>
      <c r="AW17" s="77"/>
      <c r="AX17" s="77"/>
      <c r="AY17" s="77"/>
      <c r="AZ17" s="77"/>
      <c r="BA17" s="74"/>
      <c r="BB17" s="74"/>
      <c r="BC17" s="74"/>
      <c r="BD17" s="74"/>
      <c r="BE17" s="74"/>
      <c r="BF17" s="74"/>
    </row>
    <row r="18" spans="1:58" s="67" customFormat="1" ht="15.6" x14ac:dyDescent="0.3">
      <c r="A18" s="43">
        <v>2016</v>
      </c>
      <c r="B18" s="43" t="s">
        <v>56</v>
      </c>
      <c r="C18" s="43">
        <v>407</v>
      </c>
      <c r="D18" s="43" t="s">
        <v>21</v>
      </c>
      <c r="E18" s="88">
        <v>42031</v>
      </c>
      <c r="F18" s="88">
        <v>42549</v>
      </c>
      <c r="G18" s="88">
        <v>42551</v>
      </c>
      <c r="H18" s="43" t="s">
        <v>26</v>
      </c>
      <c r="I18" s="43" t="s">
        <v>25</v>
      </c>
      <c r="J18" s="43" t="s">
        <v>24</v>
      </c>
      <c r="K18" s="126">
        <v>-2000000</v>
      </c>
      <c r="L18" s="43" t="s">
        <v>26</v>
      </c>
      <c r="M18" s="43" t="s">
        <v>23</v>
      </c>
      <c r="N18" s="43" t="s">
        <v>48</v>
      </c>
      <c r="O18" s="127">
        <v>54640000</v>
      </c>
      <c r="P18" s="43" t="s">
        <v>45</v>
      </c>
      <c r="Q18" s="89">
        <v>27.32</v>
      </c>
      <c r="R18" s="89">
        <v>28.3</v>
      </c>
      <c r="S18" s="110"/>
      <c r="T18" s="110">
        <v>0</v>
      </c>
      <c r="U18" s="43"/>
      <c r="V18" s="89">
        <v>27.050999999999998</v>
      </c>
      <c r="W18" s="89">
        <v>27.053335463676625</v>
      </c>
      <c r="X18" s="126">
        <v>-1216.716622412757</v>
      </c>
      <c r="Y18" s="147"/>
      <c r="Z18" s="127">
        <v>0</v>
      </c>
      <c r="AA18" s="126">
        <v>-1216.716622412757</v>
      </c>
      <c r="AB18" s="43" t="s">
        <v>119</v>
      </c>
      <c r="AD18" s="75" t="str">
        <f t="shared" si="0"/>
        <v/>
      </c>
      <c r="AE18" s="75" t="str">
        <f t="shared" si="1"/>
        <v/>
      </c>
      <c r="AF18" s="6"/>
      <c r="AG18" s="75" t="str">
        <f t="shared" si="2"/>
        <v/>
      </c>
      <c r="AH18" s="75" t="str">
        <f t="shared" si="3"/>
        <v/>
      </c>
      <c r="AI18" s="75" t="str">
        <f t="shared" si="4"/>
        <v/>
      </c>
      <c r="AJ18" s="75" t="str">
        <f t="shared" si="5"/>
        <v/>
      </c>
      <c r="AK18" s="78" t="str">
        <f t="shared" si="6"/>
        <v/>
      </c>
      <c r="AL18" s="6"/>
      <c r="AM18" s="66">
        <f>VLOOKUP(EURCZK!C18,'Cours à terme initiaux'!$A$1:$E$432,5,FALSE)</f>
        <v>27.736000000000001</v>
      </c>
      <c r="AN18" s="75" t="str">
        <f t="shared" si="7"/>
        <v/>
      </c>
      <c r="AO18" s="75" t="str">
        <f t="shared" si="8"/>
        <v/>
      </c>
      <c r="AP18" s="75" t="str">
        <f t="shared" si="9"/>
        <v/>
      </c>
      <c r="AQ18" s="75" t="str">
        <f t="shared" si="10"/>
        <v/>
      </c>
      <c r="AR18" s="78" t="str">
        <f t="shared" si="11"/>
        <v/>
      </c>
      <c r="AS18" s="79"/>
      <c r="AT18" s="76" t="str">
        <f t="shared" si="12"/>
        <v/>
      </c>
      <c r="AU18" s="77"/>
      <c r="AV18" s="77"/>
      <c r="AW18" s="77"/>
      <c r="AX18" s="77"/>
      <c r="AY18" s="77"/>
      <c r="AZ18" s="77"/>
      <c r="BA18" s="74"/>
      <c r="BB18" s="74"/>
      <c r="BC18" s="74"/>
      <c r="BD18" s="74"/>
      <c r="BE18" s="74"/>
      <c r="BF18" s="74"/>
    </row>
    <row r="19" spans="1:58" s="67" customFormat="1" ht="15.6" x14ac:dyDescent="0.3">
      <c r="A19" s="43">
        <v>2016</v>
      </c>
      <c r="B19" s="43" t="s">
        <v>64</v>
      </c>
      <c r="C19" s="43">
        <v>480</v>
      </c>
      <c r="D19" s="43" t="s">
        <v>21</v>
      </c>
      <c r="E19" s="88">
        <v>42160</v>
      </c>
      <c r="F19" s="88">
        <v>42578</v>
      </c>
      <c r="G19" s="88">
        <v>42580</v>
      </c>
      <c r="H19" s="43" t="s">
        <v>22</v>
      </c>
      <c r="I19" s="43" t="s">
        <v>23</v>
      </c>
      <c r="J19" s="43" t="s">
        <v>24</v>
      </c>
      <c r="K19" s="126">
        <v>-2000000</v>
      </c>
      <c r="L19" s="43" t="s">
        <v>22</v>
      </c>
      <c r="M19" s="43" t="s">
        <v>25</v>
      </c>
      <c r="N19" s="43" t="s">
        <v>48</v>
      </c>
      <c r="O19" s="127">
        <v>54000000</v>
      </c>
      <c r="P19" s="43" t="s">
        <v>45</v>
      </c>
      <c r="Q19" s="89">
        <v>27</v>
      </c>
      <c r="R19" s="89"/>
      <c r="S19" s="110"/>
      <c r="T19" s="110">
        <v>0</v>
      </c>
      <c r="U19" s="43"/>
      <c r="V19" s="89">
        <v>27.050999999999998</v>
      </c>
      <c r="W19" s="89">
        <v>27.053428570308348</v>
      </c>
      <c r="X19" s="127">
        <v>14842.133216899791</v>
      </c>
      <c r="Y19" s="147">
        <v>5953.8718465192396</v>
      </c>
      <c r="Z19" s="127">
        <v>0</v>
      </c>
      <c r="AA19" s="127">
        <v>14842.133216899791</v>
      </c>
      <c r="AB19" s="43" t="s">
        <v>49</v>
      </c>
      <c r="AD19" s="75">
        <f t="shared" si="0"/>
        <v>1996050.1442418292</v>
      </c>
      <c r="AE19" s="75">
        <f t="shared" si="1"/>
        <v>0</v>
      </c>
      <c r="AF19" s="6"/>
      <c r="AG19" s="75">
        <f t="shared" si="2"/>
        <v>2851500.2060597562</v>
      </c>
      <c r="AH19" s="75">
        <f t="shared" si="3"/>
        <v>851500.20605975622</v>
      </c>
      <c r="AI19" s="75">
        <f t="shared" si="4"/>
        <v>851500.20605975622</v>
      </c>
      <c r="AJ19" s="75">
        <f t="shared" si="5"/>
        <v>851500.20605975622</v>
      </c>
      <c r="AK19" s="78">
        <f t="shared" si="6"/>
        <v>1</v>
      </c>
      <c r="AL19" s="6"/>
      <c r="AM19" s="66">
        <f>VLOOKUP(EURCZK!C19,'Cours à terme initiaux'!$A$1:$E$432,5,FALSE)</f>
        <v>27.468</v>
      </c>
      <c r="AN19" s="75">
        <f t="shared" si="7"/>
        <v>1965923.9842726081</v>
      </c>
      <c r="AO19" s="75">
        <f t="shared" si="8"/>
        <v>0</v>
      </c>
      <c r="AP19" s="75">
        <f t="shared" si="9"/>
        <v>30126.159969221102</v>
      </c>
      <c r="AQ19" s="75">
        <f t="shared" si="10"/>
        <v>0</v>
      </c>
      <c r="AR19" s="78" t="str">
        <f t="shared" si="11"/>
        <v>PAS DE VALEUR INTRINSEQUE</v>
      </c>
      <c r="AS19" s="75"/>
      <c r="AT19" s="76" t="str">
        <f t="shared" si="12"/>
        <v/>
      </c>
      <c r="AU19" s="77"/>
      <c r="AV19" s="77"/>
      <c r="AW19" s="77"/>
      <c r="AX19" s="77"/>
      <c r="AY19" s="77"/>
      <c r="AZ19" s="77"/>
      <c r="BA19" s="74"/>
      <c r="BB19" s="74"/>
      <c r="BC19" s="74"/>
      <c r="BD19" s="74"/>
      <c r="BE19" s="74"/>
      <c r="BF19" s="74"/>
    </row>
    <row r="20" spans="1:58" s="67" customFormat="1" ht="15.6" x14ac:dyDescent="0.3">
      <c r="A20" s="43">
        <v>2016</v>
      </c>
      <c r="B20" s="43" t="s">
        <v>64</v>
      </c>
      <c r="C20" s="43">
        <v>481</v>
      </c>
      <c r="D20" s="43" t="s">
        <v>21</v>
      </c>
      <c r="E20" s="88">
        <v>42160</v>
      </c>
      <c r="F20" s="88">
        <v>42578</v>
      </c>
      <c r="G20" s="88">
        <v>42580</v>
      </c>
      <c r="H20" s="43" t="s">
        <v>26</v>
      </c>
      <c r="I20" s="43" t="s">
        <v>25</v>
      </c>
      <c r="J20" s="43" t="s">
        <v>24</v>
      </c>
      <c r="K20" s="126">
        <v>-2000000</v>
      </c>
      <c r="L20" s="43" t="s">
        <v>26</v>
      </c>
      <c r="M20" s="43" t="s">
        <v>23</v>
      </c>
      <c r="N20" s="43" t="s">
        <v>48</v>
      </c>
      <c r="O20" s="127">
        <v>55800000</v>
      </c>
      <c r="P20" s="43" t="s">
        <v>45</v>
      </c>
      <c r="Q20" s="89">
        <v>27.9</v>
      </c>
      <c r="R20" s="89"/>
      <c r="S20" s="110"/>
      <c r="T20" s="110">
        <v>0</v>
      </c>
      <c r="U20" s="43"/>
      <c r="V20" s="89">
        <v>27.050999999999998</v>
      </c>
      <c r="W20" s="89">
        <v>27.053428570308348</v>
      </c>
      <c r="X20" s="126">
        <v>-3028.9940060071212</v>
      </c>
      <c r="Y20" s="147"/>
      <c r="Z20" s="127">
        <v>0</v>
      </c>
      <c r="AA20" s="126">
        <v>-3028.9940060071212</v>
      </c>
      <c r="AB20" s="43" t="s">
        <v>49</v>
      </c>
      <c r="AD20" s="75">
        <f t="shared" si="0"/>
        <v>2062585.14904989</v>
      </c>
      <c r="AE20" s="75">
        <f t="shared" si="1"/>
        <v>0</v>
      </c>
      <c r="AF20" s="6"/>
      <c r="AG20" s="75">
        <f t="shared" si="2"/>
        <v>1586603.9608076077</v>
      </c>
      <c r="AH20" s="75">
        <f t="shared" si="3"/>
        <v>-413396.03919239226</v>
      </c>
      <c r="AI20" s="75">
        <f t="shared" si="4"/>
        <v>-413396.03919239226</v>
      </c>
      <c r="AJ20" s="75">
        <f t="shared" si="5"/>
        <v>-413396.03919239226</v>
      </c>
      <c r="AK20" s="78">
        <f t="shared" si="6"/>
        <v>1</v>
      </c>
      <c r="AL20" s="6"/>
      <c r="AM20" s="66">
        <f>VLOOKUP(EURCZK!C20,'Cours à terme initiaux'!$A$1:$E$432,5,FALSE)</f>
        <v>27.468</v>
      </c>
      <c r="AN20" s="75">
        <f t="shared" si="7"/>
        <v>2031454.7837483617</v>
      </c>
      <c r="AO20" s="75">
        <f t="shared" si="8"/>
        <v>0</v>
      </c>
      <c r="AP20" s="75">
        <f t="shared" si="9"/>
        <v>31130.365301528247</v>
      </c>
      <c r="AQ20" s="75">
        <f t="shared" si="10"/>
        <v>0</v>
      </c>
      <c r="AR20" s="78" t="str">
        <f t="shared" si="11"/>
        <v>PAS DE VALEUR INTRINSEQUE</v>
      </c>
      <c r="AS20" s="75"/>
      <c r="AT20" s="76" t="str">
        <f t="shared" si="12"/>
        <v/>
      </c>
      <c r="AU20" s="77"/>
      <c r="AV20" s="77"/>
      <c r="AW20" s="77"/>
      <c r="AX20" s="77"/>
      <c r="AY20" s="77"/>
      <c r="AZ20" s="77"/>
      <c r="BA20" s="74"/>
      <c r="BB20" s="74"/>
      <c r="BC20" s="74"/>
      <c r="BD20" s="74"/>
      <c r="BE20" s="74"/>
      <c r="BF20" s="74"/>
    </row>
    <row r="21" spans="1:58" s="67" customFormat="1" ht="15.6" x14ac:dyDescent="0.3">
      <c r="A21" s="43">
        <v>2016</v>
      </c>
      <c r="B21" s="43" t="s">
        <v>64</v>
      </c>
      <c r="C21" s="43">
        <v>482</v>
      </c>
      <c r="D21" s="43" t="s">
        <v>21</v>
      </c>
      <c r="E21" s="88">
        <v>42160</v>
      </c>
      <c r="F21" s="88">
        <v>42578</v>
      </c>
      <c r="G21" s="88">
        <v>42580</v>
      </c>
      <c r="H21" s="43" t="s">
        <v>26</v>
      </c>
      <c r="I21" s="43" t="s">
        <v>25</v>
      </c>
      <c r="J21" s="43" t="s">
        <v>24</v>
      </c>
      <c r="K21" s="126">
        <v>-2000000</v>
      </c>
      <c r="L21" s="43" t="s">
        <v>26</v>
      </c>
      <c r="M21" s="43" t="s">
        <v>23</v>
      </c>
      <c r="N21" s="43" t="s">
        <v>48</v>
      </c>
      <c r="O21" s="127">
        <v>54000000</v>
      </c>
      <c r="P21" s="43" t="s">
        <v>45</v>
      </c>
      <c r="Q21" s="89">
        <v>27</v>
      </c>
      <c r="R21" s="89">
        <v>27.9</v>
      </c>
      <c r="S21" s="110"/>
      <c r="T21" s="110">
        <v>0</v>
      </c>
      <c r="U21" s="43"/>
      <c r="V21" s="89">
        <v>27.050999999999998</v>
      </c>
      <c r="W21" s="89">
        <v>27.053428570308348</v>
      </c>
      <c r="X21" s="126">
        <v>-5859.2673643734297</v>
      </c>
      <c r="Y21" s="147"/>
      <c r="Z21" s="127">
        <v>0</v>
      </c>
      <c r="AA21" s="126">
        <v>-5859.2673643734297</v>
      </c>
      <c r="AB21" s="43" t="s">
        <v>120</v>
      </c>
      <c r="AD21" s="75" t="str">
        <f t="shared" si="0"/>
        <v/>
      </c>
      <c r="AE21" s="75" t="str">
        <f t="shared" si="1"/>
        <v/>
      </c>
      <c r="AF21" s="6"/>
      <c r="AG21" s="75" t="str">
        <f t="shared" si="2"/>
        <v/>
      </c>
      <c r="AH21" s="75" t="str">
        <f t="shared" si="3"/>
        <v/>
      </c>
      <c r="AI21" s="75" t="str">
        <f t="shared" si="4"/>
        <v/>
      </c>
      <c r="AJ21" s="75" t="str">
        <f t="shared" si="5"/>
        <v/>
      </c>
      <c r="AK21" s="78" t="str">
        <f t="shared" si="6"/>
        <v/>
      </c>
      <c r="AL21" s="6"/>
      <c r="AM21" s="66">
        <f>VLOOKUP(EURCZK!C21,'Cours à terme initiaux'!$A$1:$E$432,5,FALSE)</f>
        <v>27.468</v>
      </c>
      <c r="AN21" s="75" t="str">
        <f t="shared" si="7"/>
        <v/>
      </c>
      <c r="AO21" s="75" t="str">
        <f t="shared" si="8"/>
        <v/>
      </c>
      <c r="AP21" s="75" t="str">
        <f t="shared" si="9"/>
        <v/>
      </c>
      <c r="AQ21" s="75" t="str">
        <f t="shared" si="10"/>
        <v/>
      </c>
      <c r="AR21" s="78" t="str">
        <f t="shared" si="11"/>
        <v/>
      </c>
      <c r="AS21" s="75"/>
      <c r="AT21" s="76" t="str">
        <f t="shared" si="12"/>
        <v/>
      </c>
      <c r="AU21" s="77"/>
      <c r="AV21" s="77"/>
      <c r="AW21" s="77"/>
      <c r="AX21" s="77"/>
      <c r="AY21" s="77"/>
      <c r="AZ21" s="77"/>
      <c r="BA21" s="74"/>
      <c r="BB21" s="74"/>
      <c r="BC21" s="74"/>
      <c r="BD21" s="74"/>
      <c r="BE21" s="74"/>
      <c r="BF21" s="74"/>
    </row>
    <row r="22" spans="1:58" s="67" customFormat="1" ht="15.6" x14ac:dyDescent="0.3">
      <c r="A22" s="43">
        <v>2016</v>
      </c>
      <c r="B22" s="43" t="s">
        <v>65</v>
      </c>
      <c r="C22" s="43">
        <v>483</v>
      </c>
      <c r="D22" s="43" t="s">
        <v>21</v>
      </c>
      <c r="E22" s="88">
        <v>42160</v>
      </c>
      <c r="F22" s="88">
        <v>42611</v>
      </c>
      <c r="G22" s="88">
        <v>42613</v>
      </c>
      <c r="H22" s="43" t="s">
        <v>22</v>
      </c>
      <c r="I22" s="43" t="s">
        <v>23</v>
      </c>
      <c r="J22" s="43" t="s">
        <v>24</v>
      </c>
      <c r="K22" s="126">
        <v>-2000000</v>
      </c>
      <c r="L22" s="43" t="s">
        <v>22</v>
      </c>
      <c r="M22" s="43" t="s">
        <v>25</v>
      </c>
      <c r="N22" s="43" t="s">
        <v>48</v>
      </c>
      <c r="O22" s="127">
        <v>54000000</v>
      </c>
      <c r="P22" s="43" t="s">
        <v>45</v>
      </c>
      <c r="Q22" s="89">
        <v>27</v>
      </c>
      <c r="R22" s="89"/>
      <c r="S22" s="110"/>
      <c r="T22" s="110">
        <v>0</v>
      </c>
      <c r="U22" s="43"/>
      <c r="V22" s="89">
        <v>27.050999999999998</v>
      </c>
      <c r="W22" s="89">
        <v>27.04626343299303</v>
      </c>
      <c r="X22" s="127">
        <v>18198.48291064351</v>
      </c>
      <c r="Y22" s="147">
        <v>6661.6617009283545</v>
      </c>
      <c r="Z22" s="127">
        <v>0</v>
      </c>
      <c r="AA22" s="127">
        <v>18198.48291064351</v>
      </c>
      <c r="AB22" s="43" t="s">
        <v>49</v>
      </c>
      <c r="AD22" s="75">
        <f t="shared" si="0"/>
        <v>1996578.9408871471</v>
      </c>
      <c r="AE22" s="75">
        <f t="shared" si="1"/>
        <v>0</v>
      </c>
      <c r="AF22" s="6"/>
      <c r="AG22" s="75">
        <f t="shared" si="2"/>
        <v>2852255.6298387819</v>
      </c>
      <c r="AH22" s="75">
        <f t="shared" si="3"/>
        <v>852255.6298387819</v>
      </c>
      <c r="AI22" s="75">
        <f t="shared" si="4"/>
        <v>852255.6298387819</v>
      </c>
      <c r="AJ22" s="75">
        <f t="shared" si="5"/>
        <v>852255.6298387819</v>
      </c>
      <c r="AK22" s="78">
        <f t="shared" si="6"/>
        <v>1</v>
      </c>
      <c r="AL22" s="6"/>
      <c r="AM22" s="66">
        <f>VLOOKUP(EURCZK!C22,'Cours à terme initiaux'!$A$1:$E$432,5,FALSE)</f>
        <v>27.48</v>
      </c>
      <c r="AN22" s="75">
        <f t="shared" si="7"/>
        <v>1965065.5021834061</v>
      </c>
      <c r="AO22" s="75">
        <f t="shared" si="8"/>
        <v>0</v>
      </c>
      <c r="AP22" s="75">
        <f t="shared" si="9"/>
        <v>31513.438703740947</v>
      </c>
      <c r="AQ22" s="75">
        <f t="shared" si="10"/>
        <v>0</v>
      </c>
      <c r="AR22" s="78" t="str">
        <f t="shared" si="11"/>
        <v>PAS DE VALEUR INTRINSEQUE</v>
      </c>
      <c r="AS22" s="75"/>
      <c r="AT22" s="76" t="str">
        <f t="shared" si="12"/>
        <v/>
      </c>
      <c r="AU22" s="77"/>
      <c r="AV22" s="77"/>
      <c r="AW22" s="77"/>
      <c r="AX22" s="77"/>
      <c r="AY22" s="77"/>
      <c r="AZ22" s="77"/>
      <c r="BA22" s="74"/>
      <c r="BB22" s="74"/>
      <c r="BC22" s="74"/>
      <c r="BD22" s="74"/>
      <c r="BE22" s="74"/>
      <c r="BF22" s="74"/>
    </row>
    <row r="23" spans="1:58" s="67" customFormat="1" ht="15.6" x14ac:dyDescent="0.3">
      <c r="A23" s="43">
        <v>2016</v>
      </c>
      <c r="B23" s="43" t="s">
        <v>65</v>
      </c>
      <c r="C23" s="43">
        <v>484</v>
      </c>
      <c r="D23" s="43" t="s">
        <v>21</v>
      </c>
      <c r="E23" s="88">
        <v>42160</v>
      </c>
      <c r="F23" s="88">
        <v>42611</v>
      </c>
      <c r="G23" s="88">
        <v>42613</v>
      </c>
      <c r="H23" s="43" t="s">
        <v>26</v>
      </c>
      <c r="I23" s="43" t="s">
        <v>25</v>
      </c>
      <c r="J23" s="43" t="s">
        <v>24</v>
      </c>
      <c r="K23" s="126">
        <v>-2000000</v>
      </c>
      <c r="L23" s="43" t="s">
        <v>26</v>
      </c>
      <c r="M23" s="43" t="s">
        <v>23</v>
      </c>
      <c r="N23" s="43" t="s">
        <v>48</v>
      </c>
      <c r="O23" s="127">
        <v>55800000</v>
      </c>
      <c r="P23" s="43" t="s">
        <v>45</v>
      </c>
      <c r="Q23" s="89">
        <v>27.9</v>
      </c>
      <c r="R23" s="89"/>
      <c r="S23" s="110"/>
      <c r="T23" s="110">
        <v>0</v>
      </c>
      <c r="U23" s="43"/>
      <c r="V23" s="89">
        <v>27.050999999999998</v>
      </c>
      <c r="W23" s="89">
        <v>27.04626343299303</v>
      </c>
      <c r="X23" s="126">
        <v>-3913.802604489545</v>
      </c>
      <c r="Y23" s="147"/>
      <c r="Z23" s="127">
        <v>0</v>
      </c>
      <c r="AA23" s="126">
        <v>-3913.802604489545</v>
      </c>
      <c r="AB23" s="43" t="s">
        <v>49</v>
      </c>
      <c r="AD23" s="75">
        <f t="shared" si="0"/>
        <v>2063131.5722500521</v>
      </c>
      <c r="AE23" s="75">
        <f t="shared" si="1"/>
        <v>0</v>
      </c>
      <c r="AF23" s="6"/>
      <c r="AG23" s="75">
        <f t="shared" si="2"/>
        <v>1587024.2863461939</v>
      </c>
      <c r="AH23" s="75">
        <f t="shared" si="3"/>
        <v>-412975.71365380613</v>
      </c>
      <c r="AI23" s="75">
        <f t="shared" si="4"/>
        <v>-412975.71365380613</v>
      </c>
      <c r="AJ23" s="75">
        <f t="shared" si="5"/>
        <v>-412975.71365380613</v>
      </c>
      <c r="AK23" s="78">
        <f t="shared" si="6"/>
        <v>1</v>
      </c>
      <c r="AL23" s="6"/>
      <c r="AM23" s="66">
        <f>VLOOKUP(EURCZK!C23,'Cours à terme initiaux'!$A$1:$E$432,5,FALSE)</f>
        <v>27.48</v>
      </c>
      <c r="AN23" s="75">
        <f t="shared" si="7"/>
        <v>2030567.6855895196</v>
      </c>
      <c r="AO23" s="75">
        <f t="shared" si="8"/>
        <v>0</v>
      </c>
      <c r="AP23" s="75">
        <f t="shared" si="9"/>
        <v>32563.88666053256</v>
      </c>
      <c r="AQ23" s="75">
        <f t="shared" si="10"/>
        <v>0</v>
      </c>
      <c r="AR23" s="78" t="str">
        <f t="shared" si="11"/>
        <v>PAS DE VALEUR INTRINSEQUE</v>
      </c>
      <c r="AS23" s="75"/>
      <c r="AT23" s="76" t="str">
        <f t="shared" si="12"/>
        <v/>
      </c>
      <c r="AU23" s="77"/>
      <c r="AV23" s="77"/>
      <c r="AW23" s="77"/>
      <c r="AX23" s="77"/>
      <c r="AY23" s="77"/>
      <c r="AZ23" s="77"/>
      <c r="BA23" s="74"/>
      <c r="BB23" s="74"/>
      <c r="BC23" s="74"/>
      <c r="BD23" s="74"/>
      <c r="BE23" s="74"/>
      <c r="BF23" s="74"/>
    </row>
    <row r="24" spans="1:58" s="67" customFormat="1" ht="15.6" x14ac:dyDescent="0.3">
      <c r="A24" s="43">
        <v>2016</v>
      </c>
      <c r="B24" s="43" t="s">
        <v>65</v>
      </c>
      <c r="C24" s="43">
        <v>485</v>
      </c>
      <c r="D24" s="43" t="s">
        <v>21</v>
      </c>
      <c r="E24" s="88">
        <v>42160</v>
      </c>
      <c r="F24" s="88">
        <v>42611</v>
      </c>
      <c r="G24" s="88">
        <v>42613</v>
      </c>
      <c r="H24" s="43" t="s">
        <v>26</v>
      </c>
      <c r="I24" s="43" t="s">
        <v>25</v>
      </c>
      <c r="J24" s="43" t="s">
        <v>24</v>
      </c>
      <c r="K24" s="126">
        <v>-2000000</v>
      </c>
      <c r="L24" s="43" t="s">
        <v>26</v>
      </c>
      <c r="M24" s="43" t="s">
        <v>23</v>
      </c>
      <c r="N24" s="43" t="s">
        <v>48</v>
      </c>
      <c r="O24" s="127">
        <v>54000000</v>
      </c>
      <c r="P24" s="43" t="s">
        <v>45</v>
      </c>
      <c r="Q24" s="89">
        <v>27</v>
      </c>
      <c r="R24" s="89">
        <v>27.9</v>
      </c>
      <c r="S24" s="110"/>
      <c r="T24" s="110">
        <v>0</v>
      </c>
      <c r="U24" s="43"/>
      <c r="V24" s="89">
        <v>27.050999999999998</v>
      </c>
      <c r="W24" s="89">
        <v>27.04626343299303</v>
      </c>
      <c r="X24" s="126">
        <v>-7623.0186052256104</v>
      </c>
      <c r="Y24" s="147"/>
      <c r="Z24" s="127">
        <v>0</v>
      </c>
      <c r="AA24" s="126">
        <v>-7623.0186052256104</v>
      </c>
      <c r="AB24" s="43" t="s">
        <v>120</v>
      </c>
      <c r="AD24" s="75" t="str">
        <f t="shared" si="0"/>
        <v/>
      </c>
      <c r="AE24" s="75" t="str">
        <f t="shared" si="1"/>
        <v/>
      </c>
      <c r="AF24" s="6"/>
      <c r="AG24" s="75" t="str">
        <f t="shared" si="2"/>
        <v/>
      </c>
      <c r="AH24" s="75" t="str">
        <f t="shared" si="3"/>
        <v/>
      </c>
      <c r="AI24" s="75" t="str">
        <f t="shared" si="4"/>
        <v/>
      </c>
      <c r="AJ24" s="75" t="str">
        <f t="shared" si="5"/>
        <v/>
      </c>
      <c r="AK24" s="78" t="str">
        <f t="shared" si="6"/>
        <v/>
      </c>
      <c r="AL24" s="6"/>
      <c r="AM24" s="66">
        <f>VLOOKUP(EURCZK!C24,'Cours à terme initiaux'!$A$1:$E$432,5,FALSE)</f>
        <v>27.48</v>
      </c>
      <c r="AN24" s="75" t="str">
        <f t="shared" si="7"/>
        <v/>
      </c>
      <c r="AO24" s="75" t="str">
        <f t="shared" si="8"/>
        <v/>
      </c>
      <c r="AP24" s="75" t="str">
        <f t="shared" si="9"/>
        <v/>
      </c>
      <c r="AQ24" s="75" t="str">
        <f t="shared" si="10"/>
        <v/>
      </c>
      <c r="AR24" s="78" t="str">
        <f t="shared" si="11"/>
        <v/>
      </c>
      <c r="AS24" s="75"/>
      <c r="AT24" s="76" t="str">
        <f t="shared" si="12"/>
        <v/>
      </c>
      <c r="AU24" s="77"/>
      <c r="AV24" s="77"/>
      <c r="AW24" s="77"/>
      <c r="AX24" s="77"/>
      <c r="AY24" s="77"/>
      <c r="AZ24" s="77"/>
      <c r="BA24" s="74"/>
      <c r="BB24" s="74"/>
      <c r="BC24" s="74"/>
      <c r="BD24" s="74"/>
      <c r="BE24" s="74"/>
      <c r="BF24" s="74"/>
    </row>
    <row r="25" spans="1:58" s="42" customFormat="1" ht="15.6" x14ac:dyDescent="0.3">
      <c r="A25" s="43">
        <v>2016</v>
      </c>
      <c r="B25" s="43" t="s">
        <v>66</v>
      </c>
      <c r="C25" s="43">
        <v>486</v>
      </c>
      <c r="D25" s="43" t="s">
        <v>21</v>
      </c>
      <c r="E25" s="88">
        <v>42160</v>
      </c>
      <c r="F25" s="88">
        <v>42640</v>
      </c>
      <c r="G25" s="88">
        <v>42643</v>
      </c>
      <c r="H25" s="43" t="s">
        <v>22</v>
      </c>
      <c r="I25" s="43" t="s">
        <v>23</v>
      </c>
      <c r="J25" s="43" t="s">
        <v>24</v>
      </c>
      <c r="K25" s="126">
        <v>-2000000</v>
      </c>
      <c r="L25" s="43" t="s">
        <v>22</v>
      </c>
      <c r="M25" s="43" t="s">
        <v>25</v>
      </c>
      <c r="N25" s="43" t="s">
        <v>48</v>
      </c>
      <c r="O25" s="127">
        <v>54000000</v>
      </c>
      <c r="P25" s="43" t="s">
        <v>45</v>
      </c>
      <c r="Q25" s="89">
        <v>27</v>
      </c>
      <c r="R25" s="89"/>
      <c r="S25" s="110"/>
      <c r="T25" s="110">
        <v>0</v>
      </c>
      <c r="U25" s="43"/>
      <c r="V25" s="89">
        <v>27.050999999999998</v>
      </c>
      <c r="W25" s="89">
        <v>27.044357142494928</v>
      </c>
      <c r="X25" s="127">
        <v>20668.162400212721</v>
      </c>
      <c r="Y25" s="147">
        <v>7010.9263270249503</v>
      </c>
      <c r="Z25" s="127">
        <v>0</v>
      </c>
      <c r="AA25" s="127">
        <v>20668.162400212721</v>
      </c>
      <c r="AB25" s="43" t="s">
        <v>49</v>
      </c>
      <c r="AD25" s="75">
        <f t="shared" si="0"/>
        <v>1996719.6748466815</v>
      </c>
      <c r="AE25" s="75">
        <f t="shared" si="1"/>
        <v>0</v>
      </c>
      <c r="AF25" s="6"/>
      <c r="AG25" s="75">
        <f t="shared" si="2"/>
        <v>2852456.6783524021</v>
      </c>
      <c r="AH25" s="75">
        <f t="shared" si="3"/>
        <v>852456.67835240206</v>
      </c>
      <c r="AI25" s="75">
        <f t="shared" si="4"/>
        <v>852456.67835240206</v>
      </c>
      <c r="AJ25" s="75">
        <f t="shared" si="5"/>
        <v>852456.67835240206</v>
      </c>
      <c r="AK25" s="78">
        <f t="shared" si="6"/>
        <v>1</v>
      </c>
      <c r="AL25" s="6"/>
      <c r="AM25" s="66">
        <f>VLOOKUP(EURCZK!C25,'Cours à terme initiaux'!$A$1:$E$432,5,FALSE)</f>
        <v>27.49</v>
      </c>
      <c r="AN25" s="75">
        <f t="shared" si="7"/>
        <v>1964350.67297199</v>
      </c>
      <c r="AO25" s="75">
        <f t="shared" si="8"/>
        <v>0</v>
      </c>
      <c r="AP25" s="75">
        <f t="shared" si="9"/>
        <v>32369.001874691574</v>
      </c>
      <c r="AQ25" s="75">
        <f t="shared" si="10"/>
        <v>0</v>
      </c>
      <c r="AR25" s="78" t="str">
        <f t="shared" si="11"/>
        <v>PAS DE VALEUR INTRINSEQUE</v>
      </c>
      <c r="AS25" s="75"/>
      <c r="AT25" s="76" t="str">
        <f t="shared" si="12"/>
        <v/>
      </c>
      <c r="AU25" s="76"/>
      <c r="AV25" s="76"/>
      <c r="AW25" s="76"/>
      <c r="AX25" s="76"/>
      <c r="AY25" s="76"/>
      <c r="AZ25" s="76"/>
      <c r="BA25" s="73"/>
      <c r="BB25" s="73"/>
      <c r="BC25" s="73"/>
      <c r="BD25" s="73"/>
      <c r="BE25" s="73"/>
      <c r="BF25" s="73"/>
    </row>
    <row r="26" spans="1:58" s="42" customFormat="1" ht="15.6" x14ac:dyDescent="0.3">
      <c r="A26" s="43">
        <v>2016</v>
      </c>
      <c r="B26" s="43" t="s">
        <v>66</v>
      </c>
      <c r="C26" s="43">
        <v>487</v>
      </c>
      <c r="D26" s="43" t="s">
        <v>21</v>
      </c>
      <c r="E26" s="88">
        <v>42160</v>
      </c>
      <c r="F26" s="88">
        <v>42640</v>
      </c>
      <c r="G26" s="88">
        <v>42643</v>
      </c>
      <c r="H26" s="43" t="s">
        <v>26</v>
      </c>
      <c r="I26" s="43" t="s">
        <v>25</v>
      </c>
      <c r="J26" s="43" t="s">
        <v>24</v>
      </c>
      <c r="K26" s="126">
        <v>-2000000</v>
      </c>
      <c r="L26" s="43" t="s">
        <v>26</v>
      </c>
      <c r="M26" s="43" t="s">
        <v>23</v>
      </c>
      <c r="N26" s="43" t="s">
        <v>48</v>
      </c>
      <c r="O26" s="127">
        <v>55800000</v>
      </c>
      <c r="P26" s="43" t="s">
        <v>45</v>
      </c>
      <c r="Q26" s="89">
        <v>27.9</v>
      </c>
      <c r="R26" s="89"/>
      <c r="S26" s="110"/>
      <c r="T26" s="110">
        <v>0</v>
      </c>
      <c r="U26" s="43"/>
      <c r="V26" s="89">
        <v>27.050999999999998</v>
      </c>
      <c r="W26" s="89">
        <v>27.044357142494928</v>
      </c>
      <c r="X26" s="126">
        <v>-4756.8833681407878</v>
      </c>
      <c r="Y26" s="147"/>
      <c r="Z26" s="127">
        <v>0</v>
      </c>
      <c r="AA26" s="126">
        <v>-4756.8833681407878</v>
      </c>
      <c r="AB26" s="43" t="s">
        <v>49</v>
      </c>
      <c r="AD26" s="75">
        <f t="shared" si="0"/>
        <v>2063276.9973415709</v>
      </c>
      <c r="AE26" s="75">
        <f t="shared" si="1"/>
        <v>0</v>
      </c>
      <c r="AF26" s="6"/>
      <c r="AG26" s="75">
        <f t="shared" si="2"/>
        <v>1587136.1518012083</v>
      </c>
      <c r="AH26" s="75">
        <f t="shared" si="3"/>
        <v>-412863.84819879173</v>
      </c>
      <c r="AI26" s="75">
        <f t="shared" si="4"/>
        <v>-412863.84819879173</v>
      </c>
      <c r="AJ26" s="75">
        <f t="shared" si="5"/>
        <v>-412863.84819879173</v>
      </c>
      <c r="AK26" s="78">
        <f t="shared" si="6"/>
        <v>1</v>
      </c>
      <c r="AL26" s="6"/>
      <c r="AM26" s="66">
        <f>VLOOKUP(EURCZK!C26,'Cours à terme initiaux'!$A$1:$E$432,5,FALSE)</f>
        <v>27.49</v>
      </c>
      <c r="AN26" s="75">
        <f t="shared" si="7"/>
        <v>2029829.0287377229</v>
      </c>
      <c r="AO26" s="75">
        <f t="shared" si="8"/>
        <v>0</v>
      </c>
      <c r="AP26" s="75">
        <f t="shared" si="9"/>
        <v>33447.968603848014</v>
      </c>
      <c r="AQ26" s="75">
        <f t="shared" si="10"/>
        <v>0</v>
      </c>
      <c r="AR26" s="78" t="str">
        <f t="shared" si="11"/>
        <v>PAS DE VALEUR INTRINSEQUE</v>
      </c>
      <c r="AS26" s="75"/>
      <c r="AT26" s="76" t="str">
        <f t="shared" si="12"/>
        <v/>
      </c>
      <c r="AU26" s="76"/>
      <c r="AV26" s="76"/>
      <c r="AW26" s="76"/>
      <c r="AX26" s="76"/>
      <c r="AY26" s="76"/>
      <c r="AZ26" s="76"/>
      <c r="BA26" s="73"/>
      <c r="BB26" s="73"/>
      <c r="BC26" s="73"/>
      <c r="BD26" s="73"/>
      <c r="BE26" s="73"/>
      <c r="BF26" s="73"/>
    </row>
    <row r="27" spans="1:58" s="42" customFormat="1" ht="15.6" x14ac:dyDescent="0.3">
      <c r="A27" s="43">
        <v>2016</v>
      </c>
      <c r="B27" s="43" t="s">
        <v>66</v>
      </c>
      <c r="C27" s="43">
        <v>488</v>
      </c>
      <c r="D27" s="43" t="s">
        <v>21</v>
      </c>
      <c r="E27" s="88">
        <v>42160</v>
      </c>
      <c r="F27" s="88">
        <v>42640</v>
      </c>
      <c r="G27" s="88">
        <v>42643</v>
      </c>
      <c r="H27" s="43" t="s">
        <v>26</v>
      </c>
      <c r="I27" s="43" t="s">
        <v>25</v>
      </c>
      <c r="J27" s="43" t="s">
        <v>24</v>
      </c>
      <c r="K27" s="126">
        <v>-2000000</v>
      </c>
      <c r="L27" s="43" t="s">
        <v>26</v>
      </c>
      <c r="M27" s="43" t="s">
        <v>23</v>
      </c>
      <c r="N27" s="43" t="s">
        <v>48</v>
      </c>
      <c r="O27" s="127">
        <v>54000000</v>
      </c>
      <c r="P27" s="43" t="s">
        <v>45</v>
      </c>
      <c r="Q27" s="89">
        <v>27</v>
      </c>
      <c r="R27" s="89">
        <v>27.9</v>
      </c>
      <c r="S27" s="110"/>
      <c r="T27" s="110">
        <v>0</v>
      </c>
      <c r="U27" s="43"/>
      <c r="V27" s="89">
        <v>27.050999999999998</v>
      </c>
      <c r="W27" s="89">
        <v>27.044357142494928</v>
      </c>
      <c r="X27" s="126">
        <v>-8900.352705046982</v>
      </c>
      <c r="Y27" s="147"/>
      <c r="Z27" s="127">
        <v>0</v>
      </c>
      <c r="AA27" s="126">
        <v>-8900.352705046982</v>
      </c>
      <c r="AB27" s="43" t="s">
        <v>120</v>
      </c>
      <c r="AD27" s="75" t="str">
        <f t="shared" si="0"/>
        <v/>
      </c>
      <c r="AE27" s="75" t="str">
        <f t="shared" si="1"/>
        <v/>
      </c>
      <c r="AF27" s="6"/>
      <c r="AG27" s="75" t="str">
        <f t="shared" si="2"/>
        <v/>
      </c>
      <c r="AH27" s="75" t="str">
        <f t="shared" si="3"/>
        <v/>
      </c>
      <c r="AI27" s="75" t="str">
        <f t="shared" si="4"/>
        <v/>
      </c>
      <c r="AJ27" s="75" t="str">
        <f t="shared" si="5"/>
        <v/>
      </c>
      <c r="AK27" s="78" t="str">
        <f t="shared" si="6"/>
        <v/>
      </c>
      <c r="AL27" s="6"/>
      <c r="AM27" s="66">
        <f>VLOOKUP(EURCZK!C27,'Cours à terme initiaux'!$A$1:$E$432,5,FALSE)</f>
        <v>27.49</v>
      </c>
      <c r="AN27" s="75" t="str">
        <f t="shared" si="7"/>
        <v/>
      </c>
      <c r="AO27" s="75" t="str">
        <f t="shared" si="8"/>
        <v/>
      </c>
      <c r="AP27" s="75" t="str">
        <f t="shared" si="9"/>
        <v/>
      </c>
      <c r="AQ27" s="75" t="str">
        <f t="shared" si="10"/>
        <v/>
      </c>
      <c r="AR27" s="78" t="str">
        <f t="shared" si="11"/>
        <v/>
      </c>
      <c r="AS27" s="75"/>
      <c r="AT27" s="76" t="str">
        <f t="shared" si="12"/>
        <v/>
      </c>
      <c r="AU27" s="76"/>
      <c r="AV27" s="76"/>
      <c r="AW27" s="76"/>
      <c r="AX27" s="76"/>
      <c r="AY27" s="76"/>
      <c r="AZ27" s="76"/>
      <c r="BA27" s="73"/>
      <c r="BB27" s="73"/>
      <c r="BC27" s="73"/>
      <c r="BD27" s="73"/>
      <c r="BE27" s="73"/>
      <c r="BF27" s="73"/>
    </row>
    <row r="28" spans="1:58" s="42" customFormat="1" ht="15.6" x14ac:dyDescent="0.3">
      <c r="A28" s="43">
        <v>2016</v>
      </c>
      <c r="B28" s="43" t="s">
        <v>67</v>
      </c>
      <c r="C28" s="43">
        <v>489</v>
      </c>
      <c r="D28" s="43" t="s">
        <v>21</v>
      </c>
      <c r="E28" s="88">
        <v>42160</v>
      </c>
      <c r="F28" s="88">
        <v>42669</v>
      </c>
      <c r="G28" s="88">
        <v>42674</v>
      </c>
      <c r="H28" s="43" t="s">
        <v>22</v>
      </c>
      <c r="I28" s="43" t="s">
        <v>23</v>
      </c>
      <c r="J28" s="43" t="s">
        <v>24</v>
      </c>
      <c r="K28" s="126">
        <v>-2000000</v>
      </c>
      <c r="L28" s="43" t="s">
        <v>22</v>
      </c>
      <c r="M28" s="43" t="s">
        <v>25</v>
      </c>
      <c r="N28" s="43" t="s">
        <v>48</v>
      </c>
      <c r="O28" s="127">
        <v>54000000</v>
      </c>
      <c r="P28" s="43" t="s">
        <v>45</v>
      </c>
      <c r="Q28" s="89">
        <v>27</v>
      </c>
      <c r="R28" s="89"/>
      <c r="S28" s="110"/>
      <c r="T28" s="110">
        <v>0</v>
      </c>
      <c r="U28" s="43"/>
      <c r="V28" s="89">
        <v>27.050999999999998</v>
      </c>
      <c r="W28" s="89">
        <v>27.031589204629626</v>
      </c>
      <c r="X28" s="127">
        <v>23867.664322136075</v>
      </c>
      <c r="Y28" s="147">
        <v>7468.877253558534</v>
      </c>
      <c r="Z28" s="127">
        <v>0</v>
      </c>
      <c r="AA28" s="127">
        <v>23867.664322136075</v>
      </c>
      <c r="AB28" s="43" t="s">
        <v>49</v>
      </c>
      <c r="AD28" s="75">
        <f t="shared" si="0"/>
        <v>1997662.7933792206</v>
      </c>
      <c r="AE28" s="75">
        <f t="shared" si="1"/>
        <v>0</v>
      </c>
      <c r="AF28" s="6"/>
      <c r="AG28" s="75">
        <f t="shared" si="2"/>
        <v>2853803.990541744</v>
      </c>
      <c r="AH28" s="75">
        <f t="shared" si="3"/>
        <v>853803.99054174405</v>
      </c>
      <c r="AI28" s="75">
        <f t="shared" si="4"/>
        <v>853803.99054174405</v>
      </c>
      <c r="AJ28" s="75">
        <f t="shared" si="5"/>
        <v>853803.99054174405</v>
      </c>
      <c r="AK28" s="78">
        <f t="shared" si="6"/>
        <v>1</v>
      </c>
      <c r="AL28" s="6"/>
      <c r="AM28" s="66">
        <f>VLOOKUP(EURCZK!C28,'Cours à terme initiaux'!$A$1:$E$432,5,FALSE)</f>
        <v>27.501000000000001</v>
      </c>
      <c r="AN28" s="75">
        <f t="shared" si="7"/>
        <v>1963564.9612741354</v>
      </c>
      <c r="AO28" s="75">
        <f t="shared" si="8"/>
        <v>0</v>
      </c>
      <c r="AP28" s="75">
        <f t="shared" si="9"/>
        <v>34097.832105085254</v>
      </c>
      <c r="AQ28" s="75">
        <f t="shared" si="10"/>
        <v>0</v>
      </c>
      <c r="AR28" s="78" t="str">
        <f t="shared" si="11"/>
        <v>PAS DE VALEUR INTRINSEQUE</v>
      </c>
      <c r="AS28" s="75"/>
      <c r="AT28" s="76" t="str">
        <f t="shared" si="12"/>
        <v/>
      </c>
      <c r="AU28" s="76"/>
      <c r="AV28" s="76"/>
      <c r="AW28" s="76"/>
      <c r="AX28" s="76"/>
      <c r="AY28" s="76"/>
      <c r="AZ28" s="76"/>
      <c r="BA28" s="73"/>
      <c r="BB28" s="73"/>
      <c r="BC28" s="73"/>
      <c r="BD28" s="73"/>
      <c r="BE28" s="73"/>
      <c r="BF28" s="73"/>
    </row>
    <row r="29" spans="1:58" s="42" customFormat="1" ht="15.6" x14ac:dyDescent="0.3">
      <c r="A29" s="43">
        <v>2016</v>
      </c>
      <c r="B29" s="43" t="s">
        <v>67</v>
      </c>
      <c r="C29" s="43">
        <v>490</v>
      </c>
      <c r="D29" s="43" t="s">
        <v>21</v>
      </c>
      <c r="E29" s="88">
        <v>42160</v>
      </c>
      <c r="F29" s="88">
        <v>42669</v>
      </c>
      <c r="G29" s="88">
        <v>42674</v>
      </c>
      <c r="H29" s="43" t="s">
        <v>26</v>
      </c>
      <c r="I29" s="43" t="s">
        <v>25</v>
      </c>
      <c r="J29" s="43" t="s">
        <v>24</v>
      </c>
      <c r="K29" s="126">
        <v>-2000000</v>
      </c>
      <c r="L29" s="43" t="s">
        <v>26</v>
      </c>
      <c r="M29" s="43" t="s">
        <v>23</v>
      </c>
      <c r="N29" s="43" t="s">
        <v>48</v>
      </c>
      <c r="O29" s="127">
        <v>55800000</v>
      </c>
      <c r="P29" s="43" t="s">
        <v>45</v>
      </c>
      <c r="Q29" s="89">
        <v>27.9</v>
      </c>
      <c r="R29" s="89"/>
      <c r="S29" s="110"/>
      <c r="T29" s="110">
        <v>0</v>
      </c>
      <c r="U29" s="43"/>
      <c r="V29" s="89">
        <v>27.050999999999998</v>
      </c>
      <c r="W29" s="89">
        <v>27.031589204629626</v>
      </c>
      <c r="X29" s="126">
        <v>-5852.0293277824103</v>
      </c>
      <c r="Y29" s="147"/>
      <c r="Z29" s="127">
        <v>0</v>
      </c>
      <c r="AA29" s="126">
        <v>-5852.0293277824103</v>
      </c>
      <c r="AB29" s="43" t="s">
        <v>49</v>
      </c>
      <c r="AD29" s="75">
        <f t="shared" si="0"/>
        <v>2064251.5531585279</v>
      </c>
      <c r="AE29" s="75">
        <f t="shared" si="1"/>
        <v>0</v>
      </c>
      <c r="AF29" s="6"/>
      <c r="AG29" s="75">
        <f t="shared" si="2"/>
        <v>1587885.8101219444</v>
      </c>
      <c r="AH29" s="75">
        <f t="shared" si="3"/>
        <v>-412114.18987805559</v>
      </c>
      <c r="AI29" s="75">
        <f t="shared" si="4"/>
        <v>-412114.18987805559</v>
      </c>
      <c r="AJ29" s="75">
        <f t="shared" si="5"/>
        <v>-412114.18987805559</v>
      </c>
      <c r="AK29" s="78">
        <f t="shared" si="6"/>
        <v>1</v>
      </c>
      <c r="AL29" s="6"/>
      <c r="AM29" s="66">
        <f>VLOOKUP(EURCZK!C29,'Cours à terme initiaux'!$A$1:$E$432,5,FALSE)</f>
        <v>27.501000000000001</v>
      </c>
      <c r="AN29" s="75">
        <f t="shared" si="7"/>
        <v>2029017.1266499399</v>
      </c>
      <c r="AO29" s="75">
        <f t="shared" si="8"/>
        <v>0</v>
      </c>
      <c r="AP29" s="75">
        <f t="shared" si="9"/>
        <v>35234.426508588018</v>
      </c>
      <c r="AQ29" s="75">
        <f t="shared" si="10"/>
        <v>0</v>
      </c>
      <c r="AR29" s="78" t="str">
        <f t="shared" si="11"/>
        <v>PAS DE VALEUR INTRINSEQUE</v>
      </c>
      <c r="AS29" s="75"/>
      <c r="AT29" s="76" t="str">
        <f t="shared" si="12"/>
        <v/>
      </c>
      <c r="AU29" s="76"/>
      <c r="AV29" s="76"/>
      <c r="AW29" s="76"/>
      <c r="AX29" s="76"/>
      <c r="AY29" s="76"/>
      <c r="AZ29" s="76"/>
      <c r="BA29" s="73"/>
      <c r="BB29" s="73"/>
      <c r="BC29" s="73"/>
      <c r="BD29" s="73"/>
      <c r="BE29" s="73"/>
      <c r="BF29" s="73"/>
    </row>
    <row r="30" spans="1:58" s="42" customFormat="1" ht="15.6" x14ac:dyDescent="0.3">
      <c r="A30" s="43">
        <v>2016</v>
      </c>
      <c r="B30" s="43" t="s">
        <v>67</v>
      </c>
      <c r="C30" s="43">
        <v>491</v>
      </c>
      <c r="D30" s="43" t="s">
        <v>21</v>
      </c>
      <c r="E30" s="88">
        <v>42160</v>
      </c>
      <c r="F30" s="88">
        <v>42669</v>
      </c>
      <c r="G30" s="88">
        <v>42674</v>
      </c>
      <c r="H30" s="43" t="s">
        <v>26</v>
      </c>
      <c r="I30" s="43" t="s">
        <v>25</v>
      </c>
      <c r="J30" s="43" t="s">
        <v>24</v>
      </c>
      <c r="K30" s="126">
        <v>-2000000</v>
      </c>
      <c r="L30" s="43" t="s">
        <v>26</v>
      </c>
      <c r="M30" s="43" t="s">
        <v>23</v>
      </c>
      <c r="N30" s="43" t="s">
        <v>48</v>
      </c>
      <c r="O30" s="127">
        <v>54000000</v>
      </c>
      <c r="P30" s="43" t="s">
        <v>45</v>
      </c>
      <c r="Q30" s="89">
        <v>27</v>
      </c>
      <c r="R30" s="89">
        <v>27.9</v>
      </c>
      <c r="S30" s="110"/>
      <c r="T30" s="110">
        <v>0</v>
      </c>
      <c r="U30" s="43"/>
      <c r="V30" s="89">
        <v>27.050999999999998</v>
      </c>
      <c r="W30" s="89">
        <v>27.031589204629626</v>
      </c>
      <c r="X30" s="126">
        <v>-10546.757740795132</v>
      </c>
      <c r="Y30" s="147"/>
      <c r="Z30" s="127">
        <v>0</v>
      </c>
      <c r="AA30" s="126">
        <v>-10546.757740795132</v>
      </c>
      <c r="AB30" s="43" t="s">
        <v>120</v>
      </c>
      <c r="AD30" s="75" t="str">
        <f t="shared" si="0"/>
        <v/>
      </c>
      <c r="AE30" s="75" t="str">
        <f t="shared" si="1"/>
        <v/>
      </c>
      <c r="AF30" s="6"/>
      <c r="AG30" s="75" t="str">
        <f t="shared" si="2"/>
        <v/>
      </c>
      <c r="AH30" s="75" t="str">
        <f t="shared" si="3"/>
        <v/>
      </c>
      <c r="AI30" s="75" t="str">
        <f t="shared" si="4"/>
        <v/>
      </c>
      <c r="AJ30" s="75" t="str">
        <f t="shared" si="5"/>
        <v/>
      </c>
      <c r="AK30" s="78" t="str">
        <f t="shared" si="6"/>
        <v/>
      </c>
      <c r="AL30" s="6"/>
      <c r="AM30" s="66">
        <f>VLOOKUP(EURCZK!C30,'Cours à terme initiaux'!$A$1:$E$432,5,FALSE)</f>
        <v>27.501000000000001</v>
      </c>
      <c r="AN30" s="75" t="str">
        <f t="shared" si="7"/>
        <v/>
      </c>
      <c r="AO30" s="75" t="str">
        <f t="shared" si="8"/>
        <v/>
      </c>
      <c r="AP30" s="75" t="str">
        <f t="shared" si="9"/>
        <v/>
      </c>
      <c r="AQ30" s="75" t="str">
        <f t="shared" si="10"/>
        <v/>
      </c>
      <c r="AR30" s="78" t="str">
        <f t="shared" si="11"/>
        <v/>
      </c>
      <c r="AS30" s="75"/>
      <c r="AT30" s="76" t="str">
        <f t="shared" si="12"/>
        <v/>
      </c>
      <c r="AU30" s="76"/>
      <c r="AV30" s="76"/>
      <c r="AW30" s="76"/>
      <c r="AX30" s="76"/>
      <c r="AY30" s="76"/>
      <c r="AZ30" s="76"/>
      <c r="BA30" s="73"/>
      <c r="BB30" s="73"/>
      <c r="BC30" s="73"/>
      <c r="BD30" s="73"/>
      <c r="BE30" s="73"/>
      <c r="BF30" s="73"/>
    </row>
    <row r="31" spans="1:58" s="42" customFormat="1" ht="15.6" x14ac:dyDescent="0.3">
      <c r="A31" s="43">
        <v>2016</v>
      </c>
      <c r="B31" s="43" t="s">
        <v>68</v>
      </c>
      <c r="C31" s="43">
        <v>492</v>
      </c>
      <c r="D31" s="43" t="s">
        <v>21</v>
      </c>
      <c r="E31" s="88">
        <v>42160</v>
      </c>
      <c r="F31" s="88">
        <v>42702</v>
      </c>
      <c r="G31" s="88">
        <v>42704</v>
      </c>
      <c r="H31" s="43" t="s">
        <v>22</v>
      </c>
      <c r="I31" s="43" t="s">
        <v>23</v>
      </c>
      <c r="J31" s="43" t="s">
        <v>24</v>
      </c>
      <c r="K31" s="126">
        <v>-2000000</v>
      </c>
      <c r="L31" s="43" t="s">
        <v>22</v>
      </c>
      <c r="M31" s="43" t="s">
        <v>25</v>
      </c>
      <c r="N31" s="43" t="s">
        <v>48</v>
      </c>
      <c r="O31" s="127">
        <v>54000000</v>
      </c>
      <c r="P31" s="43" t="s">
        <v>45</v>
      </c>
      <c r="Q31" s="89">
        <v>27</v>
      </c>
      <c r="R31" s="89"/>
      <c r="S31" s="110"/>
      <c r="T31" s="110">
        <v>0</v>
      </c>
      <c r="U31" s="43"/>
      <c r="V31" s="89">
        <v>27.050999999999998</v>
      </c>
      <c r="W31" s="89">
        <v>27.014048887000964</v>
      </c>
      <c r="X31" s="127">
        <v>27363.140704353158</v>
      </c>
      <c r="Y31" s="147">
        <v>8053.1273467229184</v>
      </c>
      <c r="Z31" s="127">
        <v>0</v>
      </c>
      <c r="AA31" s="127">
        <v>27363.140704353158</v>
      </c>
      <c r="AB31" s="43" t="s">
        <v>49</v>
      </c>
      <c r="AD31" s="75">
        <f t="shared" si="0"/>
        <v>1998959.8829068735</v>
      </c>
      <c r="AE31" s="75">
        <f t="shared" si="1"/>
        <v>0</v>
      </c>
      <c r="AF31" s="6"/>
      <c r="AG31" s="75">
        <f t="shared" si="2"/>
        <v>2855656.9755812478</v>
      </c>
      <c r="AH31" s="75">
        <f t="shared" si="3"/>
        <v>855656.97558124783</v>
      </c>
      <c r="AI31" s="75">
        <f t="shared" si="4"/>
        <v>855656.97558124783</v>
      </c>
      <c r="AJ31" s="75">
        <f t="shared" si="5"/>
        <v>855656.97558124783</v>
      </c>
      <c r="AK31" s="78">
        <f t="shared" si="6"/>
        <v>1</v>
      </c>
      <c r="AL31" s="6"/>
      <c r="AM31" s="66">
        <f>VLOOKUP(EURCZK!C31,'Cours à terme initiaux'!$A$1:$E$432,5,FALSE)</f>
        <v>27.512</v>
      </c>
      <c r="AN31" s="75">
        <f t="shared" si="7"/>
        <v>1962779.8778714743</v>
      </c>
      <c r="AO31" s="75">
        <f t="shared" si="8"/>
        <v>0</v>
      </c>
      <c r="AP31" s="75">
        <f t="shared" si="9"/>
        <v>36180.005035399226</v>
      </c>
      <c r="AQ31" s="75">
        <f t="shared" si="10"/>
        <v>0</v>
      </c>
      <c r="AR31" s="78" t="str">
        <f t="shared" si="11"/>
        <v>PAS DE VALEUR INTRINSEQUE</v>
      </c>
      <c r="AS31" s="75"/>
      <c r="AT31" s="76" t="str">
        <f t="shared" si="12"/>
        <v/>
      </c>
      <c r="AU31" s="76"/>
      <c r="AV31" s="76"/>
      <c r="AW31" s="76"/>
      <c r="AX31" s="76"/>
      <c r="AY31" s="76"/>
      <c r="AZ31" s="76"/>
      <c r="BA31" s="73"/>
      <c r="BB31" s="73"/>
      <c r="BC31" s="73"/>
      <c r="BD31" s="73"/>
      <c r="BE31" s="73"/>
      <c r="BF31" s="73"/>
    </row>
    <row r="32" spans="1:58" s="42" customFormat="1" ht="15.6" x14ac:dyDescent="0.3">
      <c r="A32" s="43">
        <v>2016</v>
      </c>
      <c r="B32" s="43" t="s">
        <v>68</v>
      </c>
      <c r="C32" s="43">
        <v>493</v>
      </c>
      <c r="D32" s="43" t="s">
        <v>21</v>
      </c>
      <c r="E32" s="88">
        <v>42160</v>
      </c>
      <c r="F32" s="88">
        <v>42702</v>
      </c>
      <c r="G32" s="88">
        <v>42704</v>
      </c>
      <c r="H32" s="43" t="s">
        <v>26</v>
      </c>
      <c r="I32" s="43" t="s">
        <v>25</v>
      </c>
      <c r="J32" s="43" t="s">
        <v>24</v>
      </c>
      <c r="K32" s="126">
        <v>-2000000</v>
      </c>
      <c r="L32" s="43" t="s">
        <v>26</v>
      </c>
      <c r="M32" s="43" t="s">
        <v>23</v>
      </c>
      <c r="N32" s="43" t="s">
        <v>48</v>
      </c>
      <c r="O32" s="127">
        <v>55800000</v>
      </c>
      <c r="P32" s="43" t="s">
        <v>45</v>
      </c>
      <c r="Q32" s="89">
        <v>27.9</v>
      </c>
      <c r="R32" s="89"/>
      <c r="S32" s="110"/>
      <c r="T32" s="110">
        <v>0</v>
      </c>
      <c r="U32" s="43"/>
      <c r="V32" s="89">
        <v>27.050999999999998</v>
      </c>
      <c r="W32" s="89">
        <v>27.014048887000964</v>
      </c>
      <c r="X32" s="126">
        <v>-7060.5498919902484</v>
      </c>
      <c r="Y32" s="147"/>
      <c r="Z32" s="127">
        <v>0</v>
      </c>
      <c r="AA32" s="126">
        <v>-7060.5498919902484</v>
      </c>
      <c r="AB32" s="43" t="s">
        <v>49</v>
      </c>
      <c r="AD32" s="75">
        <f t="shared" si="0"/>
        <v>2065591.8790037693</v>
      </c>
      <c r="AE32" s="75">
        <f t="shared" si="1"/>
        <v>0</v>
      </c>
      <c r="AF32" s="6"/>
      <c r="AG32" s="75">
        <f t="shared" si="2"/>
        <v>1588916.830002899</v>
      </c>
      <c r="AH32" s="75">
        <f t="shared" si="3"/>
        <v>-411083.16999710095</v>
      </c>
      <c r="AI32" s="75">
        <f t="shared" si="4"/>
        <v>-411083.16999710095</v>
      </c>
      <c r="AJ32" s="75">
        <f t="shared" si="5"/>
        <v>-411083.16999710095</v>
      </c>
      <c r="AK32" s="78">
        <f t="shared" si="6"/>
        <v>1</v>
      </c>
      <c r="AL32" s="6"/>
      <c r="AM32" s="66">
        <f>VLOOKUP(EURCZK!C32,'Cours à terme initiaux'!$A$1:$E$432,5,FALSE)</f>
        <v>27.512</v>
      </c>
      <c r="AN32" s="75">
        <f t="shared" si="7"/>
        <v>2028205.8738005233</v>
      </c>
      <c r="AO32" s="75">
        <f t="shared" si="8"/>
        <v>0</v>
      </c>
      <c r="AP32" s="75">
        <f t="shared" si="9"/>
        <v>37386.005203245906</v>
      </c>
      <c r="AQ32" s="75">
        <f t="shared" si="10"/>
        <v>0</v>
      </c>
      <c r="AR32" s="78" t="str">
        <f t="shared" si="11"/>
        <v>PAS DE VALEUR INTRINSEQUE</v>
      </c>
      <c r="AS32" s="75"/>
      <c r="AT32" s="76" t="str">
        <f t="shared" si="12"/>
        <v/>
      </c>
      <c r="AU32" s="76"/>
      <c r="AV32" s="76"/>
      <c r="AW32" s="76"/>
      <c r="AX32" s="76"/>
      <c r="AY32" s="76"/>
      <c r="AZ32" s="76"/>
      <c r="BA32" s="73"/>
      <c r="BB32" s="73"/>
      <c r="BC32" s="73"/>
      <c r="BD32" s="73"/>
      <c r="BE32" s="73"/>
      <c r="BF32" s="73"/>
    </row>
    <row r="33" spans="1:58" s="42" customFormat="1" ht="15.6" x14ac:dyDescent="0.3">
      <c r="A33" s="43">
        <v>2016</v>
      </c>
      <c r="B33" s="43" t="s">
        <v>68</v>
      </c>
      <c r="C33" s="43">
        <v>494</v>
      </c>
      <c r="D33" s="43" t="s">
        <v>21</v>
      </c>
      <c r="E33" s="88">
        <v>42160</v>
      </c>
      <c r="F33" s="88">
        <v>42702</v>
      </c>
      <c r="G33" s="88">
        <v>42704</v>
      </c>
      <c r="H33" s="43" t="s">
        <v>26</v>
      </c>
      <c r="I33" s="43" t="s">
        <v>25</v>
      </c>
      <c r="J33" s="43" t="s">
        <v>24</v>
      </c>
      <c r="K33" s="126">
        <v>-2000000</v>
      </c>
      <c r="L33" s="43" t="s">
        <v>26</v>
      </c>
      <c r="M33" s="43" t="s">
        <v>23</v>
      </c>
      <c r="N33" s="43" t="s">
        <v>48</v>
      </c>
      <c r="O33" s="127">
        <v>54000000</v>
      </c>
      <c r="P33" s="43" t="s">
        <v>45</v>
      </c>
      <c r="Q33" s="89">
        <v>27</v>
      </c>
      <c r="R33" s="89">
        <v>27.9</v>
      </c>
      <c r="S33" s="110"/>
      <c r="T33" s="110">
        <v>0</v>
      </c>
      <c r="U33" s="43"/>
      <c r="V33" s="89">
        <v>27.050999999999998</v>
      </c>
      <c r="W33" s="89">
        <v>27.014048887000964</v>
      </c>
      <c r="X33" s="126">
        <v>-12249.463465639992</v>
      </c>
      <c r="Y33" s="147"/>
      <c r="Z33" s="127">
        <v>0</v>
      </c>
      <c r="AA33" s="126">
        <v>-12249.463465639992</v>
      </c>
      <c r="AB33" s="43" t="s">
        <v>120</v>
      </c>
      <c r="AD33" s="75" t="str">
        <f t="shared" si="0"/>
        <v/>
      </c>
      <c r="AE33" s="75" t="str">
        <f t="shared" si="1"/>
        <v/>
      </c>
      <c r="AF33" s="6"/>
      <c r="AG33" s="75" t="str">
        <f t="shared" si="2"/>
        <v/>
      </c>
      <c r="AH33" s="75" t="str">
        <f t="shared" si="3"/>
        <v/>
      </c>
      <c r="AI33" s="75" t="str">
        <f t="shared" si="4"/>
        <v/>
      </c>
      <c r="AJ33" s="75" t="str">
        <f t="shared" si="5"/>
        <v/>
      </c>
      <c r="AK33" s="78" t="str">
        <f t="shared" si="6"/>
        <v/>
      </c>
      <c r="AL33" s="6"/>
      <c r="AM33" s="66">
        <f>VLOOKUP(EURCZK!C33,'Cours à terme initiaux'!$A$1:$E$432,5,FALSE)</f>
        <v>27.512</v>
      </c>
      <c r="AN33" s="75" t="str">
        <f t="shared" si="7"/>
        <v/>
      </c>
      <c r="AO33" s="75" t="str">
        <f t="shared" si="8"/>
        <v/>
      </c>
      <c r="AP33" s="75" t="str">
        <f t="shared" si="9"/>
        <v/>
      </c>
      <c r="AQ33" s="75" t="str">
        <f t="shared" si="10"/>
        <v/>
      </c>
      <c r="AR33" s="78" t="str">
        <f t="shared" si="11"/>
        <v/>
      </c>
      <c r="AS33" s="75"/>
      <c r="AT33" s="76" t="str">
        <f t="shared" si="12"/>
        <v/>
      </c>
      <c r="AU33" s="76"/>
      <c r="AV33" s="76"/>
      <c r="AW33" s="76"/>
      <c r="AX33" s="76"/>
      <c r="AY33" s="76"/>
      <c r="AZ33" s="76"/>
      <c r="BA33" s="73"/>
      <c r="BB33" s="73"/>
      <c r="BC33" s="73"/>
      <c r="BD33" s="73"/>
      <c r="BE33" s="73"/>
      <c r="BF33" s="73"/>
    </row>
    <row r="34" spans="1:58" s="42" customFormat="1" ht="15.6" x14ac:dyDescent="0.3">
      <c r="A34" s="61">
        <v>2016</v>
      </c>
      <c r="B34" s="61" t="s">
        <v>69</v>
      </c>
      <c r="C34" s="61">
        <v>495</v>
      </c>
      <c r="D34" s="61" t="s">
        <v>21</v>
      </c>
      <c r="E34" s="62">
        <v>42160</v>
      </c>
      <c r="F34" s="62">
        <v>42732</v>
      </c>
      <c r="G34" s="62">
        <v>42734</v>
      </c>
      <c r="H34" s="61" t="s">
        <v>22</v>
      </c>
      <c r="I34" s="61" t="s">
        <v>23</v>
      </c>
      <c r="J34" s="61" t="s">
        <v>24</v>
      </c>
      <c r="K34" s="63">
        <v>-2000000</v>
      </c>
      <c r="L34" s="61" t="s">
        <v>22</v>
      </c>
      <c r="M34" s="61" t="s">
        <v>25</v>
      </c>
      <c r="N34" s="61" t="s">
        <v>48</v>
      </c>
      <c r="O34" s="83">
        <v>54000000</v>
      </c>
      <c r="P34" s="61" t="s">
        <v>45</v>
      </c>
      <c r="Q34" s="64">
        <v>27</v>
      </c>
      <c r="R34" s="64"/>
      <c r="S34" s="83"/>
      <c r="T34" s="83">
        <v>0</v>
      </c>
      <c r="U34" s="61"/>
      <c r="V34" s="89">
        <v>27.050999999999998</v>
      </c>
      <c r="W34" s="89">
        <v>26.992255163898133</v>
      </c>
      <c r="X34" s="127">
        <v>30524.937213746238</v>
      </c>
      <c r="Y34" s="147">
        <v>8806.1291456876097</v>
      </c>
      <c r="Z34" s="127">
        <v>572.8157952365658</v>
      </c>
      <c r="AA34" s="127">
        <v>29952.121418509672</v>
      </c>
      <c r="AB34" s="43" t="s">
        <v>49</v>
      </c>
      <c r="AD34" s="75">
        <f t="shared" si="0"/>
        <v>2000573.8561713232</v>
      </c>
      <c r="AE34" s="75">
        <f t="shared" si="1"/>
        <v>573.85617132321931</v>
      </c>
      <c r="AF34" s="6"/>
      <c r="AG34" s="75">
        <f t="shared" si="2"/>
        <v>2857962.6516733193</v>
      </c>
      <c r="AH34" s="75">
        <f t="shared" si="3"/>
        <v>857962.65167331928</v>
      </c>
      <c r="AI34" s="75">
        <f t="shared" si="4"/>
        <v>857388.79550199606</v>
      </c>
      <c r="AJ34" s="75">
        <f t="shared" si="5"/>
        <v>857388.79550199606</v>
      </c>
      <c r="AK34" s="78">
        <f t="shared" si="6"/>
        <v>1</v>
      </c>
      <c r="AL34" s="6"/>
      <c r="AM34" s="66">
        <f>VLOOKUP(EURCZK!C34,'Cours à terme initiaux'!$A$1:$E$432,5,FALSE)</f>
        <v>27.523</v>
      </c>
      <c r="AN34" s="75">
        <f t="shared" si="7"/>
        <v>1961995.4220106821</v>
      </c>
      <c r="AO34" s="75">
        <f t="shared" si="8"/>
        <v>0</v>
      </c>
      <c r="AP34" s="75">
        <f t="shared" si="9"/>
        <v>573.85617132321931</v>
      </c>
      <c r="AQ34" s="75">
        <f t="shared" si="10"/>
        <v>573.85617132321931</v>
      </c>
      <c r="AR34" s="78">
        <f t="shared" si="11"/>
        <v>1</v>
      </c>
      <c r="AS34" s="75"/>
      <c r="AT34" s="76" t="str">
        <f t="shared" si="12"/>
        <v/>
      </c>
      <c r="AU34" s="76"/>
      <c r="AV34" s="76"/>
      <c r="AW34" s="76"/>
      <c r="AX34" s="76"/>
      <c r="AY34" s="76"/>
      <c r="AZ34" s="76"/>
      <c r="BA34" s="73"/>
      <c r="BB34" s="73"/>
      <c r="BC34" s="73"/>
      <c r="BD34" s="73"/>
      <c r="BE34" s="73"/>
      <c r="BF34" s="73"/>
    </row>
    <row r="35" spans="1:58" s="42" customFormat="1" ht="15.6" x14ac:dyDescent="0.3">
      <c r="A35" s="61">
        <v>2016</v>
      </c>
      <c r="B35" s="61" t="s">
        <v>69</v>
      </c>
      <c r="C35" s="61">
        <v>496</v>
      </c>
      <c r="D35" s="61" t="s">
        <v>21</v>
      </c>
      <c r="E35" s="62">
        <v>42160</v>
      </c>
      <c r="F35" s="62">
        <v>42732</v>
      </c>
      <c r="G35" s="62">
        <v>42734</v>
      </c>
      <c r="H35" s="61" t="s">
        <v>26</v>
      </c>
      <c r="I35" s="61" t="s">
        <v>25</v>
      </c>
      <c r="J35" s="61" t="s">
        <v>24</v>
      </c>
      <c r="K35" s="63">
        <v>-2000000</v>
      </c>
      <c r="L35" s="61" t="s">
        <v>26</v>
      </c>
      <c r="M35" s="61" t="s">
        <v>23</v>
      </c>
      <c r="N35" s="61" t="s">
        <v>48</v>
      </c>
      <c r="O35" s="83">
        <v>55800000</v>
      </c>
      <c r="P35" s="61" t="s">
        <v>45</v>
      </c>
      <c r="Q35" s="64">
        <v>27.9</v>
      </c>
      <c r="R35" s="64"/>
      <c r="S35" s="83"/>
      <c r="T35" s="83">
        <v>0</v>
      </c>
      <c r="U35" s="61"/>
      <c r="V35" s="89">
        <v>27.050999999999998</v>
      </c>
      <c r="W35" s="89">
        <v>26.992255163898133</v>
      </c>
      <c r="X35" s="126">
        <v>-8021.9069973258374</v>
      </c>
      <c r="Y35" s="147"/>
      <c r="Z35" s="127">
        <v>0</v>
      </c>
      <c r="AA35" s="126">
        <v>-8021.9069973258374</v>
      </c>
      <c r="AB35" s="43" t="s">
        <v>49</v>
      </c>
      <c r="AD35" s="75">
        <f t="shared" si="0"/>
        <v>2067259.6513770341</v>
      </c>
      <c r="AE35" s="75">
        <f t="shared" si="1"/>
        <v>0</v>
      </c>
      <c r="AF35" s="143"/>
      <c r="AG35" s="75">
        <f t="shared" si="2"/>
        <v>1590199.7318284877</v>
      </c>
      <c r="AH35" s="75">
        <f t="shared" si="3"/>
        <v>-409800.26817151229</v>
      </c>
      <c r="AI35" s="75">
        <f t="shared" si="4"/>
        <v>-409800.26817151229</v>
      </c>
      <c r="AJ35" s="75">
        <f t="shared" si="5"/>
        <v>-409800.26817151229</v>
      </c>
      <c r="AK35" s="78">
        <f t="shared" si="6"/>
        <v>1</v>
      </c>
      <c r="AL35" s="143"/>
      <c r="AM35" s="66">
        <f>VLOOKUP(EURCZK!C35,'Cours à terme initiaux'!$A$1:$E$432,5,FALSE)</f>
        <v>27.523</v>
      </c>
      <c r="AN35" s="75">
        <f t="shared" si="7"/>
        <v>2027395.2694110381</v>
      </c>
      <c r="AO35" s="75">
        <f t="shared" si="8"/>
        <v>0</v>
      </c>
      <c r="AP35" s="75">
        <f t="shared" si="9"/>
        <v>39864.381965995999</v>
      </c>
      <c r="AQ35" s="75">
        <f t="shared" si="10"/>
        <v>0</v>
      </c>
      <c r="AR35" s="78" t="str">
        <f t="shared" si="11"/>
        <v>PAS DE VALEUR INTRINSEQUE</v>
      </c>
      <c r="AS35" s="75"/>
      <c r="AT35" s="76" t="str">
        <f t="shared" si="12"/>
        <v/>
      </c>
      <c r="AU35" s="76"/>
      <c r="AV35" s="76"/>
      <c r="AW35" s="76"/>
      <c r="AX35" s="76"/>
      <c r="AY35" s="76"/>
      <c r="AZ35" s="76"/>
      <c r="BA35" s="73"/>
      <c r="BB35" s="73"/>
      <c r="BC35" s="73"/>
      <c r="BD35" s="73"/>
      <c r="BE35" s="73"/>
      <c r="BF35" s="73"/>
    </row>
    <row r="36" spans="1:58" s="42" customFormat="1" ht="15.6" x14ac:dyDescent="0.3">
      <c r="A36" s="44">
        <v>2016</v>
      </c>
      <c r="B36" s="44" t="s">
        <v>69</v>
      </c>
      <c r="C36" s="44">
        <v>497</v>
      </c>
      <c r="D36" s="44" t="s">
        <v>21</v>
      </c>
      <c r="E36" s="47">
        <v>42160</v>
      </c>
      <c r="F36" s="47">
        <v>42732</v>
      </c>
      <c r="G36" s="47">
        <v>42734</v>
      </c>
      <c r="H36" s="44" t="s">
        <v>26</v>
      </c>
      <c r="I36" s="44" t="s">
        <v>25</v>
      </c>
      <c r="J36" s="44" t="s">
        <v>24</v>
      </c>
      <c r="K36" s="90">
        <v>-2000000</v>
      </c>
      <c r="L36" s="44" t="s">
        <v>26</v>
      </c>
      <c r="M36" s="44" t="s">
        <v>23</v>
      </c>
      <c r="N36" s="44" t="s">
        <v>48</v>
      </c>
      <c r="O36" s="128">
        <v>54000000</v>
      </c>
      <c r="P36" s="44" t="s">
        <v>45</v>
      </c>
      <c r="Q36" s="52">
        <v>27</v>
      </c>
      <c r="R36" s="52">
        <v>27.9</v>
      </c>
      <c r="S36" s="128"/>
      <c r="T36" s="128">
        <v>0</v>
      </c>
      <c r="U36" s="44"/>
      <c r="V36" s="52">
        <v>27.050999999999998</v>
      </c>
      <c r="W36" s="52">
        <v>26.992255163898133</v>
      </c>
      <c r="X36" s="90">
        <v>-13696.901070732793</v>
      </c>
      <c r="Y36" s="148"/>
      <c r="Z36" s="128">
        <v>0</v>
      </c>
      <c r="AA36" s="90">
        <v>-13696.901070732793</v>
      </c>
      <c r="AB36" s="44" t="s">
        <v>120</v>
      </c>
      <c r="AD36" s="144" t="str">
        <f t="shared" ref="AD36" si="13">IF(R36="",ABS(O36/W36),"")</f>
        <v/>
      </c>
      <c r="AE36" s="144" t="str">
        <f t="shared" ref="AE36" si="14">IF(R36="",
IF(H36="BUY",
IF(I36="CALL",MAX(-ABS(O36)/W36+ABS(O36)/Q36,0),IF(I36="PUT",MAX(-ABS(O36)/Q36+ABS(O36)/W36,0),IF(I36="FORWARD",-ABS(O36)/W36+ABS(O36)/Q36,"TRADE NOT VALID"))),
-IF(I36="CALL",MAX(-ABS(O36)/W36+ABS(O36)/Q36,0),IF(I36="PUT",MAX(-ABS(O36)/Q36+ABS(O36)/W36,0),IF(I36="FORWARD",-ABS(O36)/W36+ABS(O36)/Q36,"TRADE NOT VALID")))),"")</f>
        <v/>
      </c>
      <c r="AF36" s="145"/>
      <c r="AG36" s="144" t="str">
        <f t="shared" ref="AG36" si="15">IF(R36="",
IF(I36="CALL",ABS(O36/(W36*(1+$AH$3))),
IF(I36="PUT",ABS(O36/(W36*(1+$AH$2))),
IF(I36="FORWARD",ABS(O36/(W36*(1+$AH$3))),
"TRADE NOT VALID"))),
"")</f>
        <v/>
      </c>
      <c r="AH36" s="144" t="str">
        <f t="shared" ref="AH36" si="16">IF(R36="",
IF(H36="BUY",
IF(I36="CALL",MAX(-ABS(O36)/(W36*(1+$AH$3))+ABS(O36)/Q36,0),IF(I36="PUT",MAX(-ABS(O36)/Q36+ABS(O36)/(W36*(1+$AH$2)),0),IF(I36="FORWARD",-ABS(O36)/(W36*(1+$AH$3))+ABS(O36)/Q36,"TRADE NOT VALID"))),
-IF(I36="CALL",MAX(-ABS(O36)/(W36*(1+$AH$3))+ABS(O36)/Q36,0),IF(I36="PUT",MAX(-ABS(O36)/Q36+ABS(O36)/(W36*(1+$AH$2)),0),IF(I36="FORWARD",-ABS(O36)/(W36*(1+$AH$3))+ABS(O36)/Q36,"TRADE NOT VALID")))),"")</f>
        <v/>
      </c>
      <c r="AI36" s="144" t="str">
        <f t="shared" ref="AI36" si="17">IF(R36="",
AG36-IF(AE36=0,ABS(O36/Q36),AD36),"")</f>
        <v/>
      </c>
      <c r="AJ36" s="144" t="str">
        <f t="shared" ref="AJ36" si="18">IF(R36="",AH36-AE36,"")</f>
        <v/>
      </c>
      <c r="AK36" s="146" t="str">
        <f t="shared" ref="AK36" si="19">IF(R36="",IF(AJ36=0,"CHOC INSUFFISANT",ABS(AJ36/AI36)),"")</f>
        <v/>
      </c>
      <c r="AL36" s="145"/>
      <c r="AM36" s="133">
        <f>VLOOKUP(EURCZK!C36,'Cours à terme initiaux'!$A$1:$E$432,5,FALSE)</f>
        <v>27.523</v>
      </c>
      <c r="AN36" s="144" t="str">
        <f t="shared" ref="AN36" si="20">IF(R36="",ABS(O36/AM36),"")</f>
        <v/>
      </c>
      <c r="AO36" s="144" t="str">
        <f t="shared" ref="AO36" si="21">IF(R36="",
IF(H36="BUY",
IF(I36="CALL",MAX(-ABS(O36)/AM36+ABS(O36)/Q36,0),IF(I36="PUT",MAX(-ABS(O36)/Q36+ABS(O36)/AM36,0),IF(I36="FORWARD",-ABS(O36)/AM36+ABS(O36)/Q36,"TRADE NOT VALID"))),
-IF(I36="CALL",MAX(-ABS(O36)/AM36+ABS(O36)/Q36,0),IF(I36="PUT",MAX(-ABS(O36)/Q36+ABS(O36)/AM36,0),IF(I36="FORWARD",-ABS(O36)/AM36+ABS(O36)/Q36,"TRADE NOT VALID")))),"")</f>
        <v/>
      </c>
      <c r="AP36" s="144" t="str">
        <f t="shared" ref="AP36" si="22">IF(R36="",
IF(AO36=AE36,AD36-AN36,
IF(AE36=0,IF(H36="BUY",(ABS(O36)/AM36-ABS(O36)/Q36),-(ABS(O36)/AM36-ABS(O36)/Q36)),
IF(AO36=0,IF(H36="BUY",(ABS(O36)/W36-ABS(O36)/Q36),-(ABS(O36)/W36-ABS(O36)/Q36)),AD36-AN36))),"")</f>
        <v/>
      </c>
      <c r="AQ36" s="144" t="str">
        <f t="shared" ref="AQ36" si="23">IF(R36="",
AE36-AO36,
"")</f>
        <v/>
      </c>
      <c r="AR36" s="146" t="str">
        <f t="shared" ref="AR36" si="24">IF(R36="",IF(AQ36=0,"PAS DE VALEUR INTRINSEQUE",ABS(AQ36/AP36)),"")</f>
        <v/>
      </c>
      <c r="AS36" s="75"/>
      <c r="AT36" s="76"/>
      <c r="AU36" s="76"/>
      <c r="AV36" s="76"/>
      <c r="AW36" s="76"/>
      <c r="AX36" s="76"/>
      <c r="AY36" s="76"/>
      <c r="AZ36" s="76"/>
      <c r="BA36" s="73"/>
      <c r="BB36" s="73"/>
      <c r="BC36" s="73"/>
      <c r="BD36" s="73"/>
      <c r="BE36" s="73"/>
      <c r="BF36" s="73"/>
    </row>
    <row r="37" spans="1:58" s="139" customFormat="1" ht="15.6" x14ac:dyDescent="0.3">
      <c r="A37" s="134"/>
      <c r="B37" s="134"/>
      <c r="C37" s="134"/>
      <c r="D37" s="134"/>
      <c r="E37" s="135"/>
      <c r="F37" s="135"/>
      <c r="G37" s="135"/>
      <c r="H37" s="134"/>
      <c r="I37" s="134"/>
      <c r="J37" s="134"/>
      <c r="K37" s="136"/>
      <c r="L37" s="134"/>
      <c r="M37" s="134"/>
      <c r="N37" s="134"/>
      <c r="O37" s="137"/>
      <c r="P37" s="134"/>
      <c r="Q37" s="66"/>
      <c r="R37" s="66"/>
      <c r="S37" s="137"/>
      <c r="T37" s="137"/>
      <c r="U37" s="134"/>
      <c r="V37" s="66"/>
      <c r="W37" s="66"/>
      <c r="X37" s="137"/>
      <c r="Y37" s="196"/>
      <c r="Z37" s="137"/>
      <c r="AA37" s="137"/>
      <c r="AB37" s="134"/>
      <c r="AD37" s="79"/>
      <c r="AE37" s="79"/>
      <c r="AF37" s="140"/>
      <c r="AG37" s="79"/>
      <c r="AH37" s="79"/>
      <c r="AI37" s="79"/>
      <c r="AJ37" s="79"/>
      <c r="AK37" s="132"/>
      <c r="AL37" s="140"/>
      <c r="AM37" s="66"/>
      <c r="AN37" s="79"/>
      <c r="AO37" s="79"/>
      <c r="AP37" s="79"/>
      <c r="AQ37" s="79"/>
      <c r="AR37" s="132"/>
      <c r="AS37" s="79"/>
      <c r="AT37" s="141"/>
      <c r="AU37" s="141"/>
      <c r="AV37" s="141"/>
      <c r="AW37" s="141"/>
      <c r="AX37" s="141"/>
      <c r="AY37" s="141"/>
      <c r="AZ37" s="141"/>
      <c r="BA37" s="142"/>
      <c r="BB37" s="142"/>
      <c r="BC37" s="142"/>
      <c r="BD37" s="142"/>
      <c r="BE37" s="142"/>
      <c r="BF37" s="142"/>
    </row>
    <row r="38" spans="1:58" s="139" customFormat="1" ht="15.6" x14ac:dyDescent="0.3">
      <c r="A38" s="134"/>
      <c r="B38" s="134"/>
      <c r="C38" s="134"/>
      <c r="D38" s="134"/>
      <c r="E38" s="135"/>
      <c r="F38" s="135"/>
      <c r="G38" s="135"/>
      <c r="H38" s="134"/>
      <c r="I38" s="134"/>
      <c r="J38" s="134"/>
      <c r="K38" s="136"/>
      <c r="L38" s="134"/>
      <c r="M38" s="134"/>
      <c r="N38" s="134"/>
      <c r="O38" s="137"/>
      <c r="P38" s="134"/>
      <c r="Q38" s="66"/>
      <c r="R38" s="66"/>
      <c r="S38" s="137"/>
      <c r="T38" s="137"/>
      <c r="U38" s="134"/>
      <c r="V38" s="66"/>
      <c r="W38" s="66"/>
      <c r="X38" s="136"/>
      <c r="Y38" s="196"/>
      <c r="Z38" s="137"/>
      <c r="AA38" s="136"/>
      <c r="AB38" s="134"/>
      <c r="AD38" s="79"/>
      <c r="AE38" s="79"/>
      <c r="AF38" s="140"/>
      <c r="AG38" s="79"/>
      <c r="AH38" s="79"/>
      <c r="AI38" s="79"/>
      <c r="AJ38" s="79"/>
      <c r="AK38" s="132"/>
      <c r="AL38" s="140"/>
      <c r="AM38" s="66"/>
      <c r="AN38" s="79"/>
      <c r="AO38" s="79"/>
      <c r="AP38" s="79"/>
      <c r="AQ38" s="79"/>
      <c r="AR38" s="132"/>
      <c r="AS38" s="79"/>
      <c r="AT38" s="141"/>
      <c r="AU38" s="141"/>
      <c r="AV38" s="141"/>
      <c r="AW38" s="141"/>
      <c r="AX38" s="141"/>
      <c r="AY38" s="141"/>
      <c r="AZ38" s="141"/>
      <c r="BA38" s="142"/>
      <c r="BB38" s="142"/>
      <c r="BC38" s="142"/>
      <c r="BD38" s="142"/>
      <c r="BE38" s="142"/>
      <c r="BF38" s="142"/>
    </row>
    <row r="39" spans="1:58" s="139" customFormat="1" ht="15.6" x14ac:dyDescent="0.3">
      <c r="A39" s="134"/>
      <c r="B39" s="134"/>
      <c r="C39" s="134"/>
      <c r="D39" s="134"/>
      <c r="E39" s="135"/>
      <c r="F39" s="135"/>
      <c r="G39" s="135"/>
      <c r="H39" s="134"/>
      <c r="I39" s="134"/>
      <c r="J39" s="134"/>
      <c r="K39" s="136"/>
      <c r="L39" s="134"/>
      <c r="M39" s="134"/>
      <c r="N39" s="134"/>
      <c r="O39" s="137"/>
      <c r="P39" s="134"/>
      <c r="Q39" s="66"/>
      <c r="R39" s="66"/>
      <c r="S39" s="137"/>
      <c r="T39" s="137"/>
      <c r="U39" s="134"/>
      <c r="V39" s="66"/>
      <c r="W39" s="66"/>
      <c r="X39" s="136"/>
      <c r="Y39" s="196"/>
      <c r="Z39" s="137"/>
      <c r="AA39" s="136"/>
      <c r="AB39" s="134"/>
      <c r="AD39" s="79"/>
      <c r="AE39" s="79"/>
      <c r="AF39" s="140"/>
      <c r="AG39" s="79"/>
      <c r="AH39" s="79"/>
      <c r="AI39" s="79"/>
      <c r="AJ39" s="79"/>
      <c r="AK39" s="132"/>
      <c r="AL39" s="140"/>
      <c r="AM39" s="66"/>
      <c r="AN39" s="79"/>
      <c r="AO39" s="79"/>
      <c r="AP39" s="79"/>
      <c r="AQ39" s="79"/>
      <c r="AR39" s="132"/>
      <c r="AS39" s="79"/>
      <c r="AT39" s="141"/>
      <c r="AU39" s="141"/>
      <c r="AV39" s="141"/>
      <c r="AW39" s="141"/>
      <c r="AX39" s="141"/>
      <c r="AY39" s="141"/>
      <c r="AZ39" s="141"/>
      <c r="BA39" s="142"/>
      <c r="BB39" s="142"/>
      <c r="BC39" s="142"/>
      <c r="BD39" s="142"/>
      <c r="BE39" s="142"/>
      <c r="BF39" s="142"/>
    </row>
    <row r="40" spans="1:58" s="139" customFormat="1" ht="15.6" x14ac:dyDescent="0.3">
      <c r="A40" s="134"/>
      <c r="B40" s="134"/>
      <c r="C40" s="134"/>
      <c r="D40" s="134"/>
      <c r="E40" s="135"/>
      <c r="F40" s="135"/>
      <c r="G40" s="135"/>
      <c r="H40" s="134"/>
      <c r="I40" s="134"/>
      <c r="J40" s="134"/>
      <c r="K40" s="136"/>
      <c r="L40" s="134"/>
      <c r="M40" s="134"/>
      <c r="N40" s="134"/>
      <c r="O40" s="137"/>
      <c r="P40" s="134"/>
      <c r="Q40" s="66"/>
      <c r="R40" s="66"/>
      <c r="S40" s="137"/>
      <c r="T40" s="137"/>
      <c r="U40" s="134"/>
      <c r="V40" s="66"/>
      <c r="W40" s="66"/>
      <c r="X40" s="137"/>
      <c r="Y40" s="196"/>
      <c r="Z40" s="137"/>
      <c r="AA40" s="137"/>
      <c r="AB40" s="134"/>
      <c r="AD40" s="79"/>
      <c r="AE40" s="79"/>
      <c r="AF40" s="140"/>
      <c r="AG40" s="79"/>
      <c r="AH40" s="79"/>
      <c r="AI40" s="79"/>
      <c r="AJ40" s="79"/>
      <c r="AK40" s="132"/>
      <c r="AL40" s="140"/>
      <c r="AM40" s="66"/>
      <c r="AN40" s="79"/>
      <c r="AO40" s="79"/>
      <c r="AP40" s="79"/>
      <c r="AQ40" s="79"/>
      <c r="AR40" s="132"/>
      <c r="AS40" s="79"/>
      <c r="AT40" s="141"/>
      <c r="AU40" s="141"/>
      <c r="AV40" s="141"/>
      <c r="AW40" s="141"/>
      <c r="AX40" s="141"/>
      <c r="AY40" s="141"/>
      <c r="AZ40" s="141"/>
      <c r="BA40" s="142"/>
      <c r="BB40" s="142"/>
      <c r="BC40" s="142"/>
      <c r="BD40" s="142"/>
      <c r="BE40" s="142"/>
      <c r="BF40" s="142"/>
    </row>
    <row r="41" spans="1:58" s="139" customFormat="1" ht="15.6" x14ac:dyDescent="0.3">
      <c r="A41" s="134"/>
      <c r="B41" s="134"/>
      <c r="C41" s="134"/>
      <c r="D41" s="134"/>
      <c r="E41" s="135"/>
      <c r="F41" s="135"/>
      <c r="G41" s="135"/>
      <c r="H41" s="134"/>
      <c r="I41" s="134"/>
      <c r="J41" s="134"/>
      <c r="K41" s="136"/>
      <c r="L41" s="134"/>
      <c r="M41" s="134"/>
      <c r="N41" s="134"/>
      <c r="O41" s="137"/>
      <c r="P41" s="134"/>
      <c r="Q41" s="66"/>
      <c r="R41" s="66"/>
      <c r="S41" s="137"/>
      <c r="T41" s="137"/>
      <c r="U41" s="134"/>
      <c r="V41" s="66"/>
      <c r="W41" s="66"/>
      <c r="X41" s="136"/>
      <c r="Y41" s="196"/>
      <c r="Z41" s="137"/>
      <c r="AA41" s="136"/>
      <c r="AB41" s="134"/>
      <c r="AD41" s="79"/>
      <c r="AE41" s="79"/>
      <c r="AF41" s="140"/>
      <c r="AG41" s="79"/>
      <c r="AH41" s="79"/>
      <c r="AI41" s="79"/>
      <c r="AJ41" s="79"/>
      <c r="AK41" s="132"/>
      <c r="AL41" s="140"/>
      <c r="AM41" s="66"/>
      <c r="AN41" s="79"/>
      <c r="AO41" s="79"/>
      <c r="AP41" s="79"/>
      <c r="AQ41" s="79"/>
      <c r="AR41" s="132"/>
      <c r="AS41" s="79"/>
      <c r="AT41" s="141"/>
      <c r="AU41" s="141"/>
      <c r="AV41" s="141"/>
      <c r="AW41" s="141"/>
      <c r="AX41" s="141"/>
      <c r="AY41" s="141"/>
      <c r="AZ41" s="141"/>
      <c r="BA41" s="142"/>
      <c r="BB41" s="142"/>
      <c r="BC41" s="142"/>
      <c r="BD41" s="142"/>
      <c r="BE41" s="142"/>
      <c r="BF41" s="142"/>
    </row>
    <row r="42" spans="1:58" s="139" customFormat="1" ht="15.6" x14ac:dyDescent="0.3">
      <c r="A42" s="134"/>
      <c r="B42" s="134"/>
      <c r="C42" s="134"/>
      <c r="D42" s="134"/>
      <c r="E42" s="135"/>
      <c r="F42" s="135"/>
      <c r="G42" s="135"/>
      <c r="H42" s="134"/>
      <c r="I42" s="134"/>
      <c r="J42" s="134"/>
      <c r="K42" s="136"/>
      <c r="L42" s="134"/>
      <c r="M42" s="134"/>
      <c r="N42" s="134"/>
      <c r="O42" s="137"/>
      <c r="P42" s="134"/>
      <c r="Q42" s="66"/>
      <c r="R42" s="66"/>
      <c r="S42" s="137"/>
      <c r="T42" s="137"/>
      <c r="U42" s="134"/>
      <c r="V42" s="66"/>
      <c r="W42" s="66"/>
      <c r="X42" s="136"/>
      <c r="Y42" s="196"/>
      <c r="Z42" s="137"/>
      <c r="AA42" s="136"/>
      <c r="AB42" s="134"/>
      <c r="AD42" s="79"/>
      <c r="AE42" s="79"/>
      <c r="AF42" s="140"/>
      <c r="AG42" s="79"/>
      <c r="AH42" s="79"/>
      <c r="AI42" s="79"/>
      <c r="AJ42" s="79"/>
      <c r="AK42" s="132"/>
      <c r="AL42" s="140"/>
      <c r="AM42" s="66"/>
      <c r="AN42" s="79"/>
      <c r="AO42" s="79"/>
      <c r="AP42" s="79"/>
      <c r="AQ42" s="79"/>
      <c r="AR42" s="132"/>
      <c r="AS42" s="79"/>
      <c r="AT42" s="141"/>
      <c r="AU42" s="141"/>
      <c r="AV42" s="141"/>
      <c r="AW42" s="141"/>
      <c r="AX42" s="141"/>
      <c r="AY42" s="141"/>
      <c r="AZ42" s="141"/>
      <c r="BA42" s="142"/>
      <c r="BB42" s="142"/>
      <c r="BC42" s="142"/>
      <c r="BD42" s="142"/>
      <c r="BE42" s="142"/>
      <c r="BF42" s="142"/>
    </row>
    <row r="43" spans="1:58" s="139" customFormat="1" ht="15.6" x14ac:dyDescent="0.3">
      <c r="A43" s="134"/>
      <c r="B43" s="134"/>
      <c r="C43" s="134"/>
      <c r="D43" s="134"/>
      <c r="E43" s="135"/>
      <c r="F43" s="135"/>
      <c r="G43" s="135"/>
      <c r="H43" s="134"/>
      <c r="I43" s="134"/>
      <c r="J43" s="134"/>
      <c r="K43" s="136"/>
      <c r="L43" s="134"/>
      <c r="M43" s="134"/>
      <c r="N43" s="134"/>
      <c r="O43" s="137"/>
      <c r="P43" s="134"/>
      <c r="Q43" s="66"/>
      <c r="R43" s="66"/>
      <c r="S43" s="137"/>
      <c r="T43" s="137"/>
      <c r="U43" s="134"/>
      <c r="V43" s="66"/>
      <c r="W43" s="66"/>
      <c r="X43" s="137"/>
      <c r="Y43" s="196"/>
      <c r="Z43" s="137"/>
      <c r="AA43" s="137"/>
      <c r="AB43" s="134"/>
      <c r="AD43" s="79"/>
      <c r="AE43" s="79"/>
      <c r="AF43" s="140"/>
      <c r="AG43" s="79"/>
      <c r="AH43" s="79"/>
      <c r="AI43" s="79"/>
      <c r="AJ43" s="79"/>
      <c r="AK43" s="132"/>
      <c r="AL43" s="140"/>
      <c r="AM43" s="66"/>
      <c r="AN43" s="79"/>
      <c r="AO43" s="79"/>
      <c r="AP43" s="79"/>
      <c r="AQ43" s="79"/>
      <c r="AR43" s="132"/>
      <c r="AS43" s="79"/>
      <c r="AT43" s="141"/>
      <c r="AU43" s="141"/>
      <c r="AV43" s="141"/>
      <c r="AW43" s="141"/>
      <c r="AX43" s="141"/>
      <c r="AY43" s="141"/>
      <c r="AZ43" s="141"/>
      <c r="BA43" s="142"/>
      <c r="BB43" s="142"/>
      <c r="BC43" s="142"/>
      <c r="BD43" s="142"/>
      <c r="BE43" s="142"/>
      <c r="BF43" s="142"/>
    </row>
    <row r="44" spans="1:58" s="139" customFormat="1" ht="15.6" x14ac:dyDescent="0.3">
      <c r="A44" s="134"/>
      <c r="B44" s="134"/>
      <c r="C44" s="134"/>
      <c r="D44" s="134"/>
      <c r="E44" s="135"/>
      <c r="F44" s="135"/>
      <c r="G44" s="135"/>
      <c r="H44" s="134"/>
      <c r="I44" s="134"/>
      <c r="J44" s="134"/>
      <c r="K44" s="136"/>
      <c r="L44" s="134"/>
      <c r="M44" s="134"/>
      <c r="N44" s="134"/>
      <c r="O44" s="137"/>
      <c r="P44" s="134"/>
      <c r="Q44" s="66"/>
      <c r="R44" s="66"/>
      <c r="S44" s="137"/>
      <c r="T44" s="137"/>
      <c r="U44" s="134"/>
      <c r="V44" s="66"/>
      <c r="W44" s="66"/>
      <c r="X44" s="136"/>
      <c r="Y44" s="196"/>
      <c r="Z44" s="137"/>
      <c r="AA44" s="136"/>
      <c r="AB44" s="134"/>
      <c r="AD44" s="79"/>
      <c r="AE44" s="79"/>
      <c r="AF44" s="140"/>
      <c r="AG44" s="79"/>
      <c r="AH44" s="79"/>
      <c r="AI44" s="79"/>
      <c r="AJ44" s="79"/>
      <c r="AK44" s="132"/>
      <c r="AL44" s="140"/>
      <c r="AM44" s="66"/>
      <c r="AN44" s="79"/>
      <c r="AO44" s="79"/>
      <c r="AP44" s="79"/>
      <c r="AQ44" s="79"/>
      <c r="AR44" s="132"/>
      <c r="AS44" s="79"/>
      <c r="AT44" s="141"/>
      <c r="AU44" s="141"/>
      <c r="AV44" s="141"/>
      <c r="AW44" s="141"/>
      <c r="AX44" s="141"/>
      <c r="AY44" s="141"/>
      <c r="AZ44" s="141"/>
      <c r="BA44" s="142"/>
      <c r="BB44" s="142"/>
      <c r="BC44" s="142"/>
      <c r="BD44" s="142"/>
      <c r="BE44" s="142"/>
      <c r="BF44" s="142"/>
    </row>
    <row r="45" spans="1:58" s="139" customFormat="1" ht="15.6" x14ac:dyDescent="0.3">
      <c r="A45" s="134"/>
      <c r="B45" s="134"/>
      <c r="C45" s="134"/>
      <c r="D45" s="134"/>
      <c r="E45" s="135"/>
      <c r="F45" s="135"/>
      <c r="G45" s="135"/>
      <c r="H45" s="134"/>
      <c r="I45" s="134"/>
      <c r="J45" s="134"/>
      <c r="K45" s="136"/>
      <c r="L45" s="134"/>
      <c r="M45" s="134"/>
      <c r="N45" s="134"/>
      <c r="O45" s="137"/>
      <c r="P45" s="134"/>
      <c r="Q45" s="66"/>
      <c r="R45" s="66"/>
      <c r="S45" s="137"/>
      <c r="T45" s="137"/>
      <c r="U45" s="134"/>
      <c r="V45" s="66"/>
      <c r="W45" s="66"/>
      <c r="X45" s="136"/>
      <c r="Y45" s="196"/>
      <c r="Z45" s="137"/>
      <c r="AA45" s="136"/>
      <c r="AB45" s="134"/>
      <c r="AD45" s="79"/>
      <c r="AE45" s="79"/>
      <c r="AF45" s="140"/>
      <c r="AG45" s="79"/>
      <c r="AH45" s="79"/>
      <c r="AI45" s="79"/>
      <c r="AJ45" s="79"/>
      <c r="AK45" s="132"/>
      <c r="AL45" s="140"/>
      <c r="AM45" s="66"/>
      <c r="AN45" s="79"/>
      <c r="AO45" s="79"/>
      <c r="AP45" s="79"/>
      <c r="AQ45" s="79"/>
      <c r="AR45" s="132"/>
      <c r="AS45" s="79"/>
      <c r="AT45" s="141"/>
      <c r="AU45" s="141"/>
      <c r="AV45" s="141"/>
      <c r="AW45" s="141"/>
      <c r="AX45" s="141"/>
      <c r="AY45" s="141"/>
      <c r="AZ45" s="141"/>
      <c r="BA45" s="142"/>
      <c r="BB45" s="142"/>
      <c r="BC45" s="142"/>
      <c r="BD45" s="142"/>
      <c r="BE45" s="142"/>
      <c r="BF45" s="142"/>
    </row>
    <row r="46" spans="1:58" s="139" customFormat="1" ht="15.6" x14ac:dyDescent="0.3">
      <c r="A46" s="134"/>
      <c r="B46" s="134"/>
      <c r="C46" s="134"/>
      <c r="D46" s="134"/>
      <c r="E46" s="135"/>
      <c r="F46" s="135"/>
      <c r="G46" s="135"/>
      <c r="H46" s="134"/>
      <c r="I46" s="134"/>
      <c r="J46" s="134"/>
      <c r="K46" s="136"/>
      <c r="L46" s="134"/>
      <c r="M46" s="134"/>
      <c r="N46" s="134"/>
      <c r="O46" s="137"/>
      <c r="P46" s="134"/>
      <c r="Q46" s="66"/>
      <c r="R46" s="66"/>
      <c r="S46" s="137"/>
      <c r="T46" s="137"/>
      <c r="U46" s="134"/>
      <c r="V46" s="66"/>
      <c r="W46" s="66"/>
      <c r="X46" s="137"/>
      <c r="Y46" s="138"/>
      <c r="Z46" s="137"/>
      <c r="AA46" s="137"/>
      <c r="AB46" s="134"/>
      <c r="AD46" s="79"/>
      <c r="AE46" s="79"/>
      <c r="AF46" s="140"/>
      <c r="AG46" s="79"/>
      <c r="AH46" s="79"/>
      <c r="AI46" s="79"/>
      <c r="AJ46" s="79"/>
      <c r="AK46" s="132"/>
      <c r="AL46" s="140"/>
      <c r="AM46" s="66"/>
      <c r="AN46" s="79"/>
      <c r="AO46" s="79"/>
      <c r="AP46" s="79"/>
      <c r="AQ46" s="79"/>
      <c r="AR46" s="132"/>
      <c r="AS46" s="79"/>
      <c r="AT46" s="141"/>
      <c r="AU46" s="141"/>
      <c r="AV46" s="141"/>
      <c r="AW46" s="141"/>
      <c r="AX46" s="141"/>
      <c r="AY46" s="141"/>
      <c r="AZ46" s="141"/>
      <c r="BA46" s="142"/>
      <c r="BB46" s="142"/>
      <c r="BC46" s="142"/>
      <c r="BD46" s="142"/>
      <c r="BE46" s="142"/>
      <c r="BF46" s="142"/>
    </row>
    <row r="47" spans="1:58" s="139" customFormat="1" ht="15.6" x14ac:dyDescent="0.3">
      <c r="A47" s="134"/>
      <c r="B47" s="134"/>
      <c r="C47" s="134"/>
      <c r="D47" s="134"/>
      <c r="E47" s="135"/>
      <c r="F47" s="135"/>
      <c r="G47" s="135"/>
      <c r="H47" s="134"/>
      <c r="I47" s="134"/>
      <c r="J47" s="134"/>
      <c r="K47" s="136"/>
      <c r="L47" s="134"/>
      <c r="M47" s="134"/>
      <c r="N47" s="134"/>
      <c r="O47" s="137"/>
      <c r="P47" s="134"/>
      <c r="Q47" s="66"/>
      <c r="R47" s="66"/>
      <c r="S47" s="137"/>
      <c r="T47" s="137"/>
      <c r="U47" s="134"/>
      <c r="V47" s="66"/>
      <c r="W47" s="66"/>
      <c r="X47" s="136"/>
      <c r="Y47" s="138"/>
      <c r="Z47" s="137"/>
      <c r="AA47" s="136"/>
      <c r="AB47" s="134"/>
      <c r="AD47" s="79"/>
      <c r="AE47" s="79"/>
      <c r="AF47" s="140"/>
      <c r="AG47" s="79"/>
      <c r="AH47" s="79"/>
      <c r="AI47" s="79"/>
      <c r="AJ47" s="79"/>
      <c r="AK47" s="132"/>
      <c r="AL47" s="140"/>
      <c r="AM47" s="66"/>
      <c r="AN47" s="79"/>
      <c r="AO47" s="79"/>
      <c r="AP47" s="79"/>
      <c r="AQ47" s="79"/>
      <c r="AR47" s="132"/>
      <c r="AS47" s="79"/>
      <c r="AT47" s="141"/>
      <c r="AU47" s="141"/>
      <c r="AV47" s="141"/>
      <c r="AW47" s="141"/>
      <c r="AX47" s="141"/>
      <c r="AY47" s="141"/>
      <c r="AZ47" s="141"/>
      <c r="BA47" s="142"/>
      <c r="BB47" s="142"/>
      <c r="BC47" s="142"/>
      <c r="BD47" s="142"/>
      <c r="BE47" s="142"/>
      <c r="BF47" s="142"/>
    </row>
    <row r="48" spans="1:58" s="42" customFormat="1" ht="15.6" x14ac:dyDescent="0.3">
      <c r="A48" s="61"/>
      <c r="B48" s="61"/>
      <c r="C48" s="61"/>
      <c r="D48" s="61"/>
      <c r="E48" s="62"/>
      <c r="F48" s="62"/>
      <c r="G48" s="62"/>
      <c r="H48" s="61"/>
      <c r="I48" s="61"/>
      <c r="J48" s="61"/>
      <c r="K48" s="63"/>
      <c r="L48" s="61"/>
      <c r="M48" s="61"/>
      <c r="N48" s="61"/>
      <c r="O48" s="83"/>
      <c r="P48" s="61"/>
      <c r="Q48" s="64"/>
      <c r="R48" s="64"/>
      <c r="S48" s="83"/>
      <c r="T48" s="83"/>
      <c r="U48" s="61"/>
      <c r="V48" s="64"/>
      <c r="W48" s="64"/>
      <c r="X48" s="63"/>
      <c r="Y48" s="112"/>
      <c r="Z48" s="83"/>
      <c r="AA48" s="63"/>
      <c r="AB48" s="43"/>
      <c r="AD48" s="75"/>
      <c r="AE48" s="75"/>
      <c r="AF48" s="6"/>
      <c r="AG48" s="75"/>
      <c r="AH48" s="75"/>
      <c r="AI48" s="75"/>
      <c r="AJ48" s="75"/>
      <c r="AK48" s="78"/>
      <c r="AL48" s="6"/>
      <c r="AM48" s="66"/>
      <c r="AN48" s="75"/>
      <c r="AO48" s="75"/>
      <c r="AP48" s="75"/>
      <c r="AQ48" s="75"/>
      <c r="AR48" s="78"/>
      <c r="AS48" s="75"/>
      <c r="AT48" s="76"/>
      <c r="AU48" s="76"/>
      <c r="AV48" s="76"/>
      <c r="AW48" s="76"/>
      <c r="AX48" s="76"/>
      <c r="AY48" s="76"/>
      <c r="AZ48" s="76"/>
      <c r="BA48" s="73"/>
      <c r="BB48" s="73"/>
      <c r="BC48" s="73"/>
      <c r="BD48" s="73"/>
      <c r="BE48" s="73"/>
      <c r="BF48" s="73"/>
    </row>
    <row r="49" spans="1:58" s="42" customFormat="1" ht="15.6" x14ac:dyDescent="0.3">
      <c r="A49" s="61"/>
      <c r="B49" s="61"/>
      <c r="C49" s="61"/>
      <c r="D49" s="61"/>
      <c r="E49" s="62"/>
      <c r="F49" s="62"/>
      <c r="G49" s="62"/>
      <c r="H49" s="61"/>
      <c r="I49" s="61"/>
      <c r="J49" s="61"/>
      <c r="K49" s="63"/>
      <c r="L49" s="61"/>
      <c r="M49" s="61"/>
      <c r="N49" s="61"/>
      <c r="O49" s="83"/>
      <c r="P49" s="61"/>
      <c r="Q49" s="64"/>
      <c r="R49" s="64"/>
      <c r="S49" s="83"/>
      <c r="T49" s="83"/>
      <c r="U49" s="61"/>
      <c r="V49" s="64"/>
      <c r="W49" s="64"/>
      <c r="X49" s="83"/>
      <c r="Y49" s="112"/>
      <c r="Z49" s="83"/>
      <c r="AA49" s="83"/>
      <c r="AB49" s="43"/>
      <c r="AD49" s="75"/>
      <c r="AE49" s="75"/>
      <c r="AF49" s="6"/>
      <c r="AG49" s="75"/>
      <c r="AH49" s="75"/>
      <c r="AI49" s="75"/>
      <c r="AJ49" s="75"/>
      <c r="AK49" s="78"/>
      <c r="AL49" s="6"/>
      <c r="AM49" s="66"/>
      <c r="AN49" s="75"/>
      <c r="AO49" s="75"/>
      <c r="AP49" s="75"/>
      <c r="AQ49" s="75"/>
      <c r="AR49" s="78"/>
      <c r="AS49" s="75"/>
      <c r="AT49" s="76"/>
      <c r="AU49" s="76"/>
      <c r="AV49" s="76"/>
      <c r="AW49" s="76"/>
      <c r="AX49" s="76"/>
      <c r="AY49" s="76"/>
      <c r="AZ49" s="76"/>
      <c r="BA49" s="73"/>
      <c r="BB49" s="73"/>
      <c r="BC49" s="73"/>
      <c r="BD49" s="73"/>
      <c r="BE49" s="73"/>
      <c r="BF49" s="73"/>
    </row>
    <row r="50" spans="1:58" s="42" customFormat="1" ht="15.6" x14ac:dyDescent="0.3">
      <c r="A50" s="61"/>
      <c r="B50" s="61"/>
      <c r="C50" s="61"/>
      <c r="D50" s="61"/>
      <c r="E50" s="62"/>
      <c r="F50" s="62"/>
      <c r="G50" s="62"/>
      <c r="H50" s="61"/>
      <c r="I50" s="61"/>
      <c r="J50" s="61"/>
      <c r="K50" s="63"/>
      <c r="L50" s="61"/>
      <c r="M50" s="61"/>
      <c r="N50" s="61"/>
      <c r="O50" s="83"/>
      <c r="P50" s="61"/>
      <c r="Q50" s="64"/>
      <c r="R50" s="64"/>
      <c r="S50" s="83"/>
      <c r="T50" s="83"/>
      <c r="U50" s="61"/>
      <c r="V50" s="64"/>
      <c r="W50" s="64"/>
      <c r="X50" s="63"/>
      <c r="Y50" s="112"/>
      <c r="Z50" s="83"/>
      <c r="AA50" s="63"/>
      <c r="AB50" s="43"/>
      <c r="AD50" s="75"/>
      <c r="AE50" s="75"/>
      <c r="AF50" s="6"/>
      <c r="AG50" s="75"/>
      <c r="AH50" s="75"/>
      <c r="AI50" s="75"/>
      <c r="AJ50" s="75"/>
      <c r="AK50" s="78"/>
      <c r="AL50" s="6"/>
      <c r="AM50" s="66"/>
      <c r="AN50" s="75"/>
      <c r="AO50" s="75"/>
      <c r="AP50" s="75"/>
      <c r="AQ50" s="75"/>
      <c r="AR50" s="78"/>
      <c r="AS50" s="75"/>
      <c r="AT50" s="76"/>
      <c r="AU50" s="76"/>
      <c r="AV50" s="76"/>
      <c r="AW50" s="76"/>
      <c r="AX50" s="76"/>
      <c r="AY50" s="76"/>
      <c r="AZ50" s="76"/>
      <c r="BA50" s="73"/>
      <c r="BB50" s="73"/>
      <c r="BC50" s="73"/>
      <c r="BD50" s="73"/>
      <c r="BE50" s="73"/>
      <c r="BF50" s="73"/>
    </row>
    <row r="51" spans="1:58" s="42" customFormat="1" ht="15.6" x14ac:dyDescent="0.3">
      <c r="A51" s="61"/>
      <c r="B51" s="61"/>
      <c r="C51" s="61"/>
      <c r="D51" s="61"/>
      <c r="E51" s="62"/>
      <c r="F51" s="62"/>
      <c r="G51" s="62"/>
      <c r="H51" s="61"/>
      <c r="I51" s="61"/>
      <c r="J51" s="61"/>
      <c r="K51" s="63"/>
      <c r="L51" s="61"/>
      <c r="M51" s="61"/>
      <c r="N51" s="61"/>
      <c r="O51" s="83"/>
      <c r="P51" s="61"/>
      <c r="Q51" s="64"/>
      <c r="R51" s="64"/>
      <c r="S51" s="83"/>
      <c r="T51" s="83"/>
      <c r="U51" s="61"/>
      <c r="V51" s="64"/>
      <c r="W51" s="64"/>
      <c r="X51" s="63"/>
      <c r="Y51" s="112"/>
      <c r="Z51" s="83"/>
      <c r="AA51" s="63"/>
      <c r="AB51" s="43"/>
      <c r="AD51" s="75"/>
      <c r="AE51" s="75"/>
      <c r="AF51" s="6"/>
      <c r="AG51" s="75"/>
      <c r="AH51" s="75"/>
      <c r="AI51" s="75"/>
      <c r="AJ51" s="75"/>
      <c r="AK51" s="78"/>
      <c r="AL51" s="6"/>
      <c r="AM51" s="66"/>
      <c r="AN51" s="75"/>
      <c r="AO51" s="75"/>
      <c r="AP51" s="75"/>
      <c r="AQ51" s="75"/>
      <c r="AR51" s="78"/>
      <c r="AS51" s="75"/>
      <c r="AT51" s="76"/>
      <c r="AU51" s="76"/>
      <c r="AV51" s="76"/>
      <c r="AW51" s="76"/>
      <c r="AX51" s="76"/>
      <c r="AY51" s="76"/>
      <c r="AZ51" s="76"/>
      <c r="BA51" s="73"/>
      <c r="BB51" s="73"/>
      <c r="BC51" s="73"/>
      <c r="BD51" s="73"/>
      <c r="BE51" s="73"/>
      <c r="BF51" s="73"/>
    </row>
    <row r="52" spans="1:58" s="42" customFormat="1" ht="15.6" x14ac:dyDescent="0.3">
      <c r="A52" s="61"/>
      <c r="B52" s="61"/>
      <c r="C52" s="61"/>
      <c r="D52" s="61"/>
      <c r="E52" s="62"/>
      <c r="F52" s="62"/>
      <c r="G52" s="62"/>
      <c r="H52" s="61"/>
      <c r="I52" s="61"/>
      <c r="J52" s="61"/>
      <c r="K52" s="63"/>
      <c r="L52" s="61"/>
      <c r="M52" s="61"/>
      <c r="N52" s="61"/>
      <c r="O52" s="83"/>
      <c r="P52" s="61"/>
      <c r="Q52" s="64"/>
      <c r="R52" s="64"/>
      <c r="S52" s="83"/>
      <c r="T52" s="83"/>
      <c r="U52" s="61"/>
      <c r="V52" s="64"/>
      <c r="W52" s="64"/>
      <c r="X52" s="83"/>
      <c r="Y52" s="112"/>
      <c r="Z52" s="83"/>
      <c r="AA52" s="83"/>
      <c r="AB52" s="43"/>
      <c r="AD52" s="75"/>
      <c r="AE52" s="75"/>
      <c r="AF52" s="6"/>
      <c r="AG52" s="75"/>
      <c r="AH52" s="75"/>
      <c r="AI52" s="75"/>
      <c r="AJ52" s="75"/>
      <c r="AK52" s="78"/>
      <c r="AL52" s="6"/>
      <c r="AM52" s="66"/>
      <c r="AN52" s="75"/>
      <c r="AO52" s="75"/>
      <c r="AP52" s="75"/>
      <c r="AQ52" s="75"/>
      <c r="AR52" s="78"/>
      <c r="AS52" s="75"/>
      <c r="AT52" s="76"/>
      <c r="AU52" s="76"/>
      <c r="AV52" s="76"/>
      <c r="AW52" s="76"/>
      <c r="AX52" s="76"/>
      <c r="AY52" s="76"/>
      <c r="AZ52" s="76"/>
      <c r="BA52" s="73"/>
      <c r="BB52" s="73"/>
      <c r="BC52" s="73"/>
      <c r="BD52" s="73"/>
      <c r="BE52" s="73"/>
      <c r="BF52" s="73"/>
    </row>
    <row r="53" spans="1:58" s="42" customFormat="1" ht="15.6" x14ac:dyDescent="0.3">
      <c r="A53" s="61"/>
      <c r="B53" s="61"/>
      <c r="C53" s="61"/>
      <c r="D53" s="61"/>
      <c r="E53" s="62"/>
      <c r="F53" s="62"/>
      <c r="G53" s="62"/>
      <c r="H53" s="61"/>
      <c r="I53" s="61"/>
      <c r="J53" s="61"/>
      <c r="K53" s="63"/>
      <c r="L53" s="61"/>
      <c r="M53" s="61"/>
      <c r="N53" s="61"/>
      <c r="O53" s="83"/>
      <c r="P53" s="61"/>
      <c r="Q53" s="64"/>
      <c r="R53" s="64"/>
      <c r="S53" s="83"/>
      <c r="T53" s="83"/>
      <c r="U53" s="61"/>
      <c r="V53" s="64"/>
      <c r="W53" s="64"/>
      <c r="X53" s="63"/>
      <c r="Y53" s="112"/>
      <c r="Z53" s="83"/>
      <c r="AA53" s="63"/>
      <c r="AB53" s="43"/>
      <c r="AD53" s="75"/>
      <c r="AE53" s="75"/>
      <c r="AF53" s="6"/>
      <c r="AG53" s="75"/>
      <c r="AH53" s="75"/>
      <c r="AI53" s="75"/>
      <c r="AJ53" s="75"/>
      <c r="AK53" s="78"/>
      <c r="AL53" s="6"/>
      <c r="AM53" s="66"/>
      <c r="AN53" s="75"/>
      <c r="AO53" s="75"/>
      <c r="AP53" s="75"/>
      <c r="AQ53" s="75"/>
      <c r="AR53" s="78"/>
      <c r="AS53" s="75"/>
      <c r="AT53" s="76"/>
      <c r="AU53" s="76"/>
      <c r="AV53" s="76"/>
      <c r="AW53" s="76"/>
      <c r="AX53" s="76"/>
      <c r="AY53" s="76"/>
      <c r="AZ53" s="76"/>
      <c r="BA53" s="73"/>
      <c r="BB53" s="73"/>
      <c r="BC53" s="73"/>
      <c r="BD53" s="73"/>
      <c r="BE53" s="73"/>
      <c r="BF53" s="73"/>
    </row>
    <row r="54" spans="1:58" s="42" customFormat="1" ht="15.6" x14ac:dyDescent="0.3">
      <c r="A54" s="61"/>
      <c r="B54" s="61"/>
      <c r="C54" s="61"/>
      <c r="D54" s="61"/>
      <c r="E54" s="62"/>
      <c r="F54" s="62"/>
      <c r="G54" s="62"/>
      <c r="H54" s="61"/>
      <c r="I54" s="61"/>
      <c r="J54" s="61"/>
      <c r="K54" s="63"/>
      <c r="L54" s="61"/>
      <c r="M54" s="61"/>
      <c r="N54" s="61"/>
      <c r="O54" s="83"/>
      <c r="P54" s="61"/>
      <c r="Q54" s="64"/>
      <c r="R54" s="64"/>
      <c r="S54" s="83"/>
      <c r="T54" s="83"/>
      <c r="U54" s="61"/>
      <c r="V54" s="64"/>
      <c r="W54" s="64"/>
      <c r="X54" s="63"/>
      <c r="Y54" s="112"/>
      <c r="Z54" s="83"/>
      <c r="AA54" s="63"/>
      <c r="AB54" s="43"/>
      <c r="AD54" s="75"/>
      <c r="AE54" s="75"/>
      <c r="AF54" s="6"/>
      <c r="AG54" s="75"/>
      <c r="AH54" s="75"/>
      <c r="AI54" s="75"/>
      <c r="AJ54" s="75"/>
      <c r="AK54" s="78"/>
      <c r="AL54" s="6"/>
      <c r="AM54" s="66"/>
      <c r="AN54" s="75"/>
      <c r="AO54" s="75"/>
      <c r="AP54" s="75"/>
      <c r="AQ54" s="75"/>
      <c r="AR54" s="78"/>
      <c r="AS54" s="75"/>
      <c r="AT54" s="76"/>
      <c r="AU54" s="76"/>
      <c r="AV54" s="76"/>
      <c r="AW54" s="76"/>
      <c r="AX54" s="76"/>
      <c r="AY54" s="76"/>
      <c r="AZ54" s="76"/>
      <c r="BA54" s="73"/>
      <c r="BB54" s="73"/>
      <c r="BC54" s="73"/>
      <c r="BD54" s="73"/>
      <c r="BE54" s="73"/>
      <c r="BF54" s="73"/>
    </row>
    <row r="55" spans="1:58" s="42" customFormat="1" ht="15.6" x14ac:dyDescent="0.3">
      <c r="A55" s="61"/>
      <c r="B55" s="61"/>
      <c r="C55" s="61"/>
      <c r="D55" s="61"/>
      <c r="E55" s="62"/>
      <c r="F55" s="62"/>
      <c r="G55" s="62"/>
      <c r="H55" s="61"/>
      <c r="I55" s="61"/>
      <c r="J55" s="61"/>
      <c r="K55" s="83"/>
      <c r="L55" s="61"/>
      <c r="M55" s="61"/>
      <c r="N55" s="61"/>
      <c r="O55" s="63"/>
      <c r="P55" s="61"/>
      <c r="Q55" s="64"/>
      <c r="R55" s="65"/>
      <c r="S55" s="65"/>
      <c r="T55" s="82"/>
      <c r="U55" s="61"/>
      <c r="V55" s="64"/>
      <c r="W55" s="64"/>
      <c r="X55" s="83"/>
      <c r="Y55" s="112"/>
      <c r="Z55" s="83"/>
      <c r="AA55" s="83"/>
      <c r="AB55" s="61"/>
      <c r="AD55" s="75"/>
      <c r="AE55" s="75"/>
      <c r="AF55" s="6"/>
      <c r="AG55" s="75"/>
      <c r="AH55" s="75"/>
      <c r="AI55" s="75"/>
      <c r="AJ55" s="75"/>
      <c r="AK55" s="78"/>
      <c r="AL55" s="6"/>
      <c r="AM55" s="66"/>
      <c r="AN55" s="75"/>
      <c r="AO55" s="75"/>
      <c r="AP55" s="75"/>
      <c r="AQ55" s="75"/>
      <c r="AR55" s="78"/>
      <c r="AS55" s="75"/>
      <c r="AT55" s="76"/>
      <c r="AU55" s="76"/>
      <c r="AV55" s="76"/>
      <c r="AW55" s="76"/>
      <c r="AX55" s="76"/>
      <c r="AY55" s="76"/>
      <c r="AZ55" s="76"/>
      <c r="BA55" s="73"/>
      <c r="BB55" s="73"/>
      <c r="BC55" s="73"/>
      <c r="BD55" s="73"/>
      <c r="BE55" s="73"/>
      <c r="BF55" s="73"/>
    </row>
    <row r="56" spans="1:58" ht="15.6" x14ac:dyDescent="0.3">
      <c r="A56" s="61"/>
      <c r="B56" s="61"/>
      <c r="C56" s="61"/>
      <c r="D56" s="61"/>
      <c r="E56" s="62"/>
      <c r="F56" s="62"/>
      <c r="G56" s="62"/>
      <c r="H56" s="61"/>
      <c r="I56" s="61"/>
      <c r="J56" s="61"/>
      <c r="K56" s="83"/>
      <c r="L56" s="61"/>
      <c r="M56" s="61"/>
      <c r="N56" s="61"/>
      <c r="O56" s="63"/>
      <c r="P56" s="61"/>
      <c r="Q56" s="64"/>
      <c r="R56" s="65"/>
      <c r="S56" s="65"/>
      <c r="U56" s="61"/>
      <c r="V56" s="64"/>
      <c r="W56" s="64"/>
      <c r="X56" s="83"/>
      <c r="Z56" s="83"/>
      <c r="AA56" s="83"/>
      <c r="AD56" s="75"/>
      <c r="AE56" s="75"/>
      <c r="AF56" s="6"/>
      <c r="AG56" s="75"/>
      <c r="AH56" s="75"/>
      <c r="AI56" s="75"/>
      <c r="AJ56" s="75"/>
      <c r="AK56" s="78"/>
      <c r="AL56" s="6"/>
      <c r="AM56" s="66"/>
      <c r="AN56" s="75"/>
      <c r="AO56" s="75"/>
      <c r="AP56" s="75"/>
      <c r="AQ56" s="75"/>
      <c r="AR56" s="78"/>
    </row>
    <row r="57" spans="1:58" ht="15.6" x14ac:dyDescent="0.3">
      <c r="A57" s="61"/>
      <c r="B57" s="61"/>
      <c r="C57" s="61"/>
      <c r="D57" s="61"/>
      <c r="E57" s="62"/>
      <c r="F57" s="62"/>
      <c r="G57" s="62"/>
      <c r="H57" s="61"/>
      <c r="I57" s="61"/>
      <c r="J57" s="61"/>
      <c r="K57" s="83"/>
      <c r="L57" s="61"/>
      <c r="M57" s="61"/>
      <c r="N57" s="61"/>
      <c r="O57" s="63"/>
      <c r="P57" s="61"/>
      <c r="Q57" s="64"/>
      <c r="R57" s="65"/>
      <c r="S57" s="65"/>
      <c r="U57" s="61"/>
      <c r="V57" s="64"/>
      <c r="W57" s="64"/>
      <c r="X57" s="83"/>
      <c r="Z57" s="83"/>
      <c r="AA57" s="83"/>
      <c r="AD57" s="75"/>
      <c r="AE57" s="75"/>
      <c r="AF57" s="6"/>
      <c r="AG57" s="75"/>
      <c r="AH57" s="75"/>
      <c r="AI57" s="75"/>
      <c r="AJ57" s="75"/>
      <c r="AK57" s="78"/>
      <c r="AL57" s="6"/>
      <c r="AM57" s="66"/>
      <c r="AN57" s="75"/>
      <c r="AO57" s="75"/>
      <c r="AP57" s="75"/>
      <c r="AQ57" s="75"/>
      <c r="AR57" s="78"/>
    </row>
    <row r="58" spans="1:58" ht="15.6" x14ac:dyDescent="0.3">
      <c r="A58" s="61"/>
      <c r="B58" s="61"/>
      <c r="C58" s="61"/>
      <c r="D58" s="61"/>
      <c r="E58" s="62"/>
      <c r="F58" s="62"/>
      <c r="G58" s="62"/>
      <c r="H58" s="61"/>
      <c r="I58" s="61"/>
      <c r="J58" s="61"/>
      <c r="K58" s="83"/>
      <c r="L58" s="61"/>
      <c r="M58" s="61"/>
      <c r="N58" s="61"/>
      <c r="O58" s="63"/>
      <c r="P58" s="61"/>
      <c r="Q58" s="64"/>
      <c r="R58" s="65"/>
      <c r="S58" s="65"/>
      <c r="U58" s="61"/>
      <c r="V58" s="64"/>
      <c r="W58" s="64"/>
      <c r="X58" s="83"/>
      <c r="Z58" s="83"/>
      <c r="AA58" s="83"/>
      <c r="AD58" s="75"/>
      <c r="AE58" s="75"/>
      <c r="AF58" s="6"/>
      <c r="AG58" s="75"/>
      <c r="AH58" s="75"/>
      <c r="AI58" s="75"/>
      <c r="AJ58" s="75"/>
      <c r="AK58" s="78"/>
      <c r="AL58" s="6"/>
      <c r="AM58" s="66"/>
      <c r="AN58" s="75"/>
      <c r="AO58" s="75"/>
      <c r="AP58" s="75"/>
      <c r="AQ58" s="75"/>
      <c r="AR58" s="78"/>
    </row>
    <row r="59" spans="1:58" ht="15.6" x14ac:dyDescent="0.3">
      <c r="A59" s="61"/>
      <c r="B59" s="61"/>
      <c r="C59" s="61"/>
      <c r="D59" s="61"/>
      <c r="E59" s="62"/>
      <c r="F59" s="62"/>
      <c r="G59" s="62"/>
      <c r="H59" s="61"/>
      <c r="I59" s="61"/>
      <c r="J59" s="61"/>
      <c r="K59" s="83"/>
      <c r="L59" s="61"/>
      <c r="M59" s="61"/>
      <c r="N59" s="61"/>
      <c r="O59" s="63"/>
      <c r="P59" s="61"/>
      <c r="Q59" s="64"/>
      <c r="R59" s="65"/>
      <c r="S59" s="65"/>
      <c r="U59" s="61"/>
      <c r="V59" s="64"/>
      <c r="W59" s="64"/>
      <c r="X59" s="83"/>
      <c r="Z59" s="83"/>
      <c r="AA59" s="83"/>
      <c r="AD59" s="75"/>
      <c r="AE59" s="75"/>
      <c r="AF59" s="6"/>
      <c r="AG59" s="75"/>
      <c r="AH59" s="75"/>
      <c r="AI59" s="75"/>
      <c r="AJ59" s="75"/>
      <c r="AK59" s="78"/>
      <c r="AL59" s="6"/>
      <c r="AM59" s="66"/>
      <c r="AN59" s="75"/>
      <c r="AO59" s="75"/>
      <c r="AP59" s="75"/>
      <c r="AQ59" s="75"/>
      <c r="AR59" s="78"/>
    </row>
    <row r="60" spans="1:58" ht="15.6" x14ac:dyDescent="0.3">
      <c r="A60" s="61"/>
      <c r="B60" s="61"/>
      <c r="C60" s="61"/>
      <c r="D60" s="61"/>
      <c r="E60" s="62"/>
      <c r="F60" s="62"/>
      <c r="G60" s="62"/>
      <c r="H60" s="61"/>
      <c r="I60" s="61"/>
      <c r="J60" s="61"/>
      <c r="K60" s="83"/>
      <c r="L60" s="61"/>
      <c r="M60" s="61"/>
      <c r="N60" s="61"/>
      <c r="O60" s="63"/>
      <c r="P60" s="61"/>
      <c r="Q60" s="64"/>
      <c r="R60" s="65"/>
      <c r="S60" s="65"/>
      <c r="U60" s="61"/>
      <c r="V60" s="64"/>
      <c r="W60" s="64"/>
      <c r="X60" s="83"/>
      <c r="Z60" s="83"/>
      <c r="AA60" s="83"/>
      <c r="AD60" s="75"/>
      <c r="AE60" s="75"/>
      <c r="AF60" s="6"/>
      <c r="AG60" s="75"/>
      <c r="AH60" s="75"/>
      <c r="AI60" s="75"/>
      <c r="AJ60" s="75"/>
      <c r="AK60" s="78"/>
      <c r="AL60" s="6"/>
      <c r="AM60" s="66"/>
      <c r="AN60" s="75"/>
      <c r="AO60" s="75"/>
      <c r="AP60" s="75"/>
      <c r="AQ60" s="75"/>
      <c r="AR60" s="78"/>
    </row>
    <row r="61" spans="1:58" ht="15.6" x14ac:dyDescent="0.3">
      <c r="D61" s="94"/>
      <c r="Q61" s="114"/>
      <c r="R61" s="115"/>
      <c r="S61" s="115"/>
      <c r="X61" s="116"/>
      <c r="Z61" s="116"/>
      <c r="AA61" s="116"/>
      <c r="AD61" s="75"/>
      <c r="AE61" s="75"/>
      <c r="AF61" s="6"/>
      <c r="AG61" s="75"/>
      <c r="AH61" s="75"/>
      <c r="AI61" s="75"/>
      <c r="AJ61" s="75"/>
      <c r="AK61" s="78"/>
      <c r="AL61" s="6"/>
      <c r="AM61" s="66"/>
      <c r="AN61" s="75"/>
      <c r="AO61" s="75"/>
      <c r="AP61" s="75"/>
      <c r="AQ61" s="75"/>
      <c r="AR61" s="78"/>
    </row>
    <row r="62" spans="1:58" ht="15.6" x14ac:dyDescent="0.3">
      <c r="D62" s="94"/>
      <c r="Q62" s="114"/>
      <c r="R62" s="115"/>
      <c r="S62" s="115"/>
      <c r="X62" s="116"/>
      <c r="Z62" s="116"/>
      <c r="AA62" s="116"/>
      <c r="AD62" s="75"/>
      <c r="AE62" s="75"/>
      <c r="AF62" s="6"/>
      <c r="AG62" s="75"/>
      <c r="AH62" s="75"/>
      <c r="AI62" s="75"/>
      <c r="AJ62" s="75"/>
      <c r="AK62" s="78"/>
      <c r="AL62" s="6"/>
      <c r="AM62" s="66"/>
      <c r="AN62" s="75"/>
      <c r="AO62" s="75"/>
      <c r="AP62" s="75"/>
      <c r="AQ62" s="75"/>
      <c r="AR62" s="78"/>
    </row>
    <row r="63" spans="1:58" ht="15.6" x14ac:dyDescent="0.3">
      <c r="D63" s="94"/>
      <c r="Q63" s="114"/>
      <c r="R63" s="112"/>
      <c r="S63" s="112"/>
      <c r="X63" s="116"/>
      <c r="Z63" s="116"/>
      <c r="AA63" s="116"/>
      <c r="AD63" s="75"/>
      <c r="AE63" s="75"/>
      <c r="AF63" s="6"/>
      <c r="AG63" s="75"/>
      <c r="AH63" s="75"/>
      <c r="AI63" s="75"/>
      <c r="AJ63" s="75"/>
      <c r="AK63" s="78"/>
      <c r="AL63" s="6"/>
      <c r="AM63" s="66"/>
      <c r="AN63" s="75"/>
      <c r="AO63" s="75"/>
      <c r="AP63" s="75"/>
      <c r="AQ63" s="75"/>
      <c r="AR63" s="78"/>
    </row>
    <row r="64" spans="1:58" x14ac:dyDescent="0.25">
      <c r="D64" s="94"/>
      <c r="Q64" s="114"/>
      <c r="R64" s="112"/>
      <c r="S64" s="112"/>
      <c r="X64" s="116"/>
      <c r="Z64" s="116"/>
      <c r="AA64" s="116"/>
    </row>
    <row r="65" spans="4:27" x14ac:dyDescent="0.25">
      <c r="D65" s="94"/>
      <c r="Q65" s="114"/>
      <c r="R65" s="112"/>
      <c r="S65" s="112"/>
      <c r="X65" s="116"/>
      <c r="Z65" s="116"/>
      <c r="AA65" s="116"/>
    </row>
    <row r="66" spans="4:27" x14ac:dyDescent="0.25">
      <c r="D66" s="94"/>
      <c r="Q66" s="114"/>
      <c r="R66" s="112"/>
      <c r="S66" s="112"/>
      <c r="X66" s="116"/>
      <c r="Z66" s="116"/>
      <c r="AA66" s="116"/>
    </row>
    <row r="67" spans="4:27" x14ac:dyDescent="0.25">
      <c r="D67" s="94"/>
      <c r="Q67" s="114"/>
      <c r="R67" s="112"/>
      <c r="S67" s="112"/>
      <c r="X67" s="116"/>
      <c r="Z67" s="116"/>
      <c r="AA67" s="116"/>
    </row>
    <row r="68" spans="4:27" x14ac:dyDescent="0.25">
      <c r="D68" s="94"/>
      <c r="Q68" s="114"/>
      <c r="R68" s="112"/>
      <c r="S68" s="112"/>
      <c r="X68" s="116"/>
      <c r="Z68" s="116"/>
      <c r="AA68" s="116"/>
    </row>
    <row r="69" spans="4:27" x14ac:dyDescent="0.25">
      <c r="D69" s="94"/>
      <c r="Q69" s="114"/>
      <c r="R69" s="112"/>
      <c r="S69" s="112"/>
      <c r="X69" s="116"/>
      <c r="Z69" s="116"/>
      <c r="AA69" s="116"/>
    </row>
    <row r="70" spans="4:27" x14ac:dyDescent="0.25">
      <c r="D70" s="94"/>
      <c r="Q70" s="114"/>
      <c r="R70" s="112"/>
      <c r="S70" s="112"/>
      <c r="X70" s="116"/>
      <c r="Z70" s="116"/>
      <c r="AA70" s="116"/>
    </row>
    <row r="71" spans="4:27" x14ac:dyDescent="0.25">
      <c r="D71" s="94"/>
      <c r="Q71" s="114"/>
      <c r="R71" s="112"/>
      <c r="S71" s="112"/>
      <c r="X71" s="116"/>
      <c r="Z71" s="116"/>
      <c r="AA71" s="116"/>
    </row>
    <row r="72" spans="4:27" x14ac:dyDescent="0.25">
      <c r="D72" s="94"/>
      <c r="Q72" s="114"/>
      <c r="R72" s="112"/>
      <c r="S72" s="112"/>
      <c r="X72" s="116"/>
      <c r="Z72" s="116"/>
      <c r="AA72" s="116"/>
    </row>
    <row r="73" spans="4:27" x14ac:dyDescent="0.25">
      <c r="D73" s="94"/>
      <c r="Q73" s="114"/>
      <c r="R73" s="112"/>
      <c r="S73" s="112"/>
      <c r="X73" s="116"/>
      <c r="Z73" s="116"/>
      <c r="AA73" s="116"/>
    </row>
    <row r="74" spans="4:27" x14ac:dyDescent="0.25">
      <c r="D74" s="94"/>
      <c r="Q74" s="114"/>
      <c r="R74" s="112"/>
      <c r="S74" s="112"/>
      <c r="X74" s="116"/>
      <c r="Z74" s="116"/>
      <c r="AA74" s="116"/>
    </row>
    <row r="75" spans="4:27" x14ac:dyDescent="0.25">
      <c r="D75" s="94"/>
      <c r="Q75" s="114"/>
      <c r="R75" s="112"/>
      <c r="S75" s="112"/>
      <c r="X75" s="116"/>
      <c r="Z75" s="116"/>
      <c r="AA75" s="116"/>
    </row>
    <row r="76" spans="4:27" x14ac:dyDescent="0.25">
      <c r="D76" s="94"/>
      <c r="Q76" s="114"/>
      <c r="R76" s="112"/>
      <c r="S76" s="112"/>
      <c r="X76" s="116"/>
      <c r="Z76" s="116"/>
      <c r="AA76" s="116"/>
    </row>
    <row r="77" spans="4:27" x14ac:dyDescent="0.25">
      <c r="D77" s="94"/>
      <c r="Q77" s="114"/>
      <c r="R77" s="112"/>
      <c r="S77" s="112"/>
      <c r="X77" s="116"/>
      <c r="Z77" s="116"/>
      <c r="AA77" s="116"/>
    </row>
    <row r="78" spans="4:27" x14ac:dyDescent="0.25">
      <c r="D78" s="94"/>
      <c r="Q78" s="114"/>
      <c r="R78" s="112"/>
      <c r="S78" s="112"/>
      <c r="X78" s="116"/>
      <c r="Z78" s="116"/>
      <c r="AA78" s="116"/>
    </row>
    <row r="79" spans="4:27" x14ac:dyDescent="0.25">
      <c r="D79" s="94"/>
      <c r="Q79" s="114"/>
      <c r="R79" s="112"/>
      <c r="S79" s="112"/>
      <c r="X79" s="116"/>
      <c r="Z79" s="116"/>
      <c r="AA79" s="116"/>
    </row>
    <row r="80" spans="4:27" x14ac:dyDescent="0.25">
      <c r="D80" s="94"/>
      <c r="Q80" s="114"/>
      <c r="R80" s="112"/>
      <c r="S80" s="112"/>
      <c r="X80" s="116"/>
      <c r="Z80" s="116"/>
      <c r="AA80" s="116"/>
    </row>
    <row r="81" spans="4:27" x14ac:dyDescent="0.25">
      <c r="D81" s="94"/>
      <c r="Q81" s="114"/>
      <c r="R81" s="112"/>
      <c r="S81" s="112"/>
      <c r="X81" s="116"/>
      <c r="Z81" s="116"/>
      <c r="AA81" s="116"/>
    </row>
    <row r="82" spans="4:27" x14ac:dyDescent="0.25">
      <c r="D82" s="94"/>
      <c r="Q82" s="114"/>
      <c r="R82" s="112"/>
      <c r="S82" s="112"/>
      <c r="X82" s="116"/>
      <c r="Z82" s="116"/>
      <c r="AA82" s="116"/>
    </row>
    <row r="83" spans="4:27" x14ac:dyDescent="0.25">
      <c r="D83" s="94"/>
      <c r="Q83" s="114"/>
      <c r="R83" s="112"/>
      <c r="S83" s="112"/>
      <c r="X83" s="116"/>
      <c r="Z83" s="116"/>
      <c r="AA83" s="116"/>
    </row>
    <row r="84" spans="4:27" x14ac:dyDescent="0.25">
      <c r="D84" s="94"/>
      <c r="Q84" s="114"/>
      <c r="R84" s="112"/>
      <c r="S84" s="112"/>
      <c r="X84" s="116"/>
      <c r="Z84" s="116"/>
      <c r="AA84" s="116"/>
    </row>
    <row r="85" spans="4:27" x14ac:dyDescent="0.25">
      <c r="D85" s="94"/>
      <c r="Q85" s="114"/>
      <c r="R85" s="112"/>
      <c r="S85" s="112"/>
      <c r="X85" s="116"/>
      <c r="Z85" s="116"/>
      <c r="AA85" s="116"/>
    </row>
    <row r="86" spans="4:27" x14ac:dyDescent="0.25">
      <c r="D86" s="94"/>
      <c r="Q86" s="114"/>
      <c r="R86" s="112"/>
      <c r="S86" s="112"/>
      <c r="X86" s="116"/>
      <c r="Z86" s="116"/>
      <c r="AA86" s="116"/>
    </row>
    <row r="87" spans="4:27" x14ac:dyDescent="0.25">
      <c r="D87" s="94"/>
      <c r="Q87" s="114"/>
      <c r="R87" s="112"/>
      <c r="S87" s="112"/>
      <c r="X87" s="116"/>
      <c r="Z87" s="116"/>
      <c r="AA87" s="116"/>
    </row>
    <row r="88" spans="4:27" x14ac:dyDescent="0.25">
      <c r="D88" s="94"/>
      <c r="Q88" s="114"/>
      <c r="R88" s="112"/>
      <c r="S88" s="112"/>
      <c r="X88" s="116"/>
      <c r="Z88" s="116"/>
      <c r="AA88" s="116"/>
    </row>
    <row r="89" spans="4:27" x14ac:dyDescent="0.25">
      <c r="D89" s="94"/>
      <c r="Q89" s="114"/>
      <c r="R89" s="112"/>
      <c r="S89" s="112"/>
      <c r="X89" s="116"/>
      <c r="Z89" s="116"/>
      <c r="AA89" s="116"/>
    </row>
    <row r="90" spans="4:27" x14ac:dyDescent="0.25">
      <c r="D90" s="94"/>
      <c r="Q90" s="114"/>
      <c r="R90" s="112"/>
      <c r="S90" s="112"/>
      <c r="X90" s="116"/>
      <c r="Z90" s="116"/>
      <c r="AA90" s="116"/>
    </row>
    <row r="91" spans="4:27" x14ac:dyDescent="0.25">
      <c r="D91" s="94"/>
      <c r="Q91" s="114"/>
      <c r="R91" s="112"/>
      <c r="S91" s="112"/>
      <c r="X91" s="116"/>
      <c r="Z91" s="116"/>
      <c r="AA91" s="116"/>
    </row>
    <row r="92" spans="4:27" x14ac:dyDescent="0.25">
      <c r="D92" s="94"/>
      <c r="Q92" s="114"/>
      <c r="R92" s="112"/>
      <c r="S92" s="112"/>
      <c r="X92" s="116"/>
      <c r="Z92" s="116"/>
      <c r="AA92" s="116"/>
    </row>
    <row r="93" spans="4:27" x14ac:dyDescent="0.25">
      <c r="D93" s="94"/>
      <c r="Q93" s="114"/>
      <c r="R93" s="112"/>
      <c r="S93" s="112"/>
      <c r="X93" s="116"/>
      <c r="Z93" s="116"/>
      <c r="AA93" s="116"/>
    </row>
    <row r="94" spans="4:27" x14ac:dyDescent="0.25">
      <c r="D94" s="94"/>
      <c r="Q94" s="114"/>
      <c r="R94" s="112"/>
      <c r="S94" s="112"/>
      <c r="X94" s="116"/>
      <c r="Z94" s="116"/>
      <c r="AA94" s="116"/>
    </row>
    <row r="95" spans="4:27" x14ac:dyDescent="0.25">
      <c r="D95" s="94"/>
      <c r="Q95" s="114"/>
      <c r="R95" s="112"/>
      <c r="S95" s="112"/>
      <c r="X95" s="116"/>
      <c r="Z95" s="116"/>
      <c r="AA95" s="116"/>
    </row>
    <row r="96" spans="4:27" x14ac:dyDescent="0.25">
      <c r="D96" s="94"/>
      <c r="Q96" s="114"/>
      <c r="R96" s="112"/>
      <c r="S96" s="112"/>
      <c r="X96" s="116"/>
      <c r="Z96" s="116"/>
      <c r="AA96" s="116"/>
    </row>
    <row r="97" spans="4:27" x14ac:dyDescent="0.25">
      <c r="D97" s="94"/>
      <c r="Q97" s="114"/>
      <c r="R97" s="112"/>
      <c r="S97" s="112"/>
      <c r="X97" s="116"/>
      <c r="Z97" s="116"/>
      <c r="AA97" s="116"/>
    </row>
    <row r="98" spans="4:27" x14ac:dyDescent="0.25">
      <c r="D98" s="94"/>
      <c r="Q98" s="114"/>
      <c r="R98" s="112"/>
      <c r="S98" s="112"/>
      <c r="X98" s="116"/>
      <c r="Z98" s="116"/>
      <c r="AA98" s="116"/>
    </row>
    <row r="99" spans="4:27" x14ac:dyDescent="0.25">
      <c r="D99" s="94"/>
      <c r="Q99" s="114"/>
      <c r="R99" s="112"/>
      <c r="S99" s="112"/>
      <c r="X99" s="116"/>
      <c r="Z99" s="116"/>
      <c r="AA99" s="116"/>
    </row>
    <row r="100" spans="4:27" x14ac:dyDescent="0.25">
      <c r="D100" s="94"/>
      <c r="Q100" s="114"/>
      <c r="R100" s="112"/>
      <c r="S100" s="112"/>
      <c r="X100" s="116"/>
      <c r="Z100" s="116"/>
      <c r="AA100" s="116"/>
    </row>
    <row r="101" spans="4:27" x14ac:dyDescent="0.25">
      <c r="D101" s="94"/>
      <c r="Q101" s="114"/>
      <c r="R101" s="112"/>
      <c r="S101" s="112"/>
      <c r="X101" s="116"/>
      <c r="Z101" s="116"/>
      <c r="AA101" s="116"/>
    </row>
    <row r="102" spans="4:27" x14ac:dyDescent="0.25">
      <c r="D102" s="94"/>
      <c r="Q102" s="114"/>
      <c r="R102" s="112"/>
      <c r="S102" s="112"/>
      <c r="X102" s="116"/>
      <c r="Z102" s="116"/>
      <c r="AA102" s="116"/>
    </row>
    <row r="103" spans="4:27" x14ac:dyDescent="0.25">
      <c r="D103" s="94"/>
      <c r="Q103" s="114"/>
      <c r="R103" s="112"/>
      <c r="S103" s="112"/>
      <c r="X103" s="116"/>
      <c r="Z103" s="116"/>
      <c r="AA103" s="116"/>
    </row>
    <row r="104" spans="4:27" x14ac:dyDescent="0.25">
      <c r="D104" s="94"/>
      <c r="Q104" s="114"/>
      <c r="R104" s="112"/>
      <c r="S104" s="112"/>
      <c r="X104" s="116"/>
      <c r="Z104" s="116"/>
      <c r="AA104" s="116"/>
    </row>
    <row r="105" spans="4:27" x14ac:dyDescent="0.25">
      <c r="D105" s="94"/>
      <c r="Q105" s="114"/>
      <c r="R105" s="112"/>
      <c r="S105" s="112"/>
      <c r="X105" s="116"/>
      <c r="Z105" s="116"/>
      <c r="AA105" s="116"/>
    </row>
    <row r="106" spans="4:27" x14ac:dyDescent="0.25">
      <c r="D106" s="94"/>
      <c r="Q106" s="114"/>
      <c r="R106" s="112"/>
      <c r="S106" s="112"/>
      <c r="X106" s="116"/>
      <c r="Z106" s="116"/>
      <c r="AA106" s="116"/>
    </row>
    <row r="107" spans="4:27" x14ac:dyDescent="0.25">
      <c r="D107" s="94"/>
      <c r="Q107" s="114"/>
      <c r="R107" s="112"/>
      <c r="S107" s="112"/>
      <c r="X107" s="116"/>
      <c r="Z107" s="116"/>
      <c r="AA107" s="116"/>
    </row>
    <row r="108" spans="4:27" x14ac:dyDescent="0.25">
      <c r="D108" s="94"/>
      <c r="Q108" s="114"/>
      <c r="R108" s="112"/>
      <c r="S108" s="112"/>
      <c r="X108" s="116"/>
      <c r="Z108" s="116"/>
      <c r="AA108" s="116"/>
    </row>
    <row r="109" spans="4:27" x14ac:dyDescent="0.25">
      <c r="D109" s="94"/>
      <c r="Q109" s="114"/>
      <c r="R109" s="112"/>
      <c r="S109" s="112"/>
      <c r="X109" s="116"/>
      <c r="Z109" s="116"/>
      <c r="AA109" s="116"/>
    </row>
    <row r="110" spans="4:27" x14ac:dyDescent="0.25">
      <c r="D110" s="94"/>
      <c r="Q110" s="114"/>
      <c r="R110" s="112"/>
      <c r="S110" s="112"/>
      <c r="X110" s="116"/>
      <c r="Z110" s="116"/>
      <c r="AA110" s="116"/>
    </row>
    <row r="111" spans="4:27" x14ac:dyDescent="0.25">
      <c r="D111" s="94"/>
      <c r="Q111" s="114"/>
      <c r="R111" s="112"/>
      <c r="S111" s="112"/>
      <c r="X111" s="116"/>
      <c r="Z111" s="116"/>
      <c r="AA111" s="116"/>
    </row>
    <row r="112" spans="4:27" x14ac:dyDescent="0.25">
      <c r="D112" s="94"/>
      <c r="Q112" s="114"/>
      <c r="R112" s="112"/>
      <c r="S112" s="112"/>
      <c r="X112" s="116"/>
      <c r="Z112" s="116"/>
      <c r="AA112" s="116"/>
    </row>
    <row r="113" spans="4:27" x14ac:dyDescent="0.25">
      <c r="D113" s="94"/>
      <c r="Q113" s="114"/>
      <c r="R113" s="112"/>
      <c r="S113" s="112"/>
      <c r="X113" s="116"/>
      <c r="Z113" s="116"/>
      <c r="AA113" s="116"/>
    </row>
    <row r="114" spans="4:27" x14ac:dyDescent="0.25">
      <c r="D114" s="94"/>
      <c r="Q114" s="114"/>
      <c r="R114" s="112"/>
      <c r="S114" s="112"/>
      <c r="X114" s="116"/>
      <c r="Z114" s="116"/>
      <c r="AA114" s="116"/>
    </row>
    <row r="115" spans="4:27" x14ac:dyDescent="0.25">
      <c r="D115" s="94"/>
      <c r="Q115" s="114"/>
      <c r="R115" s="112"/>
      <c r="S115" s="112"/>
      <c r="X115" s="116"/>
      <c r="Z115" s="116"/>
      <c r="AA115" s="116"/>
    </row>
    <row r="116" spans="4:27" x14ac:dyDescent="0.25">
      <c r="D116" s="94"/>
      <c r="Q116" s="114"/>
      <c r="R116" s="112"/>
      <c r="S116" s="112"/>
      <c r="X116" s="116"/>
      <c r="Z116" s="116"/>
      <c r="AA116" s="116"/>
    </row>
    <row r="117" spans="4:27" x14ac:dyDescent="0.25">
      <c r="D117" s="94"/>
      <c r="Q117" s="114"/>
      <c r="R117" s="112"/>
      <c r="S117" s="112"/>
      <c r="X117" s="116"/>
      <c r="Z117" s="116"/>
      <c r="AA117" s="116"/>
    </row>
    <row r="118" spans="4:27" x14ac:dyDescent="0.25">
      <c r="D118" s="94"/>
      <c r="Q118" s="114"/>
      <c r="R118" s="112"/>
      <c r="S118" s="112"/>
      <c r="X118" s="116"/>
      <c r="Z118" s="116"/>
      <c r="AA118" s="116"/>
    </row>
    <row r="119" spans="4:27" x14ac:dyDescent="0.25">
      <c r="D119" s="94"/>
      <c r="Q119" s="114"/>
      <c r="R119" s="112"/>
      <c r="S119" s="112"/>
      <c r="X119" s="116"/>
      <c r="Z119" s="116"/>
      <c r="AA119" s="116"/>
    </row>
    <row r="120" spans="4:27" x14ac:dyDescent="0.25">
      <c r="D120" s="94"/>
      <c r="Q120" s="114"/>
      <c r="R120" s="112"/>
      <c r="S120" s="112"/>
      <c r="X120" s="116"/>
      <c r="Z120" s="116"/>
      <c r="AA120" s="116"/>
    </row>
    <row r="121" spans="4:27" x14ac:dyDescent="0.25">
      <c r="D121" s="94"/>
      <c r="Q121" s="114"/>
      <c r="R121" s="112"/>
      <c r="S121" s="112"/>
      <c r="X121" s="116"/>
      <c r="Z121" s="116"/>
      <c r="AA121" s="116"/>
    </row>
    <row r="122" spans="4:27" x14ac:dyDescent="0.25">
      <c r="D122" s="94"/>
      <c r="Q122" s="114"/>
      <c r="R122" s="112"/>
      <c r="S122" s="112"/>
      <c r="X122" s="116"/>
      <c r="Z122" s="116"/>
      <c r="AA122" s="116"/>
    </row>
    <row r="123" spans="4:27" x14ac:dyDescent="0.25">
      <c r="D123" s="94"/>
      <c r="Q123" s="114"/>
      <c r="R123" s="112"/>
      <c r="S123" s="112"/>
      <c r="X123" s="116"/>
      <c r="Z123" s="116"/>
      <c r="AA123" s="116"/>
    </row>
    <row r="124" spans="4:27" x14ac:dyDescent="0.25">
      <c r="D124" s="94"/>
      <c r="Q124" s="114"/>
      <c r="R124" s="112"/>
      <c r="S124" s="112"/>
      <c r="X124" s="116"/>
      <c r="Z124" s="116"/>
      <c r="AA124" s="116"/>
    </row>
    <row r="125" spans="4:27" x14ac:dyDescent="0.25">
      <c r="D125" s="94"/>
      <c r="Q125" s="114"/>
      <c r="R125" s="112"/>
      <c r="S125" s="112"/>
      <c r="X125" s="116"/>
      <c r="Z125" s="116"/>
      <c r="AA125" s="116"/>
    </row>
    <row r="126" spans="4:27" x14ac:dyDescent="0.25">
      <c r="D126" s="94"/>
      <c r="Q126" s="114"/>
      <c r="R126" s="112"/>
      <c r="S126" s="112"/>
      <c r="X126" s="116"/>
      <c r="Z126" s="116"/>
      <c r="AA126" s="116"/>
    </row>
    <row r="127" spans="4:27" x14ac:dyDescent="0.25">
      <c r="D127" s="94"/>
      <c r="Q127" s="114"/>
      <c r="R127" s="112"/>
      <c r="S127" s="112"/>
      <c r="X127" s="116"/>
      <c r="Z127" s="116"/>
      <c r="AA127" s="116"/>
    </row>
    <row r="128" spans="4:27" x14ac:dyDescent="0.25">
      <c r="D128" s="94"/>
      <c r="Q128" s="114"/>
      <c r="R128" s="112"/>
      <c r="S128" s="112"/>
      <c r="X128" s="116"/>
      <c r="Z128" s="116"/>
      <c r="AA128" s="116"/>
    </row>
    <row r="129" spans="4:27" x14ac:dyDescent="0.25">
      <c r="D129" s="94"/>
      <c r="Q129" s="114"/>
      <c r="R129" s="112"/>
      <c r="S129" s="112"/>
      <c r="X129" s="116"/>
      <c r="Z129" s="116"/>
      <c r="AA129" s="116"/>
    </row>
    <row r="130" spans="4:27" x14ac:dyDescent="0.25">
      <c r="D130" s="94"/>
      <c r="Q130" s="114"/>
      <c r="R130" s="112"/>
      <c r="S130" s="112"/>
      <c r="X130" s="116"/>
      <c r="Z130" s="116"/>
      <c r="AA130" s="116"/>
    </row>
    <row r="131" spans="4:27" x14ac:dyDescent="0.25">
      <c r="D131" s="94"/>
      <c r="Q131" s="114"/>
      <c r="R131" s="112"/>
      <c r="S131" s="112"/>
      <c r="X131" s="116"/>
      <c r="Z131" s="116"/>
      <c r="AA131" s="116"/>
    </row>
    <row r="132" spans="4:27" x14ac:dyDescent="0.25">
      <c r="D132" s="94"/>
      <c r="Q132" s="114"/>
      <c r="R132" s="112"/>
      <c r="S132" s="112"/>
      <c r="X132" s="116"/>
      <c r="Z132" s="116"/>
      <c r="AA132" s="116"/>
    </row>
    <row r="133" spans="4:27" x14ac:dyDescent="0.25">
      <c r="D133" s="94"/>
      <c r="Q133" s="114"/>
      <c r="R133" s="112"/>
      <c r="S133" s="112"/>
      <c r="X133" s="116"/>
      <c r="Z133" s="116"/>
      <c r="AA133" s="116"/>
    </row>
    <row r="134" spans="4:27" x14ac:dyDescent="0.25">
      <c r="D134" s="94"/>
      <c r="Q134" s="114"/>
      <c r="R134" s="112"/>
      <c r="S134" s="112"/>
      <c r="X134" s="116"/>
      <c r="Z134" s="116"/>
      <c r="AA134" s="116"/>
    </row>
    <row r="135" spans="4:27" x14ac:dyDescent="0.25">
      <c r="D135" s="94"/>
      <c r="Q135" s="114"/>
      <c r="R135" s="112"/>
      <c r="S135" s="112"/>
      <c r="X135" s="116"/>
      <c r="Z135" s="116"/>
      <c r="AA135" s="116"/>
    </row>
    <row r="136" spans="4:27" x14ac:dyDescent="0.25">
      <c r="D136" s="94"/>
      <c r="Q136" s="114"/>
      <c r="R136" s="112"/>
      <c r="S136" s="112"/>
    </row>
    <row r="137" spans="4:27" x14ac:dyDescent="0.25">
      <c r="D137" s="94"/>
      <c r="Q137" s="114"/>
      <c r="R137" s="112"/>
      <c r="S137" s="112"/>
    </row>
    <row r="138" spans="4:27" x14ac:dyDescent="0.25">
      <c r="D138" s="94"/>
      <c r="Q138" s="114"/>
      <c r="R138" s="112"/>
      <c r="S138" s="112"/>
    </row>
    <row r="139" spans="4:27" x14ac:dyDescent="0.25">
      <c r="D139" s="94"/>
      <c r="Q139" s="114"/>
      <c r="R139" s="112"/>
      <c r="S139" s="112"/>
    </row>
    <row r="140" spans="4:27" x14ac:dyDescent="0.25">
      <c r="D140" s="94"/>
      <c r="Q140" s="114"/>
      <c r="R140" s="112"/>
      <c r="S140" s="112"/>
    </row>
    <row r="141" spans="4:27" x14ac:dyDescent="0.25">
      <c r="D141" s="94"/>
      <c r="Q141" s="114"/>
      <c r="R141" s="112"/>
      <c r="S141" s="112"/>
    </row>
    <row r="142" spans="4:27" x14ac:dyDescent="0.25">
      <c r="D142" s="94"/>
      <c r="Q142" s="114"/>
      <c r="R142" s="112"/>
      <c r="S142" s="112"/>
    </row>
    <row r="143" spans="4:27" x14ac:dyDescent="0.25">
      <c r="D143" s="94"/>
      <c r="Q143" s="114"/>
      <c r="R143" s="112"/>
      <c r="S143" s="112"/>
    </row>
    <row r="144" spans="4:27" x14ac:dyDescent="0.25">
      <c r="D144" s="94"/>
      <c r="Q144" s="114"/>
      <c r="R144" s="112"/>
      <c r="S144" s="112"/>
    </row>
    <row r="145" spans="4:19" x14ac:dyDescent="0.25">
      <c r="D145" s="94"/>
      <c r="Q145" s="114"/>
      <c r="R145" s="112"/>
      <c r="S145" s="112"/>
    </row>
    <row r="146" spans="4:19" x14ac:dyDescent="0.25">
      <c r="D146" s="94"/>
      <c r="Q146" s="114"/>
      <c r="R146" s="112"/>
      <c r="S146" s="112"/>
    </row>
    <row r="147" spans="4:19" x14ac:dyDescent="0.25">
      <c r="D147" s="94"/>
      <c r="Q147" s="114"/>
      <c r="R147" s="112"/>
      <c r="S147" s="112"/>
    </row>
    <row r="148" spans="4:19" x14ac:dyDescent="0.25">
      <c r="D148" s="94"/>
      <c r="Q148" s="114"/>
      <c r="R148" s="112"/>
      <c r="S148" s="112"/>
    </row>
    <row r="149" spans="4:19" x14ac:dyDescent="0.25">
      <c r="D149" s="94"/>
      <c r="Q149" s="114"/>
      <c r="R149" s="112"/>
      <c r="S149" s="112"/>
    </row>
    <row r="150" spans="4:19" x14ac:dyDescent="0.25">
      <c r="D150" s="94"/>
      <c r="Q150" s="114"/>
      <c r="R150" s="112"/>
      <c r="S150" s="112"/>
    </row>
    <row r="151" spans="4:19" x14ac:dyDescent="0.25">
      <c r="D151" s="94"/>
      <c r="Q151" s="114"/>
      <c r="R151" s="112"/>
      <c r="S151" s="112"/>
    </row>
    <row r="152" spans="4:19" x14ac:dyDescent="0.25">
      <c r="D152" s="94"/>
      <c r="Q152" s="114"/>
      <c r="R152" s="112"/>
      <c r="S152" s="112"/>
    </row>
    <row r="153" spans="4:19" x14ac:dyDescent="0.25">
      <c r="D153" s="94"/>
      <c r="Q153" s="114"/>
      <c r="R153" s="112"/>
      <c r="S153" s="112"/>
    </row>
    <row r="154" spans="4:19" x14ac:dyDescent="0.25">
      <c r="D154" s="94"/>
      <c r="Q154" s="114"/>
      <c r="R154" s="112"/>
      <c r="S154" s="112"/>
    </row>
    <row r="155" spans="4:19" x14ac:dyDescent="0.25">
      <c r="D155" s="94"/>
      <c r="Q155" s="114"/>
      <c r="R155" s="112"/>
      <c r="S155" s="112"/>
    </row>
    <row r="156" spans="4:19" x14ac:dyDescent="0.25">
      <c r="D156" s="94"/>
      <c r="Q156" s="114"/>
      <c r="R156" s="112"/>
      <c r="S156" s="112"/>
    </row>
    <row r="157" spans="4:19" x14ac:dyDescent="0.25">
      <c r="D157" s="94"/>
      <c r="Q157" s="114"/>
      <c r="R157" s="112"/>
      <c r="S157" s="112"/>
    </row>
    <row r="158" spans="4:19" x14ac:dyDescent="0.25">
      <c r="D158" s="94"/>
      <c r="Q158" s="114"/>
      <c r="R158" s="112"/>
      <c r="S158" s="112"/>
    </row>
    <row r="159" spans="4:19" x14ac:dyDescent="0.25">
      <c r="D159" s="94"/>
      <c r="Q159" s="114"/>
      <c r="R159" s="112"/>
      <c r="S159" s="112"/>
    </row>
    <row r="160" spans="4:19" x14ac:dyDescent="0.25">
      <c r="D160" s="94"/>
      <c r="Q160" s="114"/>
      <c r="R160" s="112"/>
      <c r="S160" s="112"/>
    </row>
    <row r="161" spans="4:19" x14ac:dyDescent="0.25">
      <c r="D161" s="94"/>
      <c r="Q161" s="114"/>
      <c r="R161" s="112"/>
      <c r="S161" s="112"/>
    </row>
    <row r="162" spans="4:19" x14ac:dyDescent="0.25">
      <c r="D162" s="94"/>
      <c r="Q162" s="114"/>
      <c r="R162" s="112"/>
      <c r="S162" s="112"/>
    </row>
    <row r="163" spans="4:19" x14ac:dyDescent="0.25">
      <c r="D163" s="94"/>
      <c r="Q163" s="114"/>
      <c r="R163" s="112"/>
      <c r="S163" s="112"/>
    </row>
    <row r="164" spans="4:19" x14ac:dyDescent="0.25">
      <c r="D164" s="94"/>
      <c r="Q164" s="114"/>
      <c r="R164" s="112"/>
      <c r="S164" s="112"/>
    </row>
    <row r="165" spans="4:19" x14ac:dyDescent="0.25">
      <c r="D165" s="94"/>
      <c r="Q165" s="114"/>
      <c r="R165" s="112"/>
      <c r="S165" s="112"/>
    </row>
    <row r="166" spans="4:19" x14ac:dyDescent="0.25">
      <c r="D166" s="94"/>
      <c r="Q166" s="114"/>
      <c r="R166" s="112"/>
      <c r="S166" s="112"/>
    </row>
    <row r="167" spans="4:19" x14ac:dyDescent="0.25">
      <c r="D167" s="94"/>
      <c r="Q167" s="114"/>
      <c r="R167" s="112"/>
      <c r="S167" s="112"/>
    </row>
    <row r="168" spans="4:19" x14ac:dyDescent="0.25">
      <c r="D168" s="94"/>
      <c r="Q168" s="114"/>
      <c r="R168" s="112"/>
      <c r="S168" s="112"/>
    </row>
    <row r="169" spans="4:19" x14ac:dyDescent="0.25">
      <c r="D169" s="94"/>
      <c r="Q169" s="114"/>
      <c r="R169" s="112"/>
      <c r="S169" s="112"/>
    </row>
    <row r="170" spans="4:19" x14ac:dyDescent="0.25">
      <c r="D170" s="94"/>
      <c r="Q170" s="114"/>
      <c r="R170" s="112"/>
      <c r="S170" s="112"/>
    </row>
    <row r="171" spans="4:19" x14ac:dyDescent="0.25">
      <c r="D171" s="94"/>
      <c r="Q171" s="114"/>
      <c r="R171" s="112"/>
      <c r="S171" s="112"/>
    </row>
    <row r="172" spans="4:19" x14ac:dyDescent="0.25">
      <c r="D172" s="94"/>
      <c r="Q172" s="114"/>
      <c r="R172" s="112"/>
      <c r="S172" s="112"/>
    </row>
    <row r="173" spans="4:19" x14ac:dyDescent="0.25">
      <c r="D173" s="94"/>
      <c r="Q173" s="114"/>
      <c r="R173" s="112"/>
      <c r="S173" s="112"/>
    </row>
    <row r="174" spans="4:19" x14ac:dyDescent="0.25">
      <c r="D174" s="94"/>
      <c r="Q174" s="114"/>
      <c r="R174" s="112"/>
      <c r="S174" s="112"/>
    </row>
    <row r="175" spans="4:19" x14ac:dyDescent="0.25">
      <c r="D175" s="94"/>
      <c r="Q175" s="114"/>
      <c r="R175" s="112"/>
      <c r="S175" s="112"/>
    </row>
    <row r="176" spans="4:19" x14ac:dyDescent="0.25">
      <c r="D176" s="94"/>
      <c r="Q176" s="114"/>
      <c r="R176" s="112"/>
      <c r="S176" s="112"/>
    </row>
    <row r="177" spans="4:19" x14ac:dyDescent="0.25">
      <c r="D177" s="94"/>
      <c r="Q177" s="114"/>
      <c r="R177" s="112"/>
      <c r="S177" s="112"/>
    </row>
    <row r="178" spans="4:19" x14ac:dyDescent="0.25">
      <c r="D178" s="94"/>
      <c r="Q178" s="114"/>
      <c r="R178" s="112"/>
      <c r="S178" s="112"/>
    </row>
    <row r="179" spans="4:19" x14ac:dyDescent="0.25">
      <c r="D179" s="94"/>
      <c r="Q179" s="114"/>
      <c r="R179" s="112"/>
      <c r="S179" s="112"/>
    </row>
    <row r="180" spans="4:19" x14ac:dyDescent="0.25">
      <c r="D180" s="94"/>
      <c r="Q180" s="114"/>
      <c r="R180" s="112"/>
      <c r="S180" s="112"/>
    </row>
    <row r="181" spans="4:19" x14ac:dyDescent="0.25">
      <c r="D181" s="94"/>
      <c r="Q181" s="114"/>
      <c r="R181" s="112"/>
      <c r="S181" s="112"/>
    </row>
    <row r="182" spans="4:19" x14ac:dyDescent="0.25">
      <c r="D182" s="94"/>
      <c r="Q182" s="114"/>
      <c r="R182" s="112"/>
      <c r="S182" s="112"/>
    </row>
    <row r="183" spans="4:19" x14ac:dyDescent="0.25">
      <c r="D183" s="94"/>
      <c r="Q183" s="114"/>
      <c r="R183" s="112"/>
      <c r="S183" s="112"/>
    </row>
    <row r="184" spans="4:19" x14ac:dyDescent="0.25">
      <c r="D184" s="94"/>
      <c r="Q184" s="114"/>
      <c r="R184" s="112"/>
      <c r="S184" s="112"/>
    </row>
    <row r="185" spans="4:19" x14ac:dyDescent="0.25">
      <c r="D185" s="94"/>
      <c r="Q185" s="114"/>
      <c r="R185" s="112"/>
      <c r="S185" s="112"/>
    </row>
    <row r="186" spans="4:19" x14ac:dyDescent="0.25">
      <c r="D186" s="94"/>
      <c r="Q186" s="114"/>
      <c r="R186" s="112"/>
      <c r="S186" s="112"/>
    </row>
    <row r="187" spans="4:19" x14ac:dyDescent="0.25">
      <c r="D187" s="94"/>
      <c r="Q187" s="114"/>
      <c r="R187" s="112"/>
      <c r="S187" s="112"/>
    </row>
    <row r="188" spans="4:19" x14ac:dyDescent="0.25">
      <c r="D188" s="94"/>
      <c r="Q188" s="114"/>
      <c r="R188" s="112"/>
      <c r="S188" s="112"/>
    </row>
    <row r="189" spans="4:19" x14ac:dyDescent="0.25">
      <c r="D189" s="94"/>
      <c r="Q189" s="114"/>
      <c r="R189" s="112"/>
      <c r="S189" s="112"/>
    </row>
    <row r="190" spans="4:19" x14ac:dyDescent="0.25">
      <c r="D190" s="94"/>
      <c r="Q190" s="114"/>
      <c r="R190" s="112"/>
      <c r="S190" s="112"/>
    </row>
    <row r="191" spans="4:19" x14ac:dyDescent="0.25">
      <c r="D191" s="94"/>
      <c r="Q191" s="114"/>
      <c r="R191" s="112"/>
      <c r="S191" s="112"/>
    </row>
    <row r="192" spans="4:19" x14ac:dyDescent="0.25">
      <c r="D192" s="94"/>
      <c r="Q192" s="114"/>
      <c r="R192" s="112"/>
      <c r="S192" s="112"/>
    </row>
    <row r="193" spans="4:19" x14ac:dyDescent="0.25">
      <c r="D193" s="94"/>
      <c r="Q193" s="114"/>
      <c r="R193" s="112"/>
      <c r="S193" s="112"/>
    </row>
    <row r="194" spans="4:19" x14ac:dyDescent="0.25">
      <c r="D194" s="94"/>
      <c r="Q194" s="114"/>
      <c r="R194" s="112"/>
      <c r="S194" s="112"/>
    </row>
    <row r="195" spans="4:19" x14ac:dyDescent="0.25">
      <c r="D195" s="94"/>
      <c r="Q195" s="114"/>
      <c r="R195" s="112"/>
      <c r="S195" s="112"/>
    </row>
    <row r="196" spans="4:19" x14ac:dyDescent="0.25">
      <c r="D196" s="94"/>
      <c r="Q196" s="114"/>
      <c r="R196" s="112"/>
      <c r="S196" s="112"/>
    </row>
    <row r="197" spans="4:19" x14ac:dyDescent="0.25">
      <c r="D197" s="94"/>
      <c r="Q197" s="114"/>
      <c r="R197" s="112"/>
      <c r="S197" s="112"/>
    </row>
    <row r="198" spans="4:19" x14ac:dyDescent="0.25">
      <c r="D198" s="94"/>
      <c r="Q198" s="114"/>
      <c r="R198" s="112"/>
      <c r="S198" s="112"/>
    </row>
    <row r="199" spans="4:19" x14ac:dyDescent="0.25">
      <c r="D199" s="94"/>
      <c r="Q199" s="114"/>
      <c r="R199" s="112"/>
      <c r="S199" s="112"/>
    </row>
    <row r="200" spans="4:19" x14ac:dyDescent="0.25">
      <c r="D200" s="94"/>
      <c r="Q200" s="114"/>
      <c r="R200" s="112"/>
      <c r="S200" s="112"/>
    </row>
    <row r="201" spans="4:19" x14ac:dyDescent="0.25">
      <c r="D201" s="94"/>
      <c r="Q201" s="114"/>
      <c r="R201" s="112"/>
      <c r="S201" s="112"/>
    </row>
    <row r="202" spans="4:19" x14ac:dyDescent="0.25">
      <c r="D202" s="94"/>
      <c r="Q202" s="114"/>
      <c r="R202" s="112"/>
      <c r="S202" s="112"/>
    </row>
    <row r="203" spans="4:19" x14ac:dyDescent="0.25">
      <c r="D203" s="94"/>
      <c r="Q203" s="114"/>
      <c r="R203" s="112"/>
      <c r="S203" s="112"/>
    </row>
    <row r="204" spans="4:19" x14ac:dyDescent="0.25">
      <c r="D204" s="94"/>
      <c r="Q204" s="114"/>
      <c r="R204" s="112"/>
      <c r="S204" s="112"/>
    </row>
    <row r="205" spans="4:19" x14ac:dyDescent="0.25">
      <c r="D205" s="94"/>
      <c r="Q205" s="114"/>
      <c r="R205" s="112"/>
      <c r="S205" s="112"/>
    </row>
    <row r="206" spans="4:19" x14ac:dyDescent="0.25">
      <c r="D206" s="94"/>
      <c r="Q206" s="114"/>
      <c r="R206" s="112"/>
      <c r="S206" s="112"/>
    </row>
    <row r="207" spans="4:19" x14ac:dyDescent="0.25">
      <c r="D207" s="94"/>
      <c r="Q207" s="114"/>
      <c r="R207" s="112"/>
      <c r="S207" s="112"/>
    </row>
    <row r="208" spans="4:19" x14ac:dyDescent="0.25">
      <c r="D208" s="94"/>
      <c r="Q208" s="114"/>
      <c r="R208" s="112"/>
      <c r="S208" s="112"/>
    </row>
    <row r="209" spans="4:19" x14ac:dyDescent="0.25">
      <c r="D209" s="94"/>
      <c r="Q209" s="114"/>
      <c r="R209" s="112"/>
      <c r="S209" s="112"/>
    </row>
    <row r="210" spans="4:19" x14ac:dyDescent="0.25">
      <c r="D210" s="94"/>
      <c r="Q210" s="114"/>
      <c r="R210" s="112"/>
      <c r="S210" s="112"/>
    </row>
    <row r="211" spans="4:19" x14ac:dyDescent="0.25">
      <c r="D211" s="94"/>
      <c r="Q211" s="114"/>
      <c r="R211" s="112"/>
      <c r="S211" s="112"/>
    </row>
    <row r="212" spans="4:19" x14ac:dyDescent="0.25">
      <c r="D212" s="94"/>
      <c r="Q212" s="114"/>
      <c r="R212" s="112"/>
      <c r="S212" s="112"/>
    </row>
    <row r="213" spans="4:19" x14ac:dyDescent="0.25">
      <c r="D213" s="94"/>
      <c r="Q213" s="114"/>
      <c r="R213" s="112"/>
      <c r="S213" s="112"/>
    </row>
    <row r="214" spans="4:19" x14ac:dyDescent="0.25">
      <c r="D214" s="94"/>
      <c r="Q214" s="114"/>
      <c r="R214" s="112"/>
      <c r="S214" s="112"/>
    </row>
    <row r="215" spans="4:19" x14ac:dyDescent="0.25">
      <c r="D215" s="94"/>
      <c r="Q215" s="114"/>
      <c r="R215" s="112"/>
      <c r="S215" s="112"/>
    </row>
    <row r="216" spans="4:19" x14ac:dyDescent="0.25">
      <c r="D216" s="94"/>
      <c r="Q216" s="114"/>
      <c r="R216" s="112"/>
      <c r="S216" s="112"/>
    </row>
    <row r="217" spans="4:19" x14ac:dyDescent="0.25">
      <c r="D217" s="94"/>
      <c r="Q217" s="114"/>
      <c r="R217" s="112"/>
      <c r="S217" s="112"/>
    </row>
    <row r="218" spans="4:19" x14ac:dyDescent="0.25">
      <c r="D218" s="94"/>
      <c r="Q218" s="114"/>
      <c r="R218" s="112"/>
      <c r="S218" s="112"/>
    </row>
    <row r="219" spans="4:19" x14ac:dyDescent="0.25">
      <c r="D219" s="94"/>
      <c r="Q219" s="114"/>
      <c r="R219" s="112"/>
      <c r="S219" s="112"/>
    </row>
    <row r="220" spans="4:19" x14ac:dyDescent="0.25">
      <c r="D220" s="94"/>
      <c r="Q220" s="114"/>
      <c r="R220" s="112"/>
      <c r="S220" s="112"/>
    </row>
    <row r="221" spans="4:19" x14ac:dyDescent="0.25">
      <c r="D221" s="94"/>
      <c r="Q221" s="114"/>
      <c r="R221" s="112"/>
      <c r="S221" s="112"/>
    </row>
    <row r="222" spans="4:19" x14ac:dyDescent="0.25">
      <c r="D222" s="94"/>
      <c r="Q222" s="114"/>
      <c r="R222" s="112"/>
      <c r="S222" s="112"/>
    </row>
    <row r="223" spans="4:19" x14ac:dyDescent="0.25">
      <c r="D223" s="94"/>
      <c r="Q223" s="114"/>
      <c r="R223" s="112"/>
      <c r="S223" s="112"/>
    </row>
    <row r="224" spans="4:19" x14ac:dyDescent="0.25">
      <c r="D224" s="94"/>
      <c r="Q224" s="114"/>
      <c r="R224" s="112"/>
      <c r="S224" s="112"/>
    </row>
    <row r="225" spans="4:19" x14ac:dyDescent="0.25">
      <c r="D225" s="94"/>
      <c r="Q225" s="114"/>
      <c r="R225" s="112"/>
      <c r="S225" s="112"/>
    </row>
    <row r="226" spans="4:19" x14ac:dyDescent="0.25">
      <c r="D226" s="94"/>
      <c r="Q226" s="114"/>
      <c r="R226" s="112"/>
      <c r="S226" s="112"/>
    </row>
    <row r="227" spans="4:19" x14ac:dyDescent="0.25">
      <c r="D227" s="94"/>
      <c r="Q227" s="114"/>
      <c r="R227" s="112"/>
      <c r="S227" s="112"/>
    </row>
    <row r="228" spans="4:19" x14ac:dyDescent="0.25">
      <c r="D228" s="94"/>
      <c r="Q228" s="114"/>
      <c r="R228" s="112"/>
      <c r="S228" s="112"/>
    </row>
    <row r="229" spans="4:19" x14ac:dyDescent="0.25">
      <c r="D229" s="94"/>
      <c r="Q229" s="114"/>
      <c r="R229" s="112"/>
      <c r="S229" s="112"/>
    </row>
    <row r="230" spans="4:19" x14ac:dyDescent="0.25">
      <c r="D230" s="94"/>
      <c r="Q230" s="114"/>
      <c r="R230" s="112"/>
      <c r="S230" s="112"/>
    </row>
    <row r="231" spans="4:19" x14ac:dyDescent="0.25">
      <c r="D231" s="94"/>
      <c r="Q231" s="114"/>
      <c r="R231" s="112"/>
      <c r="S231" s="112"/>
    </row>
    <row r="232" spans="4:19" x14ac:dyDescent="0.25">
      <c r="D232" s="94"/>
      <c r="Q232" s="114"/>
      <c r="R232" s="112"/>
      <c r="S232" s="112"/>
    </row>
    <row r="233" spans="4:19" x14ac:dyDescent="0.25">
      <c r="D233" s="94"/>
      <c r="Q233" s="114"/>
      <c r="R233" s="112"/>
      <c r="S233" s="112"/>
    </row>
    <row r="234" spans="4:19" x14ac:dyDescent="0.25">
      <c r="D234" s="94"/>
      <c r="Q234" s="114"/>
      <c r="R234" s="112"/>
      <c r="S234" s="112"/>
    </row>
    <row r="235" spans="4:19" x14ac:dyDescent="0.25">
      <c r="D235" s="94"/>
      <c r="Q235" s="114"/>
      <c r="R235" s="112"/>
      <c r="S235" s="112"/>
    </row>
    <row r="236" spans="4:19" x14ac:dyDescent="0.25">
      <c r="D236" s="94"/>
      <c r="Q236" s="114"/>
      <c r="R236" s="112"/>
      <c r="S236" s="112"/>
    </row>
    <row r="237" spans="4:19" x14ac:dyDescent="0.25">
      <c r="D237" s="94"/>
      <c r="Q237" s="114"/>
      <c r="R237" s="112"/>
      <c r="S237" s="112"/>
    </row>
    <row r="238" spans="4:19" x14ac:dyDescent="0.25">
      <c r="D238" s="94"/>
      <c r="Q238" s="114"/>
      <c r="R238" s="112"/>
      <c r="S238" s="112"/>
    </row>
    <row r="239" spans="4:19" x14ac:dyDescent="0.25">
      <c r="D239" s="94"/>
      <c r="Q239" s="114"/>
      <c r="R239" s="112"/>
      <c r="S239" s="112"/>
    </row>
    <row r="240" spans="4:19" x14ac:dyDescent="0.25">
      <c r="D240" s="94"/>
      <c r="Q240" s="114"/>
      <c r="R240" s="112"/>
      <c r="S240" s="112"/>
    </row>
    <row r="241" spans="4:19" x14ac:dyDescent="0.25">
      <c r="D241" s="94"/>
      <c r="Q241" s="114"/>
      <c r="R241" s="112"/>
      <c r="S241" s="112"/>
    </row>
    <row r="242" spans="4:19" x14ac:dyDescent="0.25">
      <c r="D242" s="94"/>
      <c r="Q242" s="114"/>
      <c r="R242" s="112"/>
      <c r="S242" s="112"/>
    </row>
    <row r="243" spans="4:19" x14ac:dyDescent="0.25">
      <c r="D243" s="94"/>
      <c r="Q243" s="114"/>
      <c r="R243" s="112"/>
      <c r="S243" s="112"/>
    </row>
    <row r="244" spans="4:19" x14ac:dyDescent="0.25">
      <c r="D244" s="94"/>
      <c r="Q244" s="114"/>
      <c r="R244" s="112"/>
      <c r="S244" s="112"/>
    </row>
    <row r="245" spans="4:19" x14ac:dyDescent="0.25">
      <c r="D245" s="94"/>
      <c r="Q245" s="114"/>
      <c r="R245" s="112"/>
      <c r="S245" s="112"/>
    </row>
    <row r="246" spans="4:19" x14ac:dyDescent="0.25">
      <c r="D246" s="94"/>
      <c r="Q246" s="114"/>
      <c r="R246" s="112"/>
      <c r="S246" s="112"/>
    </row>
    <row r="247" spans="4:19" x14ac:dyDescent="0.25">
      <c r="D247" s="94"/>
      <c r="Q247" s="114"/>
      <c r="R247" s="112"/>
      <c r="S247" s="112"/>
    </row>
    <row r="248" spans="4:19" x14ac:dyDescent="0.25">
      <c r="D248" s="94"/>
      <c r="Q248" s="114"/>
      <c r="R248" s="112"/>
      <c r="S248" s="112"/>
    </row>
    <row r="249" spans="4:19" x14ac:dyDescent="0.25">
      <c r="D249" s="94"/>
      <c r="Q249" s="114"/>
      <c r="R249" s="112"/>
      <c r="S249" s="112"/>
    </row>
    <row r="250" spans="4:19" x14ac:dyDescent="0.25">
      <c r="D250" s="94"/>
      <c r="Q250" s="114"/>
      <c r="R250" s="112"/>
      <c r="S250" s="112"/>
    </row>
    <row r="251" spans="4:19" x14ac:dyDescent="0.25">
      <c r="D251" s="94"/>
      <c r="Q251" s="114"/>
      <c r="R251" s="112"/>
      <c r="S251" s="112"/>
    </row>
    <row r="252" spans="4:19" x14ac:dyDescent="0.25">
      <c r="D252" s="94"/>
      <c r="Q252" s="114"/>
      <c r="R252" s="112"/>
      <c r="S252" s="112"/>
    </row>
    <row r="253" spans="4:19" x14ac:dyDescent="0.25">
      <c r="D253" s="94"/>
      <c r="Q253" s="114"/>
      <c r="R253" s="112"/>
      <c r="S253" s="112"/>
    </row>
    <row r="254" spans="4:19" x14ac:dyDescent="0.25">
      <c r="D254" s="94"/>
      <c r="Q254" s="114"/>
      <c r="R254" s="112"/>
      <c r="S254" s="112"/>
    </row>
    <row r="255" spans="4:19" x14ac:dyDescent="0.25">
      <c r="D255" s="94"/>
      <c r="Q255" s="114"/>
      <c r="R255" s="112"/>
      <c r="S255" s="112"/>
    </row>
    <row r="256" spans="4:19" x14ac:dyDescent="0.25">
      <c r="D256" s="94"/>
      <c r="Q256" s="114"/>
      <c r="R256" s="112"/>
      <c r="S256" s="112"/>
    </row>
    <row r="257" spans="4:19" x14ac:dyDescent="0.25">
      <c r="D257" s="94"/>
      <c r="Q257" s="114"/>
      <c r="R257" s="112"/>
      <c r="S257" s="112"/>
    </row>
    <row r="258" spans="4:19" x14ac:dyDescent="0.25">
      <c r="D258" s="94"/>
      <c r="Q258" s="114"/>
      <c r="R258" s="112"/>
      <c r="S258" s="112"/>
    </row>
    <row r="259" spans="4:19" x14ac:dyDescent="0.25">
      <c r="D259" s="94"/>
      <c r="Q259" s="114"/>
      <c r="R259" s="112"/>
      <c r="S259" s="112"/>
    </row>
    <row r="260" spans="4:19" x14ac:dyDescent="0.25">
      <c r="D260" s="94"/>
      <c r="Q260" s="114"/>
      <c r="R260" s="112"/>
      <c r="S260" s="112"/>
    </row>
    <row r="261" spans="4:19" x14ac:dyDescent="0.25">
      <c r="D261" s="94"/>
      <c r="Q261" s="114"/>
      <c r="R261" s="112"/>
      <c r="S261" s="112"/>
    </row>
    <row r="262" spans="4:19" x14ac:dyDescent="0.25">
      <c r="D262" s="94"/>
      <c r="Q262" s="114"/>
      <c r="R262" s="112"/>
      <c r="S262" s="112"/>
    </row>
    <row r="263" spans="4:19" x14ac:dyDescent="0.25">
      <c r="D263" s="94"/>
      <c r="Q263" s="114"/>
      <c r="R263" s="112"/>
      <c r="S263" s="112"/>
    </row>
    <row r="264" spans="4:19" x14ac:dyDescent="0.25">
      <c r="D264" s="94"/>
      <c r="Q264" s="114"/>
      <c r="R264" s="112"/>
      <c r="S264" s="112"/>
    </row>
    <row r="265" spans="4:19" x14ac:dyDescent="0.25">
      <c r="D265" s="94"/>
      <c r="Q265" s="114"/>
      <c r="R265" s="112"/>
      <c r="S265" s="112"/>
    </row>
    <row r="266" spans="4:19" x14ac:dyDescent="0.25">
      <c r="D266" s="94"/>
      <c r="Q266" s="114"/>
      <c r="R266" s="112"/>
      <c r="S266" s="112"/>
    </row>
    <row r="267" spans="4:19" x14ac:dyDescent="0.25">
      <c r="D267" s="94"/>
      <c r="Q267" s="114"/>
      <c r="R267" s="112"/>
      <c r="S267" s="112"/>
    </row>
    <row r="268" spans="4:19" x14ac:dyDescent="0.25">
      <c r="D268" s="94"/>
      <c r="Q268" s="114"/>
      <c r="R268" s="112"/>
      <c r="S268" s="112"/>
    </row>
    <row r="269" spans="4:19" x14ac:dyDescent="0.25">
      <c r="D269" s="94"/>
      <c r="Q269" s="114"/>
      <c r="R269" s="112"/>
      <c r="S269" s="112"/>
    </row>
    <row r="270" spans="4:19" x14ac:dyDescent="0.25">
      <c r="D270" s="94"/>
      <c r="Q270" s="114"/>
      <c r="R270" s="112"/>
      <c r="S270" s="112"/>
    </row>
    <row r="271" spans="4:19" x14ac:dyDescent="0.25">
      <c r="D271" s="94"/>
      <c r="Q271" s="114"/>
      <c r="R271" s="112"/>
      <c r="S271" s="112"/>
    </row>
    <row r="272" spans="4:19" x14ac:dyDescent="0.25">
      <c r="D272" s="94"/>
      <c r="Q272" s="114"/>
      <c r="R272" s="112"/>
      <c r="S272" s="112"/>
    </row>
    <row r="273" spans="4:19" x14ac:dyDescent="0.25">
      <c r="D273" s="94"/>
      <c r="Q273" s="114"/>
      <c r="R273" s="112"/>
      <c r="S273" s="112"/>
    </row>
    <row r="274" spans="4:19" x14ac:dyDescent="0.25">
      <c r="D274" s="94"/>
      <c r="Q274" s="114"/>
      <c r="R274" s="112"/>
      <c r="S274" s="112"/>
    </row>
    <row r="275" spans="4:19" x14ac:dyDescent="0.25">
      <c r="D275" s="94"/>
      <c r="Q275" s="114"/>
      <c r="R275" s="112"/>
      <c r="S275" s="112"/>
    </row>
    <row r="276" spans="4:19" x14ac:dyDescent="0.25">
      <c r="D276" s="94"/>
      <c r="Q276" s="114"/>
      <c r="R276" s="112"/>
      <c r="S276" s="112"/>
    </row>
    <row r="277" spans="4:19" x14ac:dyDescent="0.25">
      <c r="D277" s="94"/>
      <c r="Q277" s="114"/>
      <c r="R277" s="112"/>
      <c r="S277" s="112"/>
    </row>
    <row r="278" spans="4:19" x14ac:dyDescent="0.25">
      <c r="D278" s="94"/>
      <c r="Q278" s="114"/>
      <c r="R278" s="112"/>
      <c r="S278" s="112"/>
    </row>
    <row r="279" spans="4:19" x14ac:dyDescent="0.25">
      <c r="D279" s="94"/>
      <c r="Q279" s="114"/>
      <c r="R279" s="112"/>
      <c r="S279" s="112"/>
    </row>
    <row r="280" spans="4:19" x14ac:dyDescent="0.25">
      <c r="D280" s="94"/>
      <c r="Q280" s="114"/>
      <c r="R280" s="112"/>
      <c r="S280" s="112"/>
    </row>
    <row r="281" spans="4:19" x14ac:dyDescent="0.25">
      <c r="D281" s="94"/>
      <c r="Q281" s="114"/>
      <c r="R281" s="112"/>
      <c r="S281" s="112"/>
    </row>
    <row r="282" spans="4:19" x14ac:dyDescent="0.25">
      <c r="D282" s="94"/>
      <c r="Q282" s="114"/>
      <c r="R282" s="112"/>
      <c r="S282" s="112"/>
    </row>
    <row r="283" spans="4:19" x14ac:dyDescent="0.25">
      <c r="D283" s="94"/>
      <c r="Q283" s="114"/>
      <c r="R283" s="112"/>
      <c r="S283" s="112"/>
    </row>
    <row r="284" spans="4:19" x14ac:dyDescent="0.25">
      <c r="D284" s="94"/>
      <c r="Q284" s="114"/>
      <c r="R284" s="112"/>
      <c r="S284" s="112"/>
    </row>
    <row r="285" spans="4:19" x14ac:dyDescent="0.25">
      <c r="D285" s="94"/>
      <c r="Q285" s="114"/>
      <c r="R285" s="112"/>
      <c r="S285" s="112"/>
    </row>
    <row r="286" spans="4:19" x14ac:dyDescent="0.25">
      <c r="D286" s="94"/>
      <c r="Q286" s="114"/>
      <c r="R286" s="112"/>
      <c r="S286" s="112"/>
    </row>
    <row r="287" spans="4:19" x14ac:dyDescent="0.25">
      <c r="D287" s="94"/>
      <c r="Q287" s="114"/>
      <c r="R287" s="112"/>
      <c r="S287" s="112"/>
    </row>
    <row r="288" spans="4:19" x14ac:dyDescent="0.25">
      <c r="D288" s="94"/>
      <c r="Q288" s="114"/>
      <c r="R288" s="112"/>
      <c r="S288" s="112"/>
    </row>
    <row r="289" spans="4:19" x14ac:dyDescent="0.25">
      <c r="D289" s="94"/>
      <c r="Q289" s="114"/>
      <c r="R289" s="112"/>
      <c r="S289" s="112"/>
    </row>
    <row r="290" spans="4:19" x14ac:dyDescent="0.25">
      <c r="D290" s="94"/>
      <c r="Q290" s="114"/>
      <c r="R290" s="112"/>
      <c r="S290" s="112"/>
    </row>
    <row r="291" spans="4:19" x14ac:dyDescent="0.25">
      <c r="D291" s="94"/>
      <c r="Q291" s="114"/>
      <c r="R291" s="112"/>
      <c r="S291" s="112"/>
    </row>
    <row r="292" spans="4:19" x14ac:dyDescent="0.25">
      <c r="D292" s="94"/>
      <c r="Q292" s="114"/>
      <c r="R292" s="112"/>
      <c r="S292" s="112"/>
    </row>
    <row r="293" spans="4:19" x14ac:dyDescent="0.25">
      <c r="D293" s="94"/>
      <c r="Q293" s="114"/>
      <c r="R293" s="112"/>
      <c r="S293" s="112"/>
    </row>
    <row r="294" spans="4:19" x14ac:dyDescent="0.25">
      <c r="D294" s="94"/>
      <c r="Q294" s="114"/>
      <c r="R294" s="112"/>
      <c r="S294" s="112"/>
    </row>
    <row r="295" spans="4:19" x14ac:dyDescent="0.25">
      <c r="D295" s="94"/>
      <c r="Q295" s="114"/>
      <c r="R295" s="112"/>
      <c r="S295" s="112"/>
    </row>
    <row r="296" spans="4:19" x14ac:dyDescent="0.25">
      <c r="D296" s="94"/>
      <c r="Q296" s="114"/>
      <c r="R296" s="112"/>
      <c r="S296" s="112"/>
    </row>
    <row r="297" spans="4:19" x14ac:dyDescent="0.25">
      <c r="D297" s="94"/>
      <c r="Q297" s="114"/>
      <c r="R297" s="112"/>
      <c r="S297" s="112"/>
    </row>
    <row r="298" spans="4:19" x14ac:dyDescent="0.25">
      <c r="D298" s="94"/>
      <c r="Q298" s="114"/>
      <c r="R298" s="112"/>
      <c r="S298" s="112"/>
    </row>
    <row r="299" spans="4:19" x14ac:dyDescent="0.25">
      <c r="D299" s="94"/>
      <c r="Q299" s="114"/>
      <c r="R299" s="112"/>
      <c r="S299" s="112"/>
    </row>
    <row r="300" spans="4:19" x14ac:dyDescent="0.25">
      <c r="D300" s="94"/>
      <c r="Q300" s="114"/>
      <c r="R300" s="112"/>
      <c r="S300" s="112"/>
    </row>
    <row r="301" spans="4:19" x14ac:dyDescent="0.25">
      <c r="D301" s="94"/>
      <c r="Q301" s="114"/>
      <c r="R301" s="112"/>
      <c r="S301" s="112"/>
    </row>
    <row r="302" spans="4:19" x14ac:dyDescent="0.25">
      <c r="D302" s="94"/>
      <c r="Q302" s="114"/>
      <c r="R302" s="112"/>
      <c r="S302" s="112"/>
    </row>
    <row r="303" spans="4:19" x14ac:dyDescent="0.25">
      <c r="D303" s="94"/>
      <c r="Q303" s="114"/>
      <c r="R303" s="112"/>
      <c r="S303" s="112"/>
    </row>
    <row r="304" spans="4:19" x14ac:dyDescent="0.25">
      <c r="D304" s="94"/>
      <c r="Q304" s="114"/>
      <c r="R304" s="112"/>
      <c r="S304" s="112"/>
    </row>
    <row r="305" spans="4:19" x14ac:dyDescent="0.25">
      <c r="D305" s="94"/>
      <c r="Q305" s="114"/>
      <c r="R305" s="112"/>
      <c r="S305" s="112"/>
    </row>
    <row r="306" spans="4:19" x14ac:dyDescent="0.25">
      <c r="D306" s="94"/>
      <c r="Q306" s="114"/>
      <c r="R306" s="112"/>
      <c r="S306" s="112"/>
    </row>
    <row r="307" spans="4:19" x14ac:dyDescent="0.25">
      <c r="D307" s="94"/>
      <c r="Q307" s="114"/>
      <c r="R307" s="112"/>
      <c r="S307" s="112"/>
    </row>
    <row r="308" spans="4:19" x14ac:dyDescent="0.25">
      <c r="D308" s="94"/>
      <c r="Q308" s="114"/>
      <c r="R308" s="112"/>
      <c r="S308" s="112"/>
    </row>
    <row r="309" spans="4:19" x14ac:dyDescent="0.25">
      <c r="D309" s="94"/>
      <c r="Q309" s="114"/>
      <c r="R309" s="112"/>
      <c r="S309" s="112"/>
    </row>
    <row r="310" spans="4:19" x14ac:dyDescent="0.25">
      <c r="D310" s="94"/>
      <c r="Q310" s="114"/>
      <c r="R310" s="112"/>
      <c r="S310" s="112"/>
    </row>
    <row r="311" spans="4:19" x14ac:dyDescent="0.25">
      <c r="D311" s="94"/>
      <c r="Q311" s="114"/>
      <c r="R311" s="112"/>
      <c r="S311" s="112"/>
    </row>
    <row r="312" spans="4:19" x14ac:dyDescent="0.25">
      <c r="D312" s="94"/>
      <c r="Q312" s="114"/>
      <c r="R312" s="112"/>
      <c r="S312" s="112"/>
    </row>
    <row r="313" spans="4:19" x14ac:dyDescent="0.25">
      <c r="D313" s="94"/>
      <c r="Q313" s="114"/>
      <c r="R313" s="112"/>
      <c r="S313" s="112"/>
    </row>
    <row r="314" spans="4:19" x14ac:dyDescent="0.25">
      <c r="D314" s="94"/>
      <c r="Q314" s="114"/>
      <c r="R314" s="112"/>
      <c r="S314" s="112"/>
    </row>
    <row r="315" spans="4:19" x14ac:dyDescent="0.25">
      <c r="D315" s="94"/>
      <c r="Q315" s="114"/>
      <c r="R315" s="112"/>
      <c r="S315" s="112"/>
    </row>
    <row r="316" spans="4:19" x14ac:dyDescent="0.25">
      <c r="D316" s="94"/>
      <c r="Q316" s="114"/>
      <c r="R316" s="112"/>
      <c r="S316" s="112"/>
    </row>
    <row r="317" spans="4:19" x14ac:dyDescent="0.25">
      <c r="D317" s="94"/>
      <c r="Q317" s="114"/>
      <c r="R317" s="112"/>
      <c r="S317" s="112"/>
    </row>
    <row r="318" spans="4:19" x14ac:dyDescent="0.25">
      <c r="D318" s="94"/>
      <c r="Q318" s="114"/>
      <c r="R318" s="112"/>
      <c r="S318" s="112"/>
    </row>
    <row r="319" spans="4:19" x14ac:dyDescent="0.25">
      <c r="D319" s="94"/>
      <c r="Q319" s="114"/>
      <c r="R319" s="112"/>
      <c r="S319" s="112"/>
    </row>
    <row r="320" spans="4:19" x14ac:dyDescent="0.25">
      <c r="D320" s="94"/>
      <c r="Q320" s="114"/>
      <c r="R320" s="112"/>
      <c r="S320" s="112"/>
    </row>
    <row r="321" spans="4:19" x14ac:dyDescent="0.25">
      <c r="D321" s="94"/>
      <c r="Q321" s="114"/>
      <c r="R321" s="112"/>
      <c r="S321" s="112"/>
    </row>
    <row r="322" spans="4:19" x14ac:dyDescent="0.25">
      <c r="D322" s="94"/>
      <c r="Q322" s="114"/>
      <c r="R322" s="112"/>
      <c r="S322" s="112"/>
    </row>
    <row r="323" spans="4:19" x14ac:dyDescent="0.25">
      <c r="D323" s="94"/>
      <c r="Q323" s="114"/>
      <c r="R323" s="112"/>
      <c r="S323" s="112"/>
    </row>
    <row r="324" spans="4:19" x14ac:dyDescent="0.25">
      <c r="D324" s="94"/>
      <c r="Q324" s="114"/>
      <c r="R324" s="112"/>
      <c r="S324" s="112"/>
    </row>
    <row r="325" spans="4:19" x14ac:dyDescent="0.25">
      <c r="D325" s="94"/>
      <c r="Q325" s="114"/>
      <c r="R325" s="112"/>
      <c r="S325" s="112"/>
    </row>
    <row r="326" spans="4:19" x14ac:dyDescent="0.25">
      <c r="D326" s="94"/>
      <c r="Q326" s="114"/>
      <c r="R326" s="112"/>
      <c r="S326" s="112"/>
    </row>
    <row r="327" spans="4:19" x14ac:dyDescent="0.25">
      <c r="D327" s="94"/>
      <c r="Q327" s="114"/>
      <c r="R327" s="112"/>
      <c r="S327" s="112"/>
    </row>
    <row r="328" spans="4:19" x14ac:dyDescent="0.25">
      <c r="D328" s="94"/>
      <c r="Q328" s="114"/>
      <c r="R328" s="112"/>
      <c r="S328" s="112"/>
    </row>
    <row r="329" spans="4:19" x14ac:dyDescent="0.25">
      <c r="D329" s="94"/>
      <c r="Q329" s="114"/>
      <c r="R329" s="112"/>
      <c r="S329" s="112"/>
    </row>
    <row r="330" spans="4:19" x14ac:dyDescent="0.25">
      <c r="D330" s="94"/>
      <c r="Q330" s="114"/>
      <c r="R330" s="112"/>
      <c r="S330" s="112"/>
    </row>
    <row r="331" spans="4:19" x14ac:dyDescent="0.25">
      <c r="D331" s="94"/>
      <c r="Q331" s="114"/>
      <c r="R331" s="112"/>
      <c r="S331" s="112"/>
    </row>
    <row r="332" spans="4:19" x14ac:dyDescent="0.25">
      <c r="D332" s="94"/>
      <c r="Q332" s="114"/>
      <c r="R332" s="112"/>
      <c r="S332" s="112"/>
    </row>
    <row r="333" spans="4:19" x14ac:dyDescent="0.25">
      <c r="D333" s="94"/>
      <c r="Q333" s="114"/>
      <c r="R333" s="112"/>
      <c r="S333" s="112"/>
    </row>
    <row r="334" spans="4:19" x14ac:dyDescent="0.25">
      <c r="D334" s="94"/>
      <c r="Q334" s="114"/>
      <c r="R334" s="112"/>
      <c r="S334" s="112"/>
    </row>
    <row r="335" spans="4:19" x14ac:dyDescent="0.25">
      <c r="D335" s="94"/>
      <c r="Q335" s="114"/>
      <c r="R335" s="112"/>
      <c r="S335" s="112"/>
    </row>
    <row r="336" spans="4:19" x14ac:dyDescent="0.25">
      <c r="D336" s="94"/>
      <c r="Q336" s="114"/>
      <c r="R336" s="112"/>
      <c r="S336" s="112"/>
    </row>
    <row r="337" spans="4:19" x14ac:dyDescent="0.25">
      <c r="D337" s="94"/>
      <c r="Q337" s="114"/>
      <c r="R337" s="112"/>
      <c r="S337" s="112"/>
    </row>
    <row r="338" spans="4:19" x14ac:dyDescent="0.25">
      <c r="D338" s="94"/>
      <c r="Q338" s="114"/>
      <c r="R338" s="112"/>
      <c r="S338" s="112"/>
    </row>
    <row r="339" spans="4:19" x14ac:dyDescent="0.25">
      <c r="D339" s="94"/>
      <c r="Q339" s="114"/>
      <c r="R339" s="112"/>
      <c r="S339" s="112"/>
    </row>
    <row r="340" spans="4:19" x14ac:dyDescent="0.25">
      <c r="D340" s="94"/>
      <c r="Q340" s="114"/>
      <c r="R340" s="112"/>
      <c r="S340" s="112"/>
    </row>
    <row r="341" spans="4:19" x14ac:dyDescent="0.25">
      <c r="D341" s="94"/>
      <c r="Q341" s="114"/>
      <c r="R341" s="112"/>
      <c r="S341" s="112"/>
    </row>
    <row r="342" spans="4:19" x14ac:dyDescent="0.25">
      <c r="D342" s="94"/>
      <c r="Q342" s="114"/>
      <c r="R342" s="112"/>
      <c r="S342" s="112"/>
    </row>
    <row r="343" spans="4:19" x14ac:dyDescent="0.25">
      <c r="D343" s="94"/>
      <c r="Q343" s="114"/>
      <c r="R343" s="112"/>
      <c r="S343" s="112"/>
    </row>
    <row r="344" spans="4:19" x14ac:dyDescent="0.25">
      <c r="D344" s="94"/>
      <c r="Q344" s="114"/>
      <c r="R344" s="112"/>
      <c r="S344" s="112"/>
    </row>
    <row r="345" spans="4:19" x14ac:dyDescent="0.25">
      <c r="D345" s="94"/>
      <c r="Q345" s="114"/>
      <c r="R345" s="112"/>
      <c r="S345" s="112"/>
    </row>
    <row r="346" spans="4:19" x14ac:dyDescent="0.25">
      <c r="D346" s="94"/>
      <c r="Q346" s="114"/>
      <c r="R346" s="112"/>
      <c r="S346" s="112"/>
    </row>
    <row r="347" spans="4:19" x14ac:dyDescent="0.25">
      <c r="D347" s="94"/>
      <c r="Q347" s="114"/>
      <c r="R347" s="112"/>
      <c r="S347" s="112"/>
    </row>
    <row r="348" spans="4:19" x14ac:dyDescent="0.25">
      <c r="D348" s="94"/>
      <c r="Q348" s="114"/>
      <c r="R348" s="112"/>
      <c r="S348" s="112"/>
    </row>
    <row r="349" spans="4:19" x14ac:dyDescent="0.25">
      <c r="D349" s="94"/>
      <c r="Q349" s="114"/>
      <c r="R349" s="112"/>
      <c r="S349" s="112"/>
    </row>
    <row r="350" spans="4:19" x14ac:dyDescent="0.25">
      <c r="D350" s="94"/>
      <c r="Q350" s="114"/>
      <c r="R350" s="112"/>
      <c r="S350" s="112"/>
    </row>
    <row r="351" spans="4:19" x14ac:dyDescent="0.25">
      <c r="D351" s="94"/>
      <c r="Q351" s="114"/>
      <c r="R351" s="112"/>
      <c r="S351" s="112"/>
    </row>
    <row r="352" spans="4:19" x14ac:dyDescent="0.25">
      <c r="D352" s="94"/>
      <c r="Q352" s="114"/>
      <c r="R352" s="112"/>
      <c r="S352" s="112"/>
    </row>
    <row r="353" spans="4:19" x14ac:dyDescent="0.25">
      <c r="D353" s="94"/>
      <c r="Q353" s="114"/>
      <c r="R353" s="112"/>
      <c r="S353" s="112"/>
    </row>
    <row r="354" spans="4:19" x14ac:dyDescent="0.25">
      <c r="D354" s="94"/>
      <c r="Q354" s="114"/>
      <c r="R354" s="112"/>
      <c r="S354" s="112"/>
    </row>
    <row r="355" spans="4:19" x14ac:dyDescent="0.25">
      <c r="D355" s="94"/>
      <c r="Q355" s="114"/>
      <c r="R355" s="112"/>
      <c r="S355" s="112"/>
    </row>
    <row r="356" spans="4:19" x14ac:dyDescent="0.25">
      <c r="D356" s="94"/>
      <c r="Q356" s="114"/>
      <c r="R356" s="112"/>
      <c r="S356" s="112"/>
    </row>
    <row r="357" spans="4:19" x14ac:dyDescent="0.25">
      <c r="D357" s="94"/>
      <c r="Q357" s="114"/>
      <c r="R357" s="112"/>
      <c r="S357" s="112"/>
    </row>
    <row r="358" spans="4:19" x14ac:dyDescent="0.25">
      <c r="D358" s="94"/>
      <c r="Q358" s="114"/>
      <c r="R358" s="112"/>
      <c r="S358" s="112"/>
    </row>
    <row r="359" spans="4:19" x14ac:dyDescent="0.25">
      <c r="D359" s="94"/>
      <c r="Q359" s="114"/>
      <c r="R359" s="112"/>
      <c r="S359" s="112"/>
    </row>
    <row r="360" spans="4:19" x14ac:dyDescent="0.25">
      <c r="D360" s="94"/>
      <c r="Q360" s="114"/>
      <c r="R360" s="112"/>
      <c r="S360" s="112"/>
    </row>
    <row r="361" spans="4:19" x14ac:dyDescent="0.25">
      <c r="D361" s="94"/>
      <c r="Q361" s="114"/>
      <c r="R361" s="112"/>
      <c r="S361" s="112"/>
    </row>
    <row r="362" spans="4:19" x14ac:dyDescent="0.25">
      <c r="D362" s="94"/>
      <c r="Q362" s="114"/>
      <c r="R362" s="112"/>
      <c r="S362" s="112"/>
    </row>
    <row r="363" spans="4:19" x14ac:dyDescent="0.25">
      <c r="D363" s="94"/>
      <c r="Q363" s="114"/>
      <c r="R363" s="112"/>
      <c r="S363" s="112"/>
    </row>
    <row r="364" spans="4:19" x14ac:dyDescent="0.25">
      <c r="D364" s="94"/>
      <c r="Q364" s="114"/>
      <c r="R364" s="112"/>
      <c r="S364" s="112"/>
    </row>
    <row r="365" spans="4:19" x14ac:dyDescent="0.25">
      <c r="D365" s="94"/>
      <c r="Q365" s="114"/>
      <c r="R365" s="112"/>
      <c r="S365" s="112"/>
    </row>
    <row r="366" spans="4:19" x14ac:dyDescent="0.25">
      <c r="D366" s="94"/>
      <c r="Q366" s="114"/>
      <c r="R366" s="112"/>
      <c r="S366" s="112"/>
    </row>
    <row r="367" spans="4:19" x14ac:dyDescent="0.25">
      <c r="D367" s="94"/>
      <c r="Q367" s="114"/>
      <c r="R367" s="112"/>
      <c r="S367" s="112"/>
    </row>
    <row r="368" spans="4:19" x14ac:dyDescent="0.25">
      <c r="D368" s="94"/>
      <c r="Q368" s="114"/>
      <c r="R368" s="112"/>
      <c r="S368" s="112"/>
    </row>
    <row r="369" spans="4:19" x14ac:dyDescent="0.25">
      <c r="D369" s="94"/>
      <c r="Q369" s="114"/>
      <c r="R369" s="112"/>
      <c r="S369" s="112"/>
    </row>
    <row r="370" spans="4:19" x14ac:dyDescent="0.25">
      <c r="D370" s="94"/>
      <c r="Q370" s="114"/>
      <c r="R370" s="112"/>
      <c r="S370" s="112"/>
    </row>
    <row r="371" spans="4:19" x14ac:dyDescent="0.25">
      <c r="D371" s="94"/>
      <c r="Q371" s="114"/>
      <c r="R371" s="112"/>
      <c r="S371" s="112"/>
    </row>
    <row r="372" spans="4:19" x14ac:dyDescent="0.25">
      <c r="D372" s="94"/>
      <c r="Q372" s="114"/>
      <c r="R372" s="112"/>
      <c r="S372" s="112"/>
    </row>
    <row r="373" spans="4:19" x14ac:dyDescent="0.25">
      <c r="D373" s="94"/>
      <c r="Q373" s="114"/>
      <c r="R373" s="112"/>
      <c r="S373" s="112"/>
    </row>
    <row r="374" spans="4:19" x14ac:dyDescent="0.25">
      <c r="D374" s="94"/>
      <c r="Q374" s="114"/>
      <c r="R374" s="112"/>
      <c r="S374" s="112"/>
    </row>
    <row r="375" spans="4:19" x14ac:dyDescent="0.25">
      <c r="D375" s="94"/>
      <c r="Q375" s="114"/>
      <c r="R375" s="112"/>
      <c r="S375" s="112"/>
    </row>
    <row r="376" spans="4:19" x14ac:dyDescent="0.25">
      <c r="D376" s="94"/>
      <c r="Q376" s="114"/>
      <c r="R376" s="112"/>
      <c r="S376" s="112"/>
    </row>
    <row r="377" spans="4:19" x14ac:dyDescent="0.25">
      <c r="D377" s="94"/>
      <c r="Q377" s="114"/>
      <c r="R377" s="112"/>
      <c r="S377" s="112"/>
    </row>
    <row r="378" spans="4:19" x14ac:dyDescent="0.25">
      <c r="D378" s="94"/>
      <c r="Q378" s="114"/>
      <c r="R378" s="112"/>
      <c r="S378" s="112"/>
    </row>
    <row r="379" spans="4:19" x14ac:dyDescent="0.25">
      <c r="D379" s="94"/>
      <c r="Q379" s="114"/>
      <c r="R379" s="112"/>
      <c r="S379" s="112"/>
    </row>
    <row r="380" spans="4:19" x14ac:dyDescent="0.25">
      <c r="D380" s="94"/>
      <c r="Q380" s="114"/>
      <c r="R380" s="112"/>
      <c r="S380" s="112"/>
    </row>
    <row r="381" spans="4:19" x14ac:dyDescent="0.25">
      <c r="D381" s="94"/>
      <c r="Q381" s="114"/>
      <c r="R381" s="112"/>
      <c r="S381" s="112"/>
    </row>
    <row r="382" spans="4:19" x14ac:dyDescent="0.25">
      <c r="D382" s="94"/>
      <c r="Q382" s="114"/>
      <c r="R382" s="112"/>
      <c r="S382" s="112"/>
    </row>
    <row r="383" spans="4:19" x14ac:dyDescent="0.25">
      <c r="D383" s="94"/>
      <c r="Q383" s="114"/>
      <c r="R383" s="112"/>
      <c r="S383" s="112"/>
    </row>
    <row r="384" spans="4:19" x14ac:dyDescent="0.25">
      <c r="D384" s="94"/>
      <c r="Q384" s="114"/>
      <c r="R384" s="112"/>
      <c r="S384" s="112"/>
    </row>
    <row r="385" spans="4:19" x14ac:dyDescent="0.25">
      <c r="D385" s="94"/>
      <c r="Q385" s="114"/>
      <c r="R385" s="112"/>
      <c r="S385" s="112"/>
    </row>
    <row r="386" spans="4:19" x14ac:dyDescent="0.25">
      <c r="D386" s="94"/>
      <c r="Q386" s="114"/>
      <c r="R386" s="112"/>
      <c r="S386" s="112"/>
    </row>
    <row r="387" spans="4:19" x14ac:dyDescent="0.25">
      <c r="D387" s="94"/>
      <c r="Q387" s="114"/>
      <c r="R387" s="112"/>
      <c r="S387" s="112"/>
    </row>
    <row r="388" spans="4:19" x14ac:dyDescent="0.25">
      <c r="D388" s="94"/>
      <c r="Q388" s="114"/>
      <c r="R388" s="112"/>
      <c r="S388" s="112"/>
    </row>
    <row r="389" spans="4:19" x14ac:dyDescent="0.25">
      <c r="D389" s="94"/>
      <c r="Q389" s="114"/>
      <c r="R389" s="112"/>
      <c r="S389" s="112"/>
    </row>
    <row r="390" spans="4:19" x14ac:dyDescent="0.25">
      <c r="D390" s="94"/>
      <c r="Q390" s="114"/>
      <c r="R390" s="112"/>
      <c r="S390" s="112"/>
    </row>
    <row r="391" spans="4:19" x14ac:dyDescent="0.25">
      <c r="D391" s="94"/>
      <c r="Q391" s="114"/>
      <c r="R391" s="112"/>
      <c r="S391" s="112"/>
    </row>
    <row r="392" spans="4:19" x14ac:dyDescent="0.25">
      <c r="D392" s="94"/>
      <c r="Q392" s="114"/>
      <c r="R392" s="112"/>
      <c r="S392" s="112"/>
    </row>
    <row r="393" spans="4:19" x14ac:dyDescent="0.25">
      <c r="D393" s="94"/>
      <c r="Q393" s="114"/>
      <c r="R393" s="112"/>
      <c r="S393" s="112"/>
    </row>
    <row r="394" spans="4:19" x14ac:dyDescent="0.25">
      <c r="D394" s="94"/>
      <c r="Q394" s="114"/>
      <c r="R394" s="112"/>
      <c r="S394" s="112"/>
    </row>
    <row r="395" spans="4:19" x14ac:dyDescent="0.25">
      <c r="D395" s="94"/>
      <c r="Q395" s="114"/>
      <c r="R395" s="112"/>
      <c r="S395" s="112"/>
    </row>
    <row r="396" spans="4:19" x14ac:dyDescent="0.25">
      <c r="D396" s="94"/>
      <c r="Q396" s="114"/>
      <c r="R396" s="112"/>
      <c r="S396" s="112"/>
    </row>
    <row r="397" spans="4:19" x14ac:dyDescent="0.25">
      <c r="D397" s="94"/>
      <c r="Q397" s="114"/>
      <c r="R397" s="112"/>
      <c r="S397" s="112"/>
    </row>
    <row r="398" spans="4:19" x14ac:dyDescent="0.25">
      <c r="D398" s="94"/>
      <c r="Q398" s="114"/>
      <c r="R398" s="112"/>
      <c r="S398" s="112"/>
    </row>
    <row r="399" spans="4:19" x14ac:dyDescent="0.25">
      <c r="D399" s="94"/>
      <c r="Q399" s="114"/>
      <c r="R399" s="112"/>
      <c r="S399" s="112"/>
    </row>
    <row r="400" spans="4:19" x14ac:dyDescent="0.25">
      <c r="D400" s="94"/>
      <c r="Q400" s="114"/>
      <c r="R400" s="112"/>
      <c r="S400" s="112"/>
    </row>
    <row r="401" spans="4:19" x14ac:dyDescent="0.25">
      <c r="D401" s="94"/>
      <c r="Q401" s="114"/>
      <c r="R401" s="112"/>
      <c r="S401" s="112"/>
    </row>
    <row r="402" spans="4:19" x14ac:dyDescent="0.25">
      <c r="D402" s="94"/>
      <c r="Q402" s="114"/>
      <c r="R402" s="112"/>
      <c r="S402" s="112"/>
    </row>
    <row r="403" spans="4:19" x14ac:dyDescent="0.25">
      <c r="D403" s="94"/>
      <c r="Q403" s="114"/>
      <c r="R403" s="112"/>
      <c r="S403" s="112"/>
    </row>
    <row r="404" spans="4:19" x14ac:dyDescent="0.25">
      <c r="D404" s="94"/>
      <c r="Q404" s="114"/>
      <c r="R404" s="112"/>
      <c r="S404" s="112"/>
    </row>
    <row r="405" spans="4:19" x14ac:dyDescent="0.25">
      <c r="D405" s="94"/>
      <c r="Q405" s="114"/>
      <c r="R405" s="112"/>
      <c r="S405" s="112"/>
    </row>
    <row r="406" spans="4:19" x14ac:dyDescent="0.25">
      <c r="D406" s="94"/>
      <c r="Q406" s="114"/>
      <c r="R406" s="112"/>
      <c r="S406" s="112"/>
    </row>
    <row r="407" spans="4:19" x14ac:dyDescent="0.25">
      <c r="D407" s="94"/>
      <c r="Q407" s="114"/>
      <c r="R407" s="112"/>
      <c r="S407" s="112"/>
    </row>
    <row r="408" spans="4:19" x14ac:dyDescent="0.25">
      <c r="D408" s="94"/>
      <c r="Q408" s="114"/>
      <c r="R408" s="112"/>
      <c r="S408" s="112"/>
    </row>
    <row r="409" spans="4:19" x14ac:dyDescent="0.25">
      <c r="D409" s="94"/>
      <c r="Q409" s="114"/>
      <c r="R409" s="112"/>
      <c r="S409" s="112"/>
    </row>
    <row r="410" spans="4:19" x14ac:dyDescent="0.25">
      <c r="D410" s="94"/>
      <c r="Q410" s="114"/>
      <c r="R410" s="112"/>
      <c r="S410" s="112"/>
    </row>
    <row r="411" spans="4:19" x14ac:dyDescent="0.25">
      <c r="D411" s="94"/>
      <c r="Q411" s="114"/>
      <c r="R411" s="112"/>
      <c r="S411" s="112"/>
    </row>
    <row r="412" spans="4:19" x14ac:dyDescent="0.25">
      <c r="D412" s="94"/>
      <c r="Q412" s="114"/>
      <c r="R412" s="112"/>
      <c r="S412" s="112"/>
    </row>
    <row r="413" spans="4:19" x14ac:dyDescent="0.25">
      <c r="D413" s="94"/>
      <c r="Q413" s="114"/>
      <c r="R413" s="112"/>
      <c r="S413" s="112"/>
    </row>
    <row r="414" spans="4:19" x14ac:dyDescent="0.25">
      <c r="D414" s="94"/>
      <c r="Q414" s="114"/>
      <c r="R414" s="112"/>
      <c r="S414" s="112"/>
    </row>
    <row r="415" spans="4:19" x14ac:dyDescent="0.25">
      <c r="D415" s="94"/>
      <c r="Q415" s="114"/>
      <c r="R415" s="112"/>
      <c r="S415" s="112"/>
    </row>
    <row r="416" spans="4:19" x14ac:dyDescent="0.25">
      <c r="D416" s="94"/>
      <c r="Q416" s="114"/>
      <c r="R416" s="112"/>
      <c r="S416" s="112"/>
    </row>
    <row r="417" spans="4:19" x14ac:dyDescent="0.25">
      <c r="D417" s="94"/>
      <c r="Q417" s="114"/>
      <c r="R417" s="112"/>
      <c r="S417" s="112"/>
    </row>
    <row r="418" spans="4:19" x14ac:dyDescent="0.25">
      <c r="D418" s="94"/>
      <c r="Q418" s="114"/>
      <c r="R418" s="112"/>
      <c r="S418" s="112"/>
    </row>
    <row r="419" spans="4:19" x14ac:dyDescent="0.25">
      <c r="D419" s="94"/>
      <c r="Q419" s="114"/>
      <c r="R419" s="112"/>
      <c r="S419" s="112"/>
    </row>
    <row r="420" spans="4:19" x14ac:dyDescent="0.25">
      <c r="D420" s="94"/>
      <c r="Q420" s="114"/>
      <c r="R420" s="112"/>
      <c r="S420" s="112"/>
    </row>
    <row r="421" spans="4:19" x14ac:dyDescent="0.25">
      <c r="D421" s="94"/>
      <c r="Q421" s="114"/>
      <c r="R421" s="112"/>
      <c r="S421" s="112"/>
    </row>
    <row r="422" spans="4:19" x14ac:dyDescent="0.25">
      <c r="D422" s="94"/>
      <c r="Q422" s="114"/>
      <c r="R422" s="112"/>
      <c r="S422" s="112"/>
    </row>
    <row r="423" spans="4:19" x14ac:dyDescent="0.25">
      <c r="D423" s="94"/>
      <c r="Q423" s="114"/>
      <c r="R423" s="112"/>
      <c r="S423" s="112"/>
    </row>
    <row r="424" spans="4:19" x14ac:dyDescent="0.25">
      <c r="D424" s="94"/>
      <c r="Q424" s="114"/>
      <c r="R424" s="112"/>
      <c r="S424" s="112"/>
    </row>
    <row r="425" spans="4:19" x14ac:dyDescent="0.25">
      <c r="D425" s="94"/>
      <c r="Q425" s="114"/>
      <c r="R425" s="112"/>
      <c r="S425" s="112"/>
    </row>
    <row r="426" spans="4:19" x14ac:dyDescent="0.25">
      <c r="D426" s="94"/>
      <c r="Q426" s="114"/>
      <c r="R426" s="112"/>
      <c r="S426" s="112"/>
    </row>
    <row r="427" spans="4:19" x14ac:dyDescent="0.25">
      <c r="D427" s="94"/>
      <c r="Q427" s="114"/>
      <c r="R427" s="112"/>
      <c r="S427" s="112"/>
    </row>
    <row r="428" spans="4:19" x14ac:dyDescent="0.25">
      <c r="D428" s="94"/>
      <c r="Q428" s="114"/>
      <c r="R428" s="112"/>
      <c r="S428" s="112"/>
    </row>
    <row r="429" spans="4:19" x14ac:dyDescent="0.25">
      <c r="D429" s="94"/>
      <c r="Q429" s="114"/>
      <c r="R429" s="112"/>
      <c r="S429" s="112"/>
    </row>
    <row r="430" spans="4:19" x14ac:dyDescent="0.25">
      <c r="D430" s="94"/>
      <c r="Q430" s="114"/>
      <c r="R430" s="112"/>
      <c r="S430" s="112"/>
    </row>
    <row r="431" spans="4:19" x14ac:dyDescent="0.25">
      <c r="D431" s="94"/>
      <c r="Q431" s="114"/>
      <c r="R431" s="112"/>
      <c r="S431" s="112"/>
    </row>
    <row r="432" spans="4:19" x14ac:dyDescent="0.25">
      <c r="D432" s="94"/>
      <c r="Q432" s="114"/>
      <c r="R432" s="112"/>
      <c r="S432" s="112"/>
    </row>
    <row r="433" spans="4:19" x14ac:dyDescent="0.25">
      <c r="D433" s="94"/>
      <c r="Q433" s="114"/>
      <c r="R433" s="112"/>
      <c r="S433" s="112"/>
    </row>
    <row r="434" spans="4:19" x14ac:dyDescent="0.25">
      <c r="D434" s="94"/>
      <c r="Q434" s="114"/>
      <c r="R434" s="112"/>
      <c r="S434" s="112"/>
    </row>
    <row r="435" spans="4:19" x14ac:dyDescent="0.25">
      <c r="D435" s="94"/>
      <c r="Q435" s="114"/>
      <c r="R435" s="112"/>
      <c r="S435" s="112"/>
    </row>
    <row r="436" spans="4:19" x14ac:dyDescent="0.25">
      <c r="D436" s="94"/>
      <c r="Q436" s="114"/>
      <c r="R436" s="112"/>
      <c r="S436" s="112"/>
    </row>
    <row r="437" spans="4:19" x14ac:dyDescent="0.25">
      <c r="D437" s="94"/>
      <c r="Q437" s="114"/>
      <c r="R437" s="112"/>
      <c r="S437" s="112"/>
    </row>
    <row r="438" spans="4:19" x14ac:dyDescent="0.25">
      <c r="D438" s="94"/>
      <c r="Q438" s="114"/>
      <c r="R438" s="112"/>
      <c r="S438" s="112"/>
    </row>
    <row r="439" spans="4:19" x14ac:dyDescent="0.25">
      <c r="D439" s="94"/>
      <c r="Q439" s="114"/>
      <c r="R439" s="112"/>
      <c r="S439" s="112"/>
    </row>
    <row r="440" spans="4:19" x14ac:dyDescent="0.25">
      <c r="D440" s="94"/>
      <c r="Q440" s="114"/>
      <c r="R440" s="112"/>
      <c r="S440" s="112"/>
    </row>
    <row r="441" spans="4:19" x14ac:dyDescent="0.25">
      <c r="D441" s="94"/>
      <c r="Q441" s="114"/>
      <c r="R441" s="112"/>
      <c r="S441" s="112"/>
    </row>
    <row r="442" spans="4:19" x14ac:dyDescent="0.25">
      <c r="D442" s="94"/>
      <c r="Q442" s="114"/>
      <c r="R442" s="112"/>
      <c r="S442" s="112"/>
    </row>
    <row r="443" spans="4:19" x14ac:dyDescent="0.25">
      <c r="D443" s="94"/>
      <c r="Q443" s="114"/>
      <c r="R443" s="112"/>
      <c r="S443" s="112"/>
    </row>
    <row r="444" spans="4:19" x14ac:dyDescent="0.25">
      <c r="D444" s="94"/>
      <c r="Q444" s="114"/>
      <c r="R444" s="112"/>
      <c r="S444" s="112"/>
    </row>
    <row r="445" spans="4:19" x14ac:dyDescent="0.25">
      <c r="D445" s="94"/>
      <c r="Q445" s="114"/>
      <c r="R445" s="112"/>
      <c r="S445" s="112"/>
    </row>
    <row r="446" spans="4:19" x14ac:dyDescent="0.25">
      <c r="D446" s="94"/>
      <c r="Q446" s="114"/>
      <c r="R446" s="112"/>
      <c r="S446" s="112"/>
    </row>
    <row r="447" spans="4:19" x14ac:dyDescent="0.25">
      <c r="D447" s="94"/>
      <c r="Q447" s="114"/>
      <c r="R447" s="112"/>
      <c r="S447" s="112"/>
    </row>
    <row r="448" spans="4:19" x14ac:dyDescent="0.25">
      <c r="D448" s="94"/>
      <c r="Q448" s="114"/>
      <c r="R448" s="112"/>
      <c r="S448" s="112"/>
    </row>
    <row r="449" spans="4:19" x14ac:dyDescent="0.25">
      <c r="D449" s="94"/>
      <c r="Q449" s="114"/>
      <c r="R449" s="112"/>
      <c r="S449" s="112"/>
    </row>
    <row r="450" spans="4:19" x14ac:dyDescent="0.25">
      <c r="D450" s="94"/>
      <c r="Q450" s="114"/>
      <c r="R450" s="112"/>
      <c r="S450" s="112"/>
    </row>
    <row r="451" spans="4:19" x14ac:dyDescent="0.25">
      <c r="D451" s="94"/>
      <c r="Q451" s="114"/>
      <c r="R451" s="112"/>
      <c r="S451" s="112"/>
    </row>
    <row r="452" spans="4:19" x14ac:dyDescent="0.25">
      <c r="D452" s="94"/>
      <c r="Q452" s="114"/>
      <c r="R452" s="112"/>
      <c r="S452" s="112"/>
    </row>
    <row r="453" spans="4:19" x14ac:dyDescent="0.25">
      <c r="D453" s="94"/>
      <c r="Q453" s="114"/>
      <c r="R453" s="112"/>
      <c r="S453" s="112"/>
    </row>
    <row r="454" spans="4:19" x14ac:dyDescent="0.25">
      <c r="D454" s="94"/>
      <c r="Q454" s="114"/>
      <c r="R454" s="112"/>
      <c r="S454" s="112"/>
    </row>
    <row r="455" spans="4:19" x14ac:dyDescent="0.25">
      <c r="D455" s="94"/>
      <c r="Q455" s="114"/>
      <c r="R455" s="112"/>
      <c r="S455" s="112"/>
    </row>
    <row r="456" spans="4:19" x14ac:dyDescent="0.25">
      <c r="D456" s="94"/>
      <c r="Q456" s="114"/>
      <c r="R456" s="112"/>
      <c r="S456" s="112"/>
    </row>
    <row r="457" spans="4:19" x14ac:dyDescent="0.25">
      <c r="D457" s="94"/>
      <c r="Q457" s="114"/>
      <c r="R457" s="112"/>
      <c r="S457" s="112"/>
    </row>
    <row r="458" spans="4:19" x14ac:dyDescent="0.25">
      <c r="D458" s="94"/>
      <c r="Q458" s="114"/>
      <c r="R458" s="112"/>
      <c r="S458" s="112"/>
    </row>
    <row r="459" spans="4:19" x14ac:dyDescent="0.25">
      <c r="D459" s="94"/>
      <c r="Q459" s="114"/>
      <c r="R459" s="112"/>
      <c r="S459" s="112"/>
    </row>
    <row r="460" spans="4:19" x14ac:dyDescent="0.25">
      <c r="D460" s="94"/>
      <c r="Q460" s="114"/>
      <c r="R460" s="112"/>
      <c r="S460" s="112"/>
    </row>
    <row r="461" spans="4:19" x14ac:dyDescent="0.25">
      <c r="D461" s="94"/>
      <c r="Q461" s="114"/>
      <c r="R461" s="112"/>
      <c r="S461" s="112"/>
    </row>
    <row r="462" spans="4:19" x14ac:dyDescent="0.25">
      <c r="D462" s="94"/>
      <c r="Q462" s="114"/>
      <c r="R462" s="112"/>
      <c r="S462" s="112"/>
    </row>
    <row r="463" spans="4:19" x14ac:dyDescent="0.25">
      <c r="D463" s="94"/>
      <c r="Q463" s="114"/>
      <c r="R463" s="112"/>
      <c r="S463" s="112"/>
    </row>
    <row r="464" spans="4:19" x14ac:dyDescent="0.25">
      <c r="D464" s="94"/>
      <c r="Q464" s="114"/>
      <c r="R464" s="112"/>
      <c r="S464" s="112"/>
    </row>
    <row r="465" spans="4:19" x14ac:dyDescent="0.25">
      <c r="D465" s="94"/>
      <c r="Q465" s="114"/>
      <c r="R465" s="112"/>
      <c r="S465" s="112"/>
    </row>
    <row r="466" spans="4:19" x14ac:dyDescent="0.25">
      <c r="D466" s="94"/>
      <c r="Q466" s="114"/>
      <c r="R466" s="112"/>
      <c r="S466" s="112"/>
    </row>
    <row r="467" spans="4:19" x14ac:dyDescent="0.25">
      <c r="D467" s="94"/>
      <c r="Q467" s="114"/>
      <c r="R467" s="112"/>
      <c r="S467" s="112"/>
    </row>
    <row r="468" spans="4:19" x14ac:dyDescent="0.25">
      <c r="D468" s="94"/>
      <c r="Q468" s="114"/>
      <c r="R468" s="112"/>
      <c r="S468" s="112"/>
    </row>
    <row r="469" spans="4:19" x14ac:dyDescent="0.25">
      <c r="D469" s="94"/>
      <c r="Q469" s="114"/>
      <c r="R469" s="112"/>
      <c r="S469" s="112"/>
    </row>
    <row r="470" spans="4:19" x14ac:dyDescent="0.25">
      <c r="D470" s="94"/>
      <c r="Q470" s="114"/>
      <c r="R470" s="112"/>
      <c r="S470" s="112"/>
    </row>
    <row r="471" spans="4:19" x14ac:dyDescent="0.25">
      <c r="D471" s="94"/>
      <c r="Q471" s="114"/>
      <c r="R471" s="112"/>
      <c r="S471" s="112"/>
    </row>
    <row r="472" spans="4:19" x14ac:dyDescent="0.25">
      <c r="D472" s="94"/>
      <c r="Q472" s="114"/>
      <c r="R472" s="112"/>
      <c r="S472" s="112"/>
    </row>
    <row r="473" spans="4:19" x14ac:dyDescent="0.25">
      <c r="D473" s="94"/>
      <c r="Q473" s="114"/>
      <c r="R473" s="112"/>
      <c r="S473" s="112"/>
    </row>
    <row r="474" spans="4:19" x14ac:dyDescent="0.25">
      <c r="D474" s="94"/>
      <c r="Q474" s="114"/>
      <c r="R474" s="112"/>
      <c r="S474" s="112"/>
    </row>
    <row r="475" spans="4:19" x14ac:dyDescent="0.25">
      <c r="D475" s="94"/>
      <c r="Q475" s="114"/>
      <c r="R475" s="112"/>
      <c r="S475" s="112"/>
    </row>
    <row r="476" spans="4:19" x14ac:dyDescent="0.25">
      <c r="D476" s="94"/>
      <c r="Q476" s="114"/>
      <c r="R476" s="112"/>
      <c r="S476" s="112"/>
    </row>
    <row r="477" spans="4:19" x14ac:dyDescent="0.25">
      <c r="D477" s="94"/>
      <c r="Q477" s="114"/>
      <c r="R477" s="112"/>
      <c r="S477" s="112"/>
    </row>
    <row r="478" spans="4:19" x14ac:dyDescent="0.25">
      <c r="D478" s="94"/>
      <c r="Q478" s="114"/>
      <c r="R478" s="112"/>
      <c r="S478" s="112"/>
    </row>
    <row r="479" spans="4:19" x14ac:dyDescent="0.25">
      <c r="D479" s="94"/>
      <c r="Q479" s="114"/>
      <c r="R479" s="112"/>
      <c r="S479" s="112"/>
    </row>
    <row r="480" spans="4:19" x14ac:dyDescent="0.25">
      <c r="D480" s="94"/>
      <c r="Q480" s="114"/>
      <c r="R480" s="112"/>
      <c r="S480" s="112"/>
    </row>
    <row r="481" spans="4:19" x14ac:dyDescent="0.25">
      <c r="D481" s="94"/>
      <c r="Q481" s="114"/>
      <c r="R481" s="112"/>
      <c r="S481" s="112"/>
    </row>
    <row r="482" spans="4:19" x14ac:dyDescent="0.25">
      <c r="D482" s="94"/>
      <c r="Q482" s="114"/>
      <c r="R482" s="112"/>
      <c r="S482" s="112"/>
    </row>
    <row r="483" spans="4:19" x14ac:dyDescent="0.25">
      <c r="D483" s="94"/>
      <c r="Q483" s="114"/>
      <c r="R483" s="112"/>
      <c r="S483" s="112"/>
    </row>
    <row r="484" spans="4:19" x14ac:dyDescent="0.25">
      <c r="D484" s="94"/>
      <c r="Q484" s="114"/>
      <c r="R484" s="112"/>
      <c r="S484" s="112"/>
    </row>
    <row r="485" spans="4:19" x14ac:dyDescent="0.25">
      <c r="D485" s="94"/>
      <c r="Q485" s="114"/>
      <c r="R485" s="112"/>
      <c r="S485" s="112"/>
    </row>
    <row r="486" spans="4:19" x14ac:dyDescent="0.25">
      <c r="D486" s="94"/>
      <c r="Q486" s="114"/>
      <c r="R486" s="112"/>
      <c r="S486" s="112"/>
    </row>
    <row r="487" spans="4:19" x14ac:dyDescent="0.25">
      <c r="D487" s="94"/>
      <c r="Q487" s="114"/>
      <c r="R487" s="112"/>
      <c r="S487" s="112"/>
    </row>
    <row r="488" spans="4:19" x14ac:dyDescent="0.25">
      <c r="D488" s="94"/>
      <c r="Q488" s="114"/>
      <c r="R488" s="112"/>
      <c r="S488" s="112"/>
    </row>
    <row r="489" spans="4:19" x14ac:dyDescent="0.25">
      <c r="D489" s="94"/>
      <c r="Q489" s="114"/>
      <c r="R489" s="112"/>
      <c r="S489" s="112"/>
    </row>
    <row r="490" spans="4:19" x14ac:dyDescent="0.25">
      <c r="D490" s="94"/>
      <c r="Q490" s="114"/>
      <c r="R490" s="112"/>
      <c r="S490" s="112"/>
    </row>
    <row r="491" spans="4:19" x14ac:dyDescent="0.25">
      <c r="D491" s="94"/>
      <c r="Q491" s="114"/>
      <c r="R491" s="112"/>
      <c r="S491" s="112"/>
    </row>
    <row r="492" spans="4:19" x14ac:dyDescent="0.25">
      <c r="D492" s="94"/>
      <c r="Q492" s="114"/>
      <c r="R492" s="112"/>
      <c r="S492" s="112"/>
    </row>
    <row r="493" spans="4:19" x14ac:dyDescent="0.25">
      <c r="D493" s="94"/>
      <c r="Q493" s="114"/>
      <c r="R493" s="112"/>
      <c r="S493" s="112"/>
    </row>
    <row r="494" spans="4:19" x14ac:dyDescent="0.25">
      <c r="D494" s="94"/>
      <c r="Q494" s="114"/>
      <c r="R494" s="112"/>
      <c r="S494" s="112"/>
    </row>
    <row r="495" spans="4:19" x14ac:dyDescent="0.25">
      <c r="D495" s="94"/>
      <c r="Q495" s="114"/>
      <c r="R495" s="112"/>
      <c r="S495" s="112"/>
    </row>
    <row r="496" spans="4:19" x14ac:dyDescent="0.25">
      <c r="D496" s="94"/>
      <c r="Q496" s="114"/>
      <c r="R496" s="112"/>
      <c r="S496" s="112"/>
    </row>
    <row r="497" spans="4:19" x14ac:dyDescent="0.25">
      <c r="D497" s="94"/>
      <c r="Q497" s="114"/>
      <c r="R497" s="112"/>
      <c r="S497" s="112"/>
    </row>
    <row r="498" spans="4:19" x14ac:dyDescent="0.25">
      <c r="D498" s="94"/>
      <c r="Q498" s="114"/>
      <c r="R498" s="112"/>
      <c r="S498" s="112"/>
    </row>
    <row r="499" spans="4:19" x14ac:dyDescent="0.25">
      <c r="D499" s="94"/>
      <c r="Q499" s="114"/>
      <c r="R499" s="112"/>
      <c r="S499" s="112"/>
    </row>
    <row r="500" spans="4:19" x14ac:dyDescent="0.25">
      <c r="D500" s="94"/>
      <c r="Q500" s="114"/>
      <c r="R500" s="112"/>
      <c r="S500" s="112"/>
    </row>
    <row r="501" spans="4:19" x14ac:dyDescent="0.25">
      <c r="D501" s="94"/>
      <c r="Q501" s="114"/>
      <c r="R501" s="112"/>
      <c r="S501" s="112"/>
    </row>
    <row r="502" spans="4:19" x14ac:dyDescent="0.25">
      <c r="D502" s="94"/>
      <c r="Q502" s="114"/>
      <c r="R502" s="112"/>
      <c r="S502" s="112"/>
    </row>
    <row r="503" spans="4:19" x14ac:dyDescent="0.25">
      <c r="D503" s="94"/>
      <c r="Q503" s="114"/>
      <c r="R503" s="112"/>
      <c r="S503" s="112"/>
    </row>
    <row r="504" spans="4:19" x14ac:dyDescent="0.25">
      <c r="D504" s="94"/>
      <c r="Q504" s="114"/>
      <c r="R504" s="112"/>
      <c r="S504" s="112"/>
    </row>
    <row r="505" spans="4:19" x14ac:dyDescent="0.25">
      <c r="D505" s="94"/>
      <c r="Q505" s="114"/>
      <c r="R505" s="112"/>
      <c r="S505" s="112"/>
    </row>
    <row r="506" spans="4:19" x14ac:dyDescent="0.25">
      <c r="D506" s="94"/>
      <c r="Q506" s="114"/>
      <c r="R506" s="112"/>
      <c r="S506" s="112"/>
    </row>
    <row r="507" spans="4:19" x14ac:dyDescent="0.25">
      <c r="D507" s="94"/>
      <c r="Q507" s="114"/>
      <c r="R507" s="112"/>
      <c r="S507" s="112"/>
    </row>
    <row r="508" spans="4:19" x14ac:dyDescent="0.25">
      <c r="D508" s="94"/>
      <c r="Q508" s="114"/>
      <c r="R508" s="112"/>
      <c r="S508" s="112"/>
    </row>
    <row r="509" spans="4:19" x14ac:dyDescent="0.25">
      <c r="D509" s="94"/>
      <c r="Q509" s="114"/>
      <c r="R509" s="112"/>
      <c r="S509" s="112"/>
    </row>
    <row r="510" spans="4:19" x14ac:dyDescent="0.25">
      <c r="D510" s="94"/>
      <c r="Q510" s="114"/>
      <c r="R510" s="112"/>
      <c r="S510" s="112"/>
    </row>
    <row r="511" spans="4:19" x14ac:dyDescent="0.25">
      <c r="D511" s="94"/>
      <c r="Q511" s="114"/>
      <c r="R511" s="112"/>
      <c r="S511" s="112"/>
    </row>
    <row r="512" spans="4:19" x14ac:dyDescent="0.25">
      <c r="D512" s="94"/>
      <c r="Q512" s="114"/>
      <c r="R512" s="112"/>
      <c r="S512" s="112"/>
    </row>
    <row r="513" spans="4:19" x14ac:dyDescent="0.25">
      <c r="D513" s="94"/>
      <c r="Q513" s="114"/>
      <c r="R513" s="112"/>
      <c r="S513" s="112"/>
    </row>
    <row r="514" spans="4:19" x14ac:dyDescent="0.25">
      <c r="D514" s="94"/>
      <c r="Q514" s="114"/>
      <c r="R514" s="112"/>
      <c r="S514" s="112"/>
    </row>
    <row r="515" spans="4:19" x14ac:dyDescent="0.25">
      <c r="D515" s="94"/>
      <c r="Q515" s="114"/>
      <c r="R515" s="112"/>
      <c r="S515" s="112"/>
    </row>
    <row r="516" spans="4:19" x14ac:dyDescent="0.25">
      <c r="D516" s="94"/>
      <c r="Q516" s="114"/>
      <c r="R516" s="112"/>
      <c r="S516" s="112"/>
    </row>
    <row r="517" spans="4:19" x14ac:dyDescent="0.25">
      <c r="D517" s="94"/>
      <c r="Q517" s="114"/>
      <c r="R517" s="112"/>
      <c r="S517" s="112"/>
    </row>
    <row r="518" spans="4:19" x14ac:dyDescent="0.25">
      <c r="D518" s="94"/>
      <c r="Q518" s="114"/>
      <c r="R518" s="112"/>
      <c r="S518" s="112"/>
    </row>
    <row r="519" spans="4:19" x14ac:dyDescent="0.25">
      <c r="D519" s="94"/>
      <c r="Q519" s="114"/>
      <c r="R519" s="112"/>
      <c r="S519" s="112"/>
    </row>
    <row r="520" spans="4:19" x14ac:dyDescent="0.25">
      <c r="D520" s="94"/>
      <c r="Q520" s="114"/>
      <c r="R520" s="112"/>
      <c r="S520" s="112"/>
    </row>
    <row r="521" spans="4:19" x14ac:dyDescent="0.25">
      <c r="D521" s="94"/>
      <c r="Q521" s="114"/>
      <c r="R521" s="112"/>
      <c r="S521" s="112"/>
    </row>
    <row r="522" spans="4:19" x14ac:dyDescent="0.25">
      <c r="D522" s="94"/>
      <c r="Q522" s="114"/>
      <c r="R522" s="112"/>
      <c r="S522" s="112"/>
    </row>
    <row r="523" spans="4:19" x14ac:dyDescent="0.25">
      <c r="D523" s="94"/>
      <c r="Q523" s="114"/>
      <c r="R523" s="112"/>
      <c r="S523" s="112"/>
    </row>
    <row r="524" spans="4:19" x14ac:dyDescent="0.25">
      <c r="D524" s="94"/>
      <c r="Q524" s="114"/>
      <c r="R524" s="112"/>
      <c r="S524" s="112"/>
    </row>
    <row r="525" spans="4:19" x14ac:dyDescent="0.25">
      <c r="D525" s="94"/>
      <c r="Q525" s="114"/>
      <c r="R525" s="112"/>
      <c r="S525" s="112"/>
    </row>
    <row r="526" spans="4:19" x14ac:dyDescent="0.25">
      <c r="D526" s="94"/>
      <c r="Q526" s="114"/>
      <c r="R526" s="112"/>
      <c r="S526" s="112"/>
    </row>
    <row r="527" spans="4:19" x14ac:dyDescent="0.25">
      <c r="D527" s="94"/>
      <c r="Q527" s="114"/>
      <c r="R527" s="112"/>
      <c r="S527" s="112"/>
    </row>
    <row r="528" spans="4:19" x14ac:dyDescent="0.25">
      <c r="D528" s="94"/>
      <c r="Q528" s="114"/>
      <c r="R528" s="112"/>
      <c r="S528" s="112"/>
    </row>
    <row r="529" spans="4:19" x14ac:dyDescent="0.25">
      <c r="D529" s="94"/>
      <c r="Q529" s="114"/>
      <c r="R529" s="112"/>
      <c r="S529" s="112"/>
    </row>
    <row r="530" spans="4:19" x14ac:dyDescent="0.25">
      <c r="D530" s="94"/>
      <c r="Q530" s="114"/>
      <c r="R530" s="112"/>
      <c r="S530" s="112"/>
    </row>
    <row r="531" spans="4:19" x14ac:dyDescent="0.25">
      <c r="D531" s="94"/>
      <c r="Q531" s="114"/>
      <c r="R531" s="112"/>
      <c r="S531" s="112"/>
    </row>
    <row r="532" spans="4:19" x14ac:dyDescent="0.25">
      <c r="D532" s="94"/>
      <c r="Q532" s="114"/>
      <c r="R532" s="112"/>
      <c r="S532" s="112"/>
    </row>
    <row r="533" spans="4:19" x14ac:dyDescent="0.25">
      <c r="D533" s="94"/>
      <c r="Q533" s="114"/>
      <c r="R533" s="112"/>
      <c r="S533" s="112"/>
    </row>
    <row r="534" spans="4:19" x14ac:dyDescent="0.25">
      <c r="D534" s="94"/>
      <c r="Q534" s="114"/>
      <c r="R534" s="112"/>
      <c r="S534" s="112"/>
    </row>
    <row r="535" spans="4:19" x14ac:dyDescent="0.25">
      <c r="D535" s="94"/>
      <c r="Q535" s="114"/>
      <c r="R535" s="112"/>
      <c r="S535" s="112"/>
    </row>
    <row r="536" spans="4:19" x14ac:dyDescent="0.25">
      <c r="D536" s="94"/>
      <c r="Q536" s="114"/>
      <c r="R536" s="112"/>
      <c r="S536" s="112"/>
    </row>
    <row r="537" spans="4:19" x14ac:dyDescent="0.25">
      <c r="D537" s="94"/>
      <c r="Q537" s="114"/>
      <c r="R537" s="112"/>
      <c r="S537" s="112"/>
    </row>
    <row r="538" spans="4:19" x14ac:dyDescent="0.25">
      <c r="D538" s="94"/>
      <c r="Q538" s="114"/>
      <c r="R538" s="112"/>
      <c r="S538" s="112"/>
    </row>
    <row r="539" spans="4:19" x14ac:dyDescent="0.25">
      <c r="D539" s="94"/>
      <c r="Q539" s="114"/>
      <c r="R539" s="112"/>
      <c r="S539" s="112"/>
    </row>
    <row r="540" spans="4:19" x14ac:dyDescent="0.25">
      <c r="D540" s="94"/>
      <c r="Q540" s="114"/>
      <c r="R540" s="112"/>
      <c r="S540" s="112"/>
    </row>
    <row r="541" spans="4:19" x14ac:dyDescent="0.25">
      <c r="D541" s="94"/>
      <c r="Q541" s="114"/>
      <c r="R541" s="112"/>
      <c r="S541" s="112"/>
    </row>
    <row r="542" spans="4:19" x14ac:dyDescent="0.25">
      <c r="D542" s="94"/>
      <c r="Q542" s="114"/>
      <c r="R542" s="112"/>
      <c r="S542" s="112"/>
    </row>
    <row r="543" spans="4:19" x14ac:dyDescent="0.25">
      <c r="D543" s="94"/>
      <c r="Q543" s="114"/>
      <c r="R543" s="112"/>
      <c r="S543" s="112"/>
    </row>
    <row r="544" spans="4:19" x14ac:dyDescent="0.25">
      <c r="D544" s="94"/>
      <c r="Q544" s="114"/>
      <c r="R544" s="112"/>
      <c r="S544" s="112"/>
    </row>
    <row r="545" spans="4:19" x14ac:dyDescent="0.25">
      <c r="D545" s="94"/>
      <c r="Q545" s="114"/>
      <c r="R545" s="112"/>
      <c r="S545" s="112"/>
    </row>
    <row r="546" spans="4:19" x14ac:dyDescent="0.25">
      <c r="D546" s="94"/>
      <c r="Q546" s="114"/>
      <c r="R546" s="112"/>
      <c r="S546" s="112"/>
    </row>
    <row r="547" spans="4:19" x14ac:dyDescent="0.25">
      <c r="D547" s="94"/>
      <c r="Q547" s="114"/>
      <c r="R547" s="112"/>
      <c r="S547" s="112"/>
    </row>
    <row r="548" spans="4:19" x14ac:dyDescent="0.25">
      <c r="D548" s="94"/>
      <c r="Q548" s="114"/>
      <c r="R548" s="112"/>
      <c r="S548" s="112"/>
    </row>
    <row r="549" spans="4:19" x14ac:dyDescent="0.25">
      <c r="D549" s="94"/>
      <c r="Q549" s="114"/>
      <c r="R549" s="112"/>
      <c r="S549" s="112"/>
    </row>
    <row r="550" spans="4:19" x14ac:dyDescent="0.25">
      <c r="D550" s="94"/>
      <c r="Q550" s="114"/>
      <c r="R550" s="112"/>
      <c r="S550" s="112"/>
    </row>
    <row r="551" spans="4:19" x14ac:dyDescent="0.25">
      <c r="D551" s="94"/>
      <c r="Q551" s="114"/>
      <c r="R551" s="112"/>
      <c r="S551" s="112"/>
    </row>
    <row r="552" spans="4:19" x14ac:dyDescent="0.25">
      <c r="D552" s="94"/>
      <c r="Q552" s="114"/>
      <c r="R552" s="112"/>
      <c r="S552" s="112"/>
    </row>
    <row r="553" spans="4:19" x14ac:dyDescent="0.25">
      <c r="D553" s="94"/>
      <c r="Q553" s="114"/>
      <c r="R553" s="112"/>
      <c r="S553" s="112"/>
    </row>
    <row r="554" spans="4:19" x14ac:dyDescent="0.25">
      <c r="D554" s="94"/>
      <c r="Q554" s="114"/>
      <c r="R554" s="112"/>
      <c r="S554" s="112"/>
    </row>
    <row r="555" spans="4:19" x14ac:dyDescent="0.25">
      <c r="D555" s="94"/>
      <c r="Q555" s="114"/>
      <c r="R555" s="112"/>
      <c r="S555" s="112"/>
    </row>
    <row r="556" spans="4:19" x14ac:dyDescent="0.25">
      <c r="D556" s="94"/>
      <c r="Q556" s="114"/>
      <c r="R556" s="112"/>
      <c r="S556" s="112"/>
    </row>
    <row r="557" spans="4:19" x14ac:dyDescent="0.25">
      <c r="D557" s="94"/>
      <c r="Q557" s="114"/>
      <c r="R557" s="112"/>
      <c r="S557" s="112"/>
    </row>
    <row r="558" spans="4:19" x14ac:dyDescent="0.25">
      <c r="D558" s="94"/>
      <c r="Q558" s="114"/>
      <c r="R558" s="112"/>
      <c r="S558" s="112"/>
    </row>
    <row r="559" spans="4:19" x14ac:dyDescent="0.25">
      <c r="D559" s="94"/>
      <c r="Q559" s="114"/>
      <c r="R559" s="112"/>
      <c r="S559" s="112"/>
    </row>
    <row r="560" spans="4:19" x14ac:dyDescent="0.25">
      <c r="D560" s="94"/>
      <c r="Q560" s="114"/>
      <c r="R560" s="112"/>
      <c r="S560" s="112"/>
    </row>
    <row r="561" spans="4:19" x14ac:dyDescent="0.25">
      <c r="D561" s="94"/>
      <c r="Q561" s="114"/>
      <c r="R561" s="112"/>
      <c r="S561" s="112"/>
    </row>
    <row r="562" spans="4:19" x14ac:dyDescent="0.25">
      <c r="D562" s="94"/>
      <c r="Q562" s="114"/>
      <c r="R562" s="112"/>
      <c r="S562" s="112"/>
    </row>
    <row r="563" spans="4:19" x14ac:dyDescent="0.25">
      <c r="D563" s="94"/>
      <c r="Q563" s="114"/>
      <c r="R563" s="112"/>
      <c r="S563" s="112"/>
    </row>
    <row r="564" spans="4:19" x14ac:dyDescent="0.25">
      <c r="D564" s="94"/>
      <c r="Q564" s="114"/>
      <c r="R564" s="112"/>
      <c r="S564" s="112"/>
    </row>
    <row r="565" spans="4:19" x14ac:dyDescent="0.25">
      <c r="D565" s="94"/>
      <c r="Q565" s="114"/>
      <c r="R565" s="112"/>
      <c r="S565" s="112"/>
    </row>
    <row r="566" spans="4:19" x14ac:dyDescent="0.25">
      <c r="D566" s="94"/>
      <c r="Q566" s="114"/>
      <c r="R566" s="112"/>
      <c r="S566" s="112"/>
    </row>
    <row r="567" spans="4:19" x14ac:dyDescent="0.25">
      <c r="D567" s="94"/>
      <c r="Q567" s="114"/>
      <c r="R567" s="112"/>
      <c r="S567" s="112"/>
    </row>
    <row r="568" spans="4:19" x14ac:dyDescent="0.25">
      <c r="D568" s="94"/>
      <c r="Q568" s="114"/>
      <c r="R568" s="112"/>
      <c r="S568" s="112"/>
    </row>
    <row r="569" spans="4:19" x14ac:dyDescent="0.25">
      <c r="D569" s="94"/>
      <c r="Q569" s="114"/>
      <c r="R569" s="112"/>
      <c r="S569" s="112"/>
    </row>
    <row r="570" spans="4:19" x14ac:dyDescent="0.25">
      <c r="D570" s="94"/>
      <c r="Q570" s="114"/>
      <c r="R570" s="112"/>
      <c r="S570" s="112"/>
    </row>
    <row r="571" spans="4:19" x14ac:dyDescent="0.25">
      <c r="D571" s="94"/>
      <c r="Q571" s="114"/>
      <c r="R571" s="112"/>
      <c r="S571" s="112"/>
    </row>
    <row r="572" spans="4:19" x14ac:dyDescent="0.25">
      <c r="D572" s="94"/>
      <c r="Q572" s="114"/>
      <c r="R572" s="112"/>
      <c r="S572" s="112"/>
    </row>
    <row r="573" spans="4:19" x14ac:dyDescent="0.25">
      <c r="D573" s="94"/>
      <c r="Q573" s="114"/>
      <c r="R573" s="112"/>
      <c r="S573" s="112"/>
    </row>
    <row r="574" spans="4:19" x14ac:dyDescent="0.25">
      <c r="D574" s="94"/>
      <c r="Q574" s="114"/>
      <c r="R574" s="112"/>
      <c r="S574" s="112"/>
    </row>
    <row r="575" spans="4:19" x14ac:dyDescent="0.25">
      <c r="D575" s="94"/>
      <c r="Q575" s="114"/>
      <c r="R575" s="112"/>
      <c r="S575" s="112"/>
    </row>
    <row r="576" spans="4:19" x14ac:dyDescent="0.25">
      <c r="D576" s="94"/>
      <c r="Q576" s="114"/>
      <c r="R576" s="112"/>
      <c r="S576" s="112"/>
    </row>
    <row r="577" spans="4:19" x14ac:dyDescent="0.25">
      <c r="D577" s="94"/>
      <c r="Q577" s="114"/>
      <c r="R577" s="112"/>
      <c r="S577" s="112"/>
    </row>
    <row r="578" spans="4:19" x14ac:dyDescent="0.25">
      <c r="D578" s="94"/>
      <c r="Q578" s="114"/>
      <c r="R578" s="112"/>
      <c r="S578" s="112"/>
    </row>
    <row r="579" spans="4:19" x14ac:dyDescent="0.25">
      <c r="D579" s="94"/>
      <c r="Q579" s="114"/>
      <c r="R579" s="112"/>
      <c r="S579" s="112"/>
    </row>
    <row r="580" spans="4:19" x14ac:dyDescent="0.25">
      <c r="D580" s="94"/>
      <c r="Q580" s="114"/>
      <c r="R580" s="112"/>
      <c r="S580" s="112"/>
    </row>
    <row r="581" spans="4:19" x14ac:dyDescent="0.25">
      <c r="D581" s="94"/>
      <c r="Q581" s="114"/>
      <c r="R581" s="112"/>
      <c r="S581" s="112"/>
    </row>
    <row r="582" spans="4:19" x14ac:dyDescent="0.25">
      <c r="D582" s="94"/>
      <c r="Q582" s="114"/>
      <c r="R582" s="112"/>
      <c r="S582" s="112"/>
    </row>
    <row r="583" spans="4:19" x14ac:dyDescent="0.25">
      <c r="D583" s="94"/>
      <c r="Q583" s="114"/>
      <c r="R583" s="112"/>
      <c r="S583" s="112"/>
    </row>
    <row r="584" spans="4:19" x14ac:dyDescent="0.25">
      <c r="D584" s="94"/>
      <c r="Q584" s="114"/>
      <c r="R584" s="112"/>
      <c r="S584" s="112"/>
    </row>
    <row r="585" spans="4:19" x14ac:dyDescent="0.25">
      <c r="D585" s="94"/>
      <c r="Q585" s="114"/>
      <c r="R585" s="112"/>
      <c r="S585" s="112"/>
    </row>
    <row r="586" spans="4:19" x14ac:dyDescent="0.25">
      <c r="D586" s="94"/>
      <c r="Q586" s="114"/>
      <c r="R586" s="112"/>
      <c r="S586" s="112"/>
    </row>
    <row r="587" spans="4:19" x14ac:dyDescent="0.25">
      <c r="D587" s="94"/>
      <c r="Q587" s="114"/>
      <c r="R587" s="112"/>
      <c r="S587" s="112"/>
    </row>
    <row r="588" spans="4:19" x14ac:dyDescent="0.25">
      <c r="D588" s="94"/>
      <c r="Q588" s="114"/>
      <c r="R588" s="112"/>
      <c r="S588" s="112"/>
    </row>
    <row r="589" spans="4:19" x14ac:dyDescent="0.25">
      <c r="D589" s="94"/>
      <c r="Q589" s="114"/>
      <c r="R589" s="112"/>
      <c r="S589" s="112"/>
    </row>
    <row r="590" spans="4:19" x14ac:dyDescent="0.25">
      <c r="D590" s="94"/>
      <c r="Q590" s="114"/>
      <c r="R590" s="112"/>
      <c r="S590" s="112"/>
    </row>
    <row r="591" spans="4:19" x14ac:dyDescent="0.25">
      <c r="D591" s="94"/>
      <c r="Q591" s="114"/>
      <c r="R591" s="112"/>
      <c r="S591" s="112"/>
    </row>
    <row r="592" spans="4:19" x14ac:dyDescent="0.25">
      <c r="D592" s="94"/>
      <c r="Q592" s="114"/>
      <c r="R592" s="112"/>
      <c r="S592" s="112"/>
    </row>
    <row r="593" spans="4:19" x14ac:dyDescent="0.25">
      <c r="D593" s="94"/>
      <c r="Q593" s="114"/>
      <c r="R593" s="112"/>
      <c r="S593" s="112"/>
    </row>
    <row r="594" spans="4:19" x14ac:dyDescent="0.25">
      <c r="D594" s="94"/>
      <c r="Q594" s="114"/>
      <c r="R594" s="112"/>
      <c r="S594" s="112"/>
    </row>
    <row r="595" spans="4:19" x14ac:dyDescent="0.25">
      <c r="D595" s="94"/>
      <c r="Q595" s="114"/>
      <c r="R595" s="112"/>
      <c r="S595" s="112"/>
    </row>
    <row r="596" spans="4:19" x14ac:dyDescent="0.25">
      <c r="D596" s="94"/>
      <c r="Q596" s="114"/>
      <c r="R596" s="112"/>
      <c r="S596" s="112"/>
    </row>
    <row r="597" spans="4:19" x14ac:dyDescent="0.25">
      <c r="D597" s="94"/>
      <c r="Q597" s="114"/>
      <c r="R597" s="112"/>
      <c r="S597" s="112"/>
    </row>
    <row r="598" spans="4:19" x14ac:dyDescent="0.25">
      <c r="D598" s="94"/>
      <c r="Q598" s="114"/>
      <c r="R598" s="112"/>
      <c r="S598" s="112"/>
    </row>
    <row r="599" spans="4:19" x14ac:dyDescent="0.25">
      <c r="D599" s="94"/>
      <c r="Q599" s="114"/>
      <c r="R599" s="112"/>
      <c r="S599" s="112"/>
    </row>
    <row r="600" spans="4:19" x14ac:dyDescent="0.25">
      <c r="D600" s="94"/>
      <c r="Q600" s="114"/>
      <c r="R600" s="112"/>
      <c r="S600" s="112"/>
    </row>
    <row r="601" spans="4:19" x14ac:dyDescent="0.25">
      <c r="D601" s="94"/>
      <c r="Q601" s="114"/>
      <c r="R601" s="112"/>
      <c r="S601" s="112"/>
    </row>
    <row r="602" spans="4:19" x14ac:dyDescent="0.25">
      <c r="D602" s="94"/>
      <c r="Q602" s="114"/>
      <c r="R602" s="112"/>
      <c r="S602" s="112"/>
    </row>
    <row r="603" spans="4:19" x14ac:dyDescent="0.25">
      <c r="D603" s="94"/>
      <c r="Q603" s="114"/>
      <c r="R603" s="112"/>
      <c r="S603" s="112"/>
    </row>
    <row r="604" spans="4:19" x14ac:dyDescent="0.25">
      <c r="D604" s="94"/>
      <c r="Q604" s="114"/>
      <c r="R604" s="112"/>
      <c r="S604" s="112"/>
    </row>
    <row r="605" spans="4:19" x14ac:dyDescent="0.25">
      <c r="D605" s="94"/>
      <c r="Q605" s="114"/>
      <c r="R605" s="112"/>
      <c r="S605" s="112"/>
    </row>
    <row r="606" spans="4:19" x14ac:dyDescent="0.25">
      <c r="D606" s="94"/>
      <c r="Q606" s="114"/>
      <c r="R606" s="112"/>
      <c r="S606" s="112"/>
    </row>
    <row r="607" spans="4:19" x14ac:dyDescent="0.25">
      <c r="D607" s="94"/>
      <c r="Q607" s="114"/>
      <c r="R607" s="112"/>
      <c r="S607" s="112"/>
    </row>
    <row r="608" spans="4:19" x14ac:dyDescent="0.25">
      <c r="D608" s="94"/>
      <c r="Q608" s="114"/>
      <c r="R608" s="112"/>
      <c r="S608" s="112"/>
    </row>
    <row r="609" spans="4:19" x14ac:dyDescent="0.25">
      <c r="D609" s="94"/>
      <c r="Q609" s="114"/>
      <c r="R609" s="112"/>
      <c r="S609" s="112"/>
    </row>
    <row r="610" spans="4:19" x14ac:dyDescent="0.25">
      <c r="D610" s="94"/>
      <c r="Q610" s="114"/>
      <c r="R610" s="112"/>
      <c r="S610" s="112"/>
    </row>
    <row r="611" spans="4:19" x14ac:dyDescent="0.25">
      <c r="D611" s="94"/>
      <c r="Q611" s="114"/>
      <c r="R611" s="112"/>
      <c r="S611" s="112"/>
    </row>
    <row r="612" spans="4:19" x14ac:dyDescent="0.25">
      <c r="D612" s="94"/>
      <c r="Q612" s="114"/>
      <c r="R612" s="112"/>
      <c r="S612" s="112"/>
    </row>
    <row r="613" spans="4:19" x14ac:dyDescent="0.25">
      <c r="D613" s="94"/>
      <c r="Q613" s="114"/>
      <c r="R613" s="112"/>
      <c r="S613" s="112"/>
    </row>
    <row r="614" spans="4:19" x14ac:dyDescent="0.25">
      <c r="D614" s="94"/>
      <c r="Q614" s="114"/>
      <c r="R614" s="112"/>
      <c r="S614" s="112"/>
    </row>
    <row r="615" spans="4:19" x14ac:dyDescent="0.25">
      <c r="D615" s="94"/>
      <c r="Q615" s="114"/>
      <c r="R615" s="112"/>
      <c r="S615" s="112"/>
    </row>
    <row r="616" spans="4:19" x14ac:dyDescent="0.25">
      <c r="D616" s="94"/>
      <c r="Q616" s="114"/>
      <c r="R616" s="112"/>
      <c r="S616" s="112"/>
    </row>
    <row r="617" spans="4:19" x14ac:dyDescent="0.25">
      <c r="D617" s="94"/>
      <c r="Q617" s="114"/>
      <c r="R617" s="112"/>
      <c r="S617" s="112"/>
    </row>
    <row r="618" spans="4:19" x14ac:dyDescent="0.25">
      <c r="D618" s="94"/>
      <c r="Q618" s="114"/>
      <c r="R618" s="112"/>
      <c r="S618" s="112"/>
    </row>
    <row r="619" spans="4:19" x14ac:dyDescent="0.25">
      <c r="D619" s="94"/>
      <c r="Q619" s="114"/>
      <c r="R619" s="112"/>
      <c r="S619" s="112"/>
    </row>
    <row r="620" spans="4:19" x14ac:dyDescent="0.25">
      <c r="D620" s="94"/>
      <c r="Q620" s="114"/>
      <c r="R620" s="112"/>
      <c r="S620" s="112"/>
    </row>
    <row r="621" spans="4:19" x14ac:dyDescent="0.25">
      <c r="D621" s="94"/>
      <c r="Q621" s="114"/>
      <c r="R621" s="112"/>
      <c r="S621" s="112"/>
    </row>
    <row r="622" spans="4:19" x14ac:dyDescent="0.25">
      <c r="D622" s="94"/>
      <c r="Q622" s="114"/>
      <c r="R622" s="112"/>
      <c r="S622" s="112"/>
    </row>
    <row r="623" spans="4:19" x14ac:dyDescent="0.25">
      <c r="D623" s="94"/>
      <c r="Q623" s="114"/>
      <c r="R623" s="112"/>
      <c r="S623" s="112"/>
    </row>
    <row r="624" spans="4:19" x14ac:dyDescent="0.25">
      <c r="D624" s="94"/>
      <c r="Q624" s="114"/>
      <c r="R624" s="112"/>
      <c r="S624" s="112"/>
    </row>
    <row r="625" spans="4:19" x14ac:dyDescent="0.25">
      <c r="D625" s="94"/>
      <c r="Q625" s="114"/>
      <c r="R625" s="112"/>
      <c r="S625" s="112"/>
    </row>
    <row r="626" spans="4:19" x14ac:dyDescent="0.25">
      <c r="D626" s="94"/>
      <c r="Q626" s="114"/>
      <c r="R626" s="112"/>
      <c r="S626" s="112"/>
    </row>
    <row r="627" spans="4:19" x14ac:dyDescent="0.25">
      <c r="D627" s="94"/>
      <c r="Q627" s="114"/>
      <c r="R627" s="112"/>
      <c r="S627" s="112"/>
    </row>
    <row r="628" spans="4:19" x14ac:dyDescent="0.25">
      <c r="D628" s="94"/>
      <c r="Q628" s="114"/>
      <c r="R628" s="112"/>
      <c r="S628" s="112"/>
    </row>
    <row r="629" spans="4:19" x14ac:dyDescent="0.25">
      <c r="D629" s="94"/>
      <c r="Q629" s="114"/>
      <c r="R629" s="112"/>
      <c r="S629" s="112"/>
    </row>
    <row r="630" spans="4:19" x14ac:dyDescent="0.25">
      <c r="D630" s="94"/>
      <c r="Q630" s="114"/>
      <c r="R630" s="112"/>
      <c r="S630" s="112"/>
    </row>
    <row r="631" spans="4:19" x14ac:dyDescent="0.25">
      <c r="D631" s="94"/>
      <c r="Q631" s="114"/>
      <c r="R631" s="112"/>
      <c r="S631" s="112"/>
    </row>
    <row r="632" spans="4:19" x14ac:dyDescent="0.25">
      <c r="D632" s="94"/>
      <c r="Q632" s="114"/>
      <c r="R632" s="112"/>
      <c r="S632" s="112"/>
    </row>
    <row r="633" spans="4:19" x14ac:dyDescent="0.25">
      <c r="D633" s="94"/>
      <c r="Q633" s="114"/>
      <c r="R633" s="112"/>
      <c r="S633" s="112"/>
    </row>
    <row r="634" spans="4:19" x14ac:dyDescent="0.25">
      <c r="D634" s="94"/>
      <c r="Q634" s="114"/>
      <c r="R634" s="112"/>
      <c r="S634" s="112"/>
    </row>
    <row r="635" spans="4:19" x14ac:dyDescent="0.25">
      <c r="D635" s="94"/>
      <c r="Q635" s="114"/>
      <c r="R635" s="112"/>
      <c r="S635" s="112"/>
    </row>
    <row r="636" spans="4:19" x14ac:dyDescent="0.25">
      <c r="D636" s="94"/>
      <c r="Q636" s="114"/>
      <c r="R636" s="112"/>
      <c r="S636" s="112"/>
    </row>
    <row r="637" spans="4:19" x14ac:dyDescent="0.25">
      <c r="D637" s="94"/>
      <c r="Q637" s="114"/>
      <c r="R637" s="112"/>
      <c r="S637" s="112"/>
    </row>
    <row r="638" spans="4:19" x14ac:dyDescent="0.25">
      <c r="D638" s="94"/>
      <c r="Q638" s="114"/>
      <c r="R638" s="112"/>
      <c r="S638" s="112"/>
    </row>
    <row r="639" spans="4:19" x14ac:dyDescent="0.25">
      <c r="D639" s="94"/>
      <c r="Q639" s="114"/>
      <c r="R639" s="112"/>
      <c r="S639" s="112"/>
    </row>
    <row r="640" spans="4:19" x14ac:dyDescent="0.25">
      <c r="D640" s="94"/>
      <c r="Q640" s="114"/>
      <c r="R640" s="112"/>
      <c r="S640" s="112"/>
    </row>
    <row r="641" spans="4:19" x14ac:dyDescent="0.25">
      <c r="D641" s="94"/>
      <c r="Q641" s="114"/>
      <c r="R641" s="112"/>
      <c r="S641" s="112"/>
    </row>
    <row r="642" spans="4:19" x14ac:dyDescent="0.25">
      <c r="D642" s="94"/>
      <c r="Q642" s="114"/>
      <c r="R642" s="112"/>
      <c r="S642" s="112"/>
    </row>
    <row r="643" spans="4:19" x14ac:dyDescent="0.25">
      <c r="D643" s="94"/>
      <c r="Q643" s="114"/>
      <c r="R643" s="112"/>
      <c r="S643" s="112"/>
    </row>
    <row r="644" spans="4:19" x14ac:dyDescent="0.25">
      <c r="D644" s="94"/>
      <c r="Q644" s="114"/>
      <c r="R644" s="112"/>
      <c r="S644" s="112"/>
    </row>
    <row r="645" spans="4:19" x14ac:dyDescent="0.25">
      <c r="D645" s="94"/>
      <c r="Q645" s="114"/>
      <c r="R645" s="112"/>
      <c r="S645" s="112"/>
    </row>
    <row r="646" spans="4:19" x14ac:dyDescent="0.25">
      <c r="D646" s="94"/>
      <c r="Q646" s="114"/>
      <c r="R646" s="112"/>
      <c r="S646" s="112"/>
    </row>
    <row r="647" spans="4:19" x14ac:dyDescent="0.25">
      <c r="D647" s="94"/>
      <c r="Q647" s="114"/>
      <c r="R647" s="112"/>
      <c r="S647" s="112"/>
    </row>
    <row r="648" spans="4:19" x14ac:dyDescent="0.25">
      <c r="D648" s="94"/>
      <c r="Q648" s="114"/>
      <c r="R648" s="112"/>
      <c r="S648" s="112"/>
    </row>
    <row r="649" spans="4:19" x14ac:dyDescent="0.25">
      <c r="D649" s="94"/>
      <c r="Q649" s="114"/>
      <c r="R649" s="112"/>
      <c r="S649" s="112"/>
    </row>
    <row r="650" spans="4:19" x14ac:dyDescent="0.25">
      <c r="D650" s="94"/>
      <c r="Q650" s="114"/>
      <c r="R650" s="112"/>
      <c r="S650" s="112"/>
    </row>
    <row r="651" spans="4:19" x14ac:dyDescent="0.25">
      <c r="D651" s="94"/>
      <c r="Q651" s="114"/>
      <c r="R651" s="112"/>
      <c r="S651" s="112"/>
    </row>
    <row r="652" spans="4:19" x14ac:dyDescent="0.25">
      <c r="D652" s="94"/>
      <c r="Q652" s="114"/>
      <c r="R652" s="112"/>
      <c r="S652" s="112"/>
    </row>
    <row r="653" spans="4:19" x14ac:dyDescent="0.25">
      <c r="D653" s="94"/>
      <c r="Q653" s="114"/>
      <c r="R653" s="112"/>
      <c r="S653" s="112"/>
    </row>
    <row r="654" spans="4:19" x14ac:dyDescent="0.25">
      <c r="D654" s="94"/>
      <c r="Q654" s="114"/>
      <c r="R654" s="112"/>
      <c r="S654" s="112"/>
    </row>
    <row r="655" spans="4:19" x14ac:dyDescent="0.25">
      <c r="D655" s="94"/>
      <c r="Q655" s="114"/>
      <c r="R655" s="112"/>
      <c r="S655" s="112"/>
    </row>
    <row r="656" spans="4:19" x14ac:dyDescent="0.25">
      <c r="D656" s="94"/>
      <c r="Q656" s="114"/>
      <c r="R656" s="112"/>
      <c r="S656" s="112"/>
    </row>
    <row r="657" spans="4:19" x14ac:dyDescent="0.25">
      <c r="D657" s="94"/>
      <c r="Q657" s="114"/>
      <c r="R657" s="112"/>
      <c r="S657" s="112"/>
    </row>
    <row r="658" spans="4:19" x14ac:dyDescent="0.25">
      <c r="D658" s="94"/>
      <c r="Q658" s="114"/>
      <c r="R658" s="112"/>
      <c r="S658" s="112"/>
    </row>
    <row r="659" spans="4:19" x14ac:dyDescent="0.25">
      <c r="D659" s="94"/>
      <c r="Q659" s="114"/>
      <c r="R659" s="112"/>
      <c r="S659" s="112"/>
    </row>
    <row r="660" spans="4:19" x14ac:dyDescent="0.25">
      <c r="D660" s="94"/>
      <c r="Q660" s="114"/>
      <c r="R660" s="112"/>
      <c r="S660" s="112"/>
    </row>
    <row r="661" spans="4:19" x14ac:dyDescent="0.25">
      <c r="D661" s="94"/>
      <c r="Q661" s="114"/>
      <c r="R661" s="112"/>
      <c r="S661" s="112"/>
    </row>
    <row r="662" spans="4:19" x14ac:dyDescent="0.25">
      <c r="D662" s="94"/>
      <c r="Q662" s="114"/>
      <c r="R662" s="112"/>
      <c r="S662" s="112"/>
    </row>
    <row r="663" spans="4:19" x14ac:dyDescent="0.25">
      <c r="D663" s="94"/>
      <c r="Q663" s="114"/>
      <c r="R663" s="112"/>
      <c r="S663" s="112"/>
    </row>
    <row r="664" spans="4:19" x14ac:dyDescent="0.25">
      <c r="D664" s="94"/>
      <c r="Q664" s="114"/>
      <c r="R664" s="112"/>
      <c r="S664" s="112"/>
    </row>
    <row r="665" spans="4:19" x14ac:dyDescent="0.25">
      <c r="D665" s="94"/>
      <c r="Q665" s="114"/>
      <c r="R665" s="112"/>
      <c r="S665" s="112"/>
    </row>
    <row r="666" spans="4:19" x14ac:dyDescent="0.25">
      <c r="D666" s="94"/>
      <c r="Q666" s="114"/>
      <c r="R666" s="112"/>
      <c r="S666" s="112"/>
    </row>
    <row r="667" spans="4:19" x14ac:dyDescent="0.25">
      <c r="D667" s="94"/>
      <c r="Q667" s="114"/>
      <c r="R667" s="112"/>
      <c r="S667" s="112"/>
    </row>
    <row r="668" spans="4:19" x14ac:dyDescent="0.25">
      <c r="D668" s="94"/>
      <c r="Q668" s="114"/>
      <c r="R668" s="112"/>
      <c r="S668" s="112"/>
    </row>
    <row r="669" spans="4:19" x14ac:dyDescent="0.25">
      <c r="D669" s="94"/>
      <c r="Q669" s="114"/>
      <c r="R669" s="112"/>
      <c r="S669" s="112"/>
    </row>
    <row r="670" spans="4:19" x14ac:dyDescent="0.25">
      <c r="D670" s="94"/>
      <c r="Q670" s="114"/>
      <c r="R670" s="112"/>
      <c r="S670" s="112"/>
    </row>
    <row r="671" spans="4:19" x14ac:dyDescent="0.25">
      <c r="D671" s="94"/>
      <c r="Q671" s="114"/>
      <c r="R671" s="112"/>
      <c r="S671" s="112"/>
    </row>
    <row r="672" spans="4:19" x14ac:dyDescent="0.25">
      <c r="D672" s="94"/>
      <c r="Q672" s="114"/>
      <c r="R672" s="112"/>
      <c r="S672" s="112"/>
    </row>
    <row r="673" spans="4:19" x14ac:dyDescent="0.25">
      <c r="D673" s="94"/>
      <c r="Q673" s="114"/>
      <c r="R673" s="112"/>
      <c r="S673" s="112"/>
    </row>
    <row r="674" spans="4:19" x14ac:dyDescent="0.25">
      <c r="D674" s="94"/>
      <c r="Q674" s="114"/>
      <c r="R674" s="112"/>
      <c r="S674" s="112"/>
    </row>
    <row r="675" spans="4:19" x14ac:dyDescent="0.25">
      <c r="D675" s="94"/>
      <c r="Q675" s="114"/>
      <c r="R675" s="112"/>
      <c r="S675" s="112"/>
    </row>
    <row r="676" spans="4:19" x14ac:dyDescent="0.25">
      <c r="D676" s="94"/>
      <c r="Q676" s="114"/>
      <c r="R676" s="112"/>
      <c r="S676" s="112"/>
    </row>
    <row r="677" spans="4:19" x14ac:dyDescent="0.25">
      <c r="D677" s="94"/>
      <c r="Q677" s="114"/>
      <c r="R677" s="112"/>
      <c r="S677" s="112"/>
    </row>
    <row r="678" spans="4:19" x14ac:dyDescent="0.25">
      <c r="D678" s="94"/>
      <c r="Q678" s="114"/>
      <c r="R678" s="112"/>
      <c r="S678" s="112"/>
    </row>
    <row r="679" spans="4:19" x14ac:dyDescent="0.25">
      <c r="D679" s="94"/>
      <c r="Q679" s="114"/>
      <c r="R679" s="112"/>
      <c r="S679" s="112"/>
    </row>
    <row r="680" spans="4:19" x14ac:dyDescent="0.25">
      <c r="D680" s="94"/>
      <c r="Q680" s="114"/>
      <c r="R680" s="112"/>
      <c r="S680" s="112"/>
    </row>
    <row r="681" spans="4:19" x14ac:dyDescent="0.25">
      <c r="D681" s="94"/>
      <c r="Q681" s="114"/>
      <c r="R681" s="112"/>
      <c r="S681" s="112"/>
    </row>
    <row r="682" spans="4:19" x14ac:dyDescent="0.25">
      <c r="D682" s="94"/>
      <c r="Q682" s="114"/>
      <c r="R682" s="112"/>
      <c r="S682" s="112"/>
    </row>
    <row r="683" spans="4:19" x14ac:dyDescent="0.25">
      <c r="D683" s="94"/>
      <c r="Q683" s="114"/>
      <c r="R683" s="112"/>
      <c r="S683" s="112"/>
    </row>
    <row r="684" spans="4:19" x14ac:dyDescent="0.25">
      <c r="D684" s="94"/>
      <c r="Q684" s="114"/>
      <c r="R684" s="112"/>
      <c r="S684" s="112"/>
    </row>
    <row r="685" spans="4:19" x14ac:dyDescent="0.25">
      <c r="D685" s="94"/>
      <c r="Q685" s="114"/>
      <c r="R685" s="112"/>
      <c r="S685" s="112"/>
    </row>
    <row r="686" spans="4:19" x14ac:dyDescent="0.25">
      <c r="D686" s="94"/>
      <c r="Q686" s="114"/>
      <c r="R686" s="112"/>
      <c r="S686" s="112"/>
    </row>
    <row r="687" spans="4:19" x14ac:dyDescent="0.25">
      <c r="D687" s="94"/>
      <c r="Q687" s="114"/>
      <c r="R687" s="112"/>
      <c r="S687" s="112"/>
    </row>
    <row r="688" spans="4:19" x14ac:dyDescent="0.25">
      <c r="D688" s="94"/>
      <c r="Q688" s="114"/>
      <c r="R688" s="112"/>
      <c r="S688" s="112"/>
    </row>
    <row r="689" spans="4:19" x14ac:dyDescent="0.25">
      <c r="D689" s="94"/>
      <c r="Q689" s="114"/>
      <c r="R689" s="112"/>
      <c r="S689" s="112"/>
    </row>
    <row r="690" spans="4:19" x14ac:dyDescent="0.25">
      <c r="D690" s="94"/>
      <c r="Q690" s="114"/>
      <c r="R690" s="112"/>
      <c r="S690" s="112"/>
    </row>
    <row r="691" spans="4:19" x14ac:dyDescent="0.25">
      <c r="D691" s="94"/>
      <c r="Q691" s="114"/>
      <c r="R691" s="112"/>
      <c r="S691" s="112"/>
    </row>
    <row r="692" spans="4:19" x14ac:dyDescent="0.25">
      <c r="D692" s="94"/>
      <c r="Q692" s="114"/>
      <c r="R692" s="112"/>
      <c r="S692" s="112"/>
    </row>
    <row r="693" spans="4:19" x14ac:dyDescent="0.25">
      <c r="D693" s="94"/>
      <c r="Q693" s="114"/>
      <c r="R693" s="112"/>
      <c r="S693" s="112"/>
    </row>
    <row r="694" spans="4:19" x14ac:dyDescent="0.25">
      <c r="D694" s="94"/>
      <c r="Q694" s="114"/>
      <c r="R694" s="112"/>
      <c r="S694" s="112"/>
    </row>
    <row r="695" spans="4:19" x14ac:dyDescent="0.25">
      <c r="D695" s="94"/>
      <c r="Q695" s="114"/>
      <c r="R695" s="112"/>
      <c r="S695" s="112"/>
    </row>
    <row r="696" spans="4:19" x14ac:dyDescent="0.25">
      <c r="D696" s="94"/>
      <c r="Q696" s="114"/>
      <c r="R696" s="112"/>
      <c r="S696" s="112"/>
    </row>
    <row r="697" spans="4:19" x14ac:dyDescent="0.25">
      <c r="D697" s="94"/>
      <c r="Q697" s="114"/>
      <c r="R697" s="112"/>
      <c r="S697" s="112"/>
    </row>
    <row r="698" spans="4:19" x14ac:dyDescent="0.25">
      <c r="D698" s="94"/>
      <c r="Q698" s="114"/>
      <c r="R698" s="112"/>
      <c r="S698" s="112"/>
    </row>
    <row r="699" spans="4:19" x14ac:dyDescent="0.25">
      <c r="D699" s="94"/>
      <c r="Q699" s="114"/>
      <c r="R699" s="112"/>
      <c r="S699" s="112"/>
    </row>
    <row r="700" spans="4:19" x14ac:dyDescent="0.25">
      <c r="D700" s="94"/>
      <c r="Q700" s="114"/>
      <c r="R700" s="112"/>
      <c r="S700" s="112"/>
    </row>
    <row r="701" spans="4:19" x14ac:dyDescent="0.25">
      <c r="D701" s="94"/>
      <c r="Q701" s="114"/>
      <c r="R701" s="112"/>
      <c r="S701" s="112"/>
    </row>
    <row r="702" spans="4:19" x14ac:dyDescent="0.25">
      <c r="D702" s="94"/>
      <c r="Q702" s="114"/>
      <c r="R702" s="112"/>
      <c r="S702" s="112"/>
    </row>
    <row r="703" spans="4:19" x14ac:dyDescent="0.25">
      <c r="D703" s="94"/>
      <c r="Q703" s="114"/>
      <c r="R703" s="112"/>
      <c r="S703" s="112"/>
    </row>
    <row r="704" spans="4:19" x14ac:dyDescent="0.25">
      <c r="D704" s="94"/>
      <c r="Q704" s="114"/>
      <c r="R704" s="112"/>
      <c r="S704" s="112"/>
    </row>
    <row r="705" spans="4:19" x14ac:dyDescent="0.25">
      <c r="D705" s="94"/>
      <c r="Q705" s="114"/>
      <c r="R705" s="112"/>
      <c r="S705" s="112"/>
    </row>
    <row r="706" spans="4:19" x14ac:dyDescent="0.25">
      <c r="D706" s="94"/>
      <c r="Q706" s="114"/>
      <c r="R706" s="112"/>
      <c r="S706" s="112"/>
    </row>
    <row r="707" spans="4:19" x14ac:dyDescent="0.25">
      <c r="D707" s="94"/>
      <c r="Q707" s="114"/>
      <c r="R707" s="112"/>
      <c r="S707" s="112"/>
    </row>
    <row r="708" spans="4:19" x14ac:dyDescent="0.25">
      <c r="D708" s="94"/>
      <c r="Q708" s="114"/>
      <c r="R708" s="112"/>
      <c r="S708" s="112"/>
    </row>
    <row r="709" spans="4:19" x14ac:dyDescent="0.25">
      <c r="D709" s="94"/>
      <c r="Q709" s="114"/>
      <c r="R709" s="112"/>
      <c r="S709" s="112"/>
    </row>
    <row r="710" spans="4:19" x14ac:dyDescent="0.25">
      <c r="D710" s="94"/>
      <c r="Q710" s="114"/>
      <c r="R710" s="112"/>
      <c r="S710" s="112"/>
    </row>
    <row r="711" spans="4:19" x14ac:dyDescent="0.25">
      <c r="D711" s="94"/>
      <c r="Q711" s="114"/>
      <c r="R711" s="112"/>
      <c r="S711" s="112"/>
    </row>
    <row r="712" spans="4:19" x14ac:dyDescent="0.25">
      <c r="D712" s="94"/>
      <c r="Q712" s="114"/>
      <c r="R712" s="112"/>
      <c r="S712" s="112"/>
    </row>
    <row r="713" spans="4:19" x14ac:dyDescent="0.25">
      <c r="D713" s="94"/>
      <c r="Q713" s="114"/>
      <c r="R713" s="112"/>
      <c r="S713" s="112"/>
    </row>
    <row r="714" spans="4:19" x14ac:dyDescent="0.25">
      <c r="D714" s="94"/>
      <c r="Q714" s="114"/>
      <c r="R714" s="112"/>
      <c r="S714" s="112"/>
    </row>
    <row r="715" spans="4:19" x14ac:dyDescent="0.25">
      <c r="D715" s="94"/>
      <c r="Q715" s="114"/>
      <c r="R715" s="112"/>
      <c r="S715" s="112"/>
    </row>
    <row r="716" spans="4:19" x14ac:dyDescent="0.25">
      <c r="D716" s="94"/>
      <c r="Q716" s="114"/>
      <c r="R716" s="112"/>
      <c r="S716" s="112"/>
    </row>
    <row r="717" spans="4:19" x14ac:dyDescent="0.25">
      <c r="D717" s="94"/>
      <c r="Q717" s="114"/>
      <c r="R717" s="112"/>
      <c r="S717" s="112"/>
    </row>
    <row r="718" spans="4:19" x14ac:dyDescent="0.25">
      <c r="D718" s="94"/>
      <c r="Q718" s="114"/>
      <c r="R718" s="112"/>
      <c r="S718" s="112"/>
    </row>
    <row r="719" spans="4:19" x14ac:dyDescent="0.25">
      <c r="D719" s="94"/>
      <c r="Q719" s="114"/>
      <c r="R719" s="112"/>
      <c r="S719" s="112"/>
    </row>
    <row r="720" spans="4:19" x14ac:dyDescent="0.25">
      <c r="D720" s="94"/>
      <c r="Q720" s="114"/>
      <c r="R720" s="112"/>
      <c r="S720" s="112"/>
    </row>
    <row r="721" spans="4:19" x14ac:dyDescent="0.25">
      <c r="D721" s="94"/>
      <c r="Q721" s="114"/>
      <c r="R721" s="112"/>
      <c r="S721" s="112"/>
    </row>
    <row r="722" spans="4:19" x14ac:dyDescent="0.25">
      <c r="D722" s="94"/>
      <c r="Q722" s="114"/>
      <c r="R722" s="112"/>
      <c r="S722" s="112"/>
    </row>
    <row r="723" spans="4:19" x14ac:dyDescent="0.25">
      <c r="D723" s="94"/>
      <c r="Q723" s="114"/>
      <c r="R723" s="112"/>
      <c r="S723" s="112"/>
    </row>
    <row r="724" spans="4:19" x14ac:dyDescent="0.25">
      <c r="D724" s="94"/>
      <c r="Q724" s="114"/>
      <c r="R724" s="112"/>
      <c r="S724" s="112"/>
    </row>
    <row r="725" spans="4:19" x14ac:dyDescent="0.25">
      <c r="D725" s="94"/>
      <c r="Q725" s="114"/>
      <c r="R725" s="112"/>
      <c r="S725" s="112"/>
    </row>
    <row r="726" spans="4:19" x14ac:dyDescent="0.25">
      <c r="D726" s="94"/>
      <c r="Q726" s="114"/>
      <c r="R726" s="112"/>
      <c r="S726" s="112"/>
    </row>
    <row r="727" spans="4:19" x14ac:dyDescent="0.25">
      <c r="D727" s="94"/>
      <c r="Q727" s="114"/>
      <c r="R727" s="112"/>
      <c r="S727" s="112"/>
    </row>
    <row r="728" spans="4:19" x14ac:dyDescent="0.25">
      <c r="D728" s="94"/>
      <c r="Q728" s="114"/>
      <c r="R728" s="112"/>
      <c r="S728" s="112"/>
    </row>
    <row r="729" spans="4:19" x14ac:dyDescent="0.25">
      <c r="D729" s="94"/>
      <c r="Q729" s="114"/>
      <c r="R729" s="112"/>
      <c r="S729" s="112"/>
    </row>
    <row r="730" spans="4:19" x14ac:dyDescent="0.25">
      <c r="D730" s="94"/>
      <c r="Q730" s="114"/>
      <c r="R730" s="112"/>
      <c r="S730" s="112"/>
    </row>
    <row r="731" spans="4:19" x14ac:dyDescent="0.25">
      <c r="D731" s="94"/>
      <c r="Q731" s="114"/>
      <c r="R731" s="112"/>
      <c r="S731" s="112"/>
    </row>
    <row r="732" spans="4:19" x14ac:dyDescent="0.25">
      <c r="D732" s="94"/>
      <c r="Q732" s="114"/>
      <c r="R732" s="112"/>
      <c r="S732" s="112"/>
    </row>
    <row r="733" spans="4:19" x14ac:dyDescent="0.25">
      <c r="D733" s="94"/>
      <c r="Q733" s="114"/>
      <c r="R733" s="112"/>
      <c r="S733" s="112"/>
    </row>
    <row r="734" spans="4:19" x14ac:dyDescent="0.25">
      <c r="D734" s="94"/>
      <c r="Q734" s="114"/>
      <c r="R734" s="112"/>
      <c r="S734" s="112"/>
    </row>
    <row r="735" spans="4:19" x14ac:dyDescent="0.25">
      <c r="D735" s="94"/>
      <c r="Q735" s="114"/>
      <c r="R735" s="112"/>
      <c r="S735" s="112"/>
    </row>
    <row r="736" spans="4:19" x14ac:dyDescent="0.25">
      <c r="D736" s="94"/>
      <c r="Q736" s="114"/>
      <c r="R736" s="112"/>
      <c r="S736" s="112"/>
    </row>
    <row r="737" spans="4:19" x14ac:dyDescent="0.25">
      <c r="D737" s="94"/>
      <c r="Q737" s="114"/>
      <c r="R737" s="112"/>
      <c r="S737" s="112"/>
    </row>
    <row r="738" spans="4:19" x14ac:dyDescent="0.25">
      <c r="D738" s="94"/>
      <c r="Q738" s="114"/>
      <c r="R738" s="112"/>
      <c r="S738" s="112"/>
    </row>
    <row r="739" spans="4:19" x14ac:dyDescent="0.25">
      <c r="D739" s="94"/>
      <c r="Q739" s="114"/>
      <c r="R739" s="112"/>
      <c r="S739" s="112"/>
    </row>
    <row r="740" spans="4:19" x14ac:dyDescent="0.25">
      <c r="D740" s="94"/>
      <c r="Q740" s="114"/>
      <c r="R740" s="112"/>
      <c r="S740" s="112"/>
    </row>
    <row r="741" spans="4:19" x14ac:dyDescent="0.25">
      <c r="D741" s="94"/>
      <c r="Q741" s="114"/>
      <c r="R741" s="112"/>
      <c r="S741" s="112"/>
    </row>
    <row r="742" spans="4:19" x14ac:dyDescent="0.25">
      <c r="D742" s="94"/>
      <c r="Q742" s="114"/>
      <c r="R742" s="112"/>
      <c r="S742" s="112"/>
    </row>
    <row r="743" spans="4:19" x14ac:dyDescent="0.25">
      <c r="D743" s="94"/>
      <c r="Q743" s="114"/>
      <c r="R743" s="112"/>
      <c r="S743" s="112"/>
    </row>
    <row r="744" spans="4:19" x14ac:dyDescent="0.25">
      <c r="D744" s="94"/>
      <c r="Q744" s="114"/>
      <c r="R744" s="112"/>
      <c r="S744" s="112"/>
    </row>
    <row r="745" spans="4:19" x14ac:dyDescent="0.25">
      <c r="D745" s="94"/>
      <c r="Q745" s="114"/>
      <c r="R745" s="112"/>
      <c r="S745" s="112"/>
    </row>
    <row r="746" spans="4:19" x14ac:dyDescent="0.25">
      <c r="D746" s="94"/>
      <c r="Q746" s="114"/>
      <c r="R746" s="112"/>
      <c r="S746" s="112"/>
    </row>
    <row r="747" spans="4:19" x14ac:dyDescent="0.25">
      <c r="D747" s="94"/>
      <c r="Q747" s="114"/>
      <c r="R747" s="112"/>
      <c r="S747" s="112"/>
    </row>
    <row r="748" spans="4:19" x14ac:dyDescent="0.25">
      <c r="D748" s="94"/>
      <c r="Q748" s="114"/>
      <c r="R748" s="112"/>
      <c r="S748" s="112"/>
    </row>
    <row r="749" spans="4:19" x14ac:dyDescent="0.25">
      <c r="D749" s="94"/>
      <c r="Q749" s="114"/>
      <c r="R749" s="112"/>
      <c r="S749" s="112"/>
    </row>
    <row r="750" spans="4:19" x14ac:dyDescent="0.25">
      <c r="D750" s="94"/>
      <c r="Q750" s="114"/>
      <c r="R750" s="112"/>
      <c r="S750" s="112"/>
    </row>
    <row r="751" spans="4:19" x14ac:dyDescent="0.25">
      <c r="D751" s="94"/>
      <c r="Q751" s="114"/>
      <c r="R751" s="112"/>
      <c r="S751" s="112"/>
    </row>
    <row r="752" spans="4:19" x14ac:dyDescent="0.25">
      <c r="D752" s="94"/>
      <c r="Q752" s="114"/>
      <c r="R752" s="112"/>
      <c r="S752" s="112"/>
    </row>
    <row r="753" spans="4:19" x14ac:dyDescent="0.25">
      <c r="D753" s="94"/>
      <c r="Q753" s="114"/>
      <c r="R753" s="112"/>
      <c r="S753" s="112"/>
    </row>
    <row r="754" spans="4:19" x14ac:dyDescent="0.25">
      <c r="D754" s="94"/>
      <c r="Q754" s="114"/>
      <c r="R754" s="112"/>
      <c r="S754" s="112"/>
    </row>
    <row r="755" spans="4:19" x14ac:dyDescent="0.25">
      <c r="D755" s="94"/>
      <c r="Q755" s="114"/>
      <c r="R755" s="112"/>
      <c r="S755" s="112"/>
    </row>
    <row r="756" spans="4:19" x14ac:dyDescent="0.25">
      <c r="D756" s="94"/>
      <c r="Q756" s="114"/>
      <c r="R756" s="112"/>
      <c r="S756" s="112"/>
    </row>
    <row r="757" spans="4:19" x14ac:dyDescent="0.25">
      <c r="D757" s="94"/>
      <c r="Q757" s="114"/>
      <c r="R757" s="112"/>
      <c r="S757" s="112"/>
    </row>
    <row r="758" spans="4:19" x14ac:dyDescent="0.25">
      <c r="D758" s="94"/>
      <c r="Q758" s="114"/>
      <c r="R758" s="112"/>
      <c r="S758" s="112"/>
    </row>
    <row r="759" spans="4:19" x14ac:dyDescent="0.25">
      <c r="D759" s="94"/>
      <c r="Q759" s="114"/>
      <c r="R759" s="112"/>
      <c r="S759" s="112"/>
    </row>
    <row r="760" spans="4:19" x14ac:dyDescent="0.25">
      <c r="D760" s="94"/>
      <c r="Q760" s="114"/>
      <c r="R760" s="112"/>
      <c r="S760" s="112"/>
    </row>
    <row r="761" spans="4:19" x14ac:dyDescent="0.25">
      <c r="D761" s="94"/>
      <c r="Q761" s="114"/>
      <c r="R761" s="112"/>
      <c r="S761" s="112"/>
    </row>
    <row r="762" spans="4:19" x14ac:dyDescent="0.25">
      <c r="D762" s="94"/>
      <c r="Q762" s="114"/>
      <c r="R762" s="112"/>
      <c r="S762" s="112"/>
    </row>
    <row r="763" spans="4:19" x14ac:dyDescent="0.25">
      <c r="D763" s="94"/>
      <c r="Q763" s="114"/>
      <c r="R763" s="112"/>
      <c r="S763" s="112"/>
    </row>
    <row r="764" spans="4:19" x14ac:dyDescent="0.25">
      <c r="D764" s="94"/>
      <c r="Q764" s="114"/>
      <c r="R764" s="112"/>
      <c r="S764" s="112"/>
    </row>
    <row r="765" spans="4:19" x14ac:dyDescent="0.25">
      <c r="D765" s="94"/>
      <c r="Q765" s="114"/>
      <c r="R765" s="112"/>
      <c r="S765" s="112"/>
    </row>
    <row r="766" spans="4:19" x14ac:dyDescent="0.25">
      <c r="D766" s="94"/>
      <c r="Q766" s="114"/>
      <c r="R766" s="112"/>
      <c r="S766" s="112"/>
    </row>
    <row r="767" spans="4:19" x14ac:dyDescent="0.25">
      <c r="D767" s="94"/>
      <c r="Q767" s="114"/>
      <c r="R767" s="112"/>
      <c r="S767" s="112"/>
    </row>
    <row r="768" spans="4:19" x14ac:dyDescent="0.25">
      <c r="D768" s="94"/>
      <c r="Q768" s="114"/>
      <c r="R768" s="112"/>
      <c r="S768" s="112"/>
    </row>
    <row r="769" spans="4:19" x14ac:dyDescent="0.25">
      <c r="D769" s="94"/>
      <c r="Q769" s="114"/>
      <c r="R769" s="112"/>
      <c r="S769" s="112"/>
    </row>
    <row r="770" spans="4:19" x14ac:dyDescent="0.25">
      <c r="D770" s="94"/>
      <c r="Q770" s="114"/>
      <c r="R770" s="112"/>
      <c r="S770" s="112"/>
    </row>
    <row r="771" spans="4:19" x14ac:dyDescent="0.25">
      <c r="D771" s="94"/>
      <c r="Q771" s="114"/>
      <c r="R771" s="112"/>
      <c r="S771" s="112"/>
    </row>
    <row r="772" spans="4:19" x14ac:dyDescent="0.25">
      <c r="D772" s="94"/>
      <c r="Q772" s="114"/>
      <c r="R772" s="112"/>
      <c r="S772" s="112"/>
    </row>
    <row r="773" spans="4:19" x14ac:dyDescent="0.25">
      <c r="D773" s="94"/>
      <c r="Q773" s="114"/>
      <c r="R773" s="112"/>
      <c r="S773" s="112"/>
    </row>
    <row r="774" spans="4:19" x14ac:dyDescent="0.25">
      <c r="D774" s="94"/>
      <c r="Q774" s="114"/>
      <c r="R774" s="112"/>
      <c r="S774" s="112"/>
    </row>
    <row r="775" spans="4:19" x14ac:dyDescent="0.25">
      <c r="D775" s="94"/>
      <c r="Q775" s="114"/>
      <c r="R775" s="112"/>
      <c r="S775" s="112"/>
    </row>
    <row r="776" spans="4:19" x14ac:dyDescent="0.25">
      <c r="D776" s="94"/>
      <c r="Q776" s="114"/>
      <c r="R776" s="112"/>
      <c r="S776" s="112"/>
    </row>
    <row r="777" spans="4:19" x14ac:dyDescent="0.25">
      <c r="D777" s="94"/>
      <c r="Q777" s="114"/>
      <c r="R777" s="112"/>
      <c r="S777" s="112"/>
    </row>
    <row r="778" spans="4:19" x14ac:dyDescent="0.25">
      <c r="D778" s="94"/>
      <c r="Q778" s="114"/>
      <c r="R778" s="112"/>
      <c r="S778" s="112"/>
    </row>
    <row r="779" spans="4:19" x14ac:dyDescent="0.25">
      <c r="D779" s="94"/>
      <c r="Q779" s="114"/>
      <c r="R779" s="112"/>
      <c r="S779" s="112"/>
    </row>
    <row r="780" spans="4:19" x14ac:dyDescent="0.25">
      <c r="D780" s="94"/>
      <c r="Q780" s="114"/>
      <c r="R780" s="112"/>
      <c r="S780" s="112"/>
    </row>
    <row r="781" spans="4:19" x14ac:dyDescent="0.25">
      <c r="D781" s="94"/>
      <c r="Q781" s="114"/>
      <c r="R781" s="112"/>
      <c r="S781" s="112"/>
    </row>
    <row r="782" spans="4:19" x14ac:dyDescent="0.25">
      <c r="D782" s="94"/>
      <c r="Q782" s="114"/>
      <c r="R782" s="112"/>
      <c r="S782" s="112"/>
    </row>
    <row r="783" spans="4:19" x14ac:dyDescent="0.25">
      <c r="D783" s="94"/>
      <c r="Q783" s="114"/>
      <c r="R783" s="112"/>
      <c r="S783" s="112"/>
    </row>
    <row r="784" spans="4:19" x14ac:dyDescent="0.25">
      <c r="D784" s="94"/>
      <c r="Q784" s="114"/>
      <c r="R784" s="112"/>
      <c r="S784" s="112"/>
    </row>
    <row r="785" spans="4:19" x14ac:dyDescent="0.25">
      <c r="D785" s="94"/>
      <c r="Q785" s="114"/>
      <c r="R785" s="112"/>
      <c r="S785" s="112"/>
    </row>
    <row r="786" spans="4:19" x14ac:dyDescent="0.25">
      <c r="D786" s="94"/>
      <c r="Q786" s="114"/>
      <c r="R786" s="112"/>
      <c r="S786" s="112"/>
    </row>
    <row r="787" spans="4:19" x14ac:dyDescent="0.25">
      <c r="D787" s="94"/>
      <c r="Q787" s="114"/>
      <c r="R787" s="112"/>
      <c r="S787" s="112"/>
    </row>
    <row r="788" spans="4:19" x14ac:dyDescent="0.25">
      <c r="D788" s="94"/>
      <c r="Q788" s="114"/>
      <c r="R788" s="112"/>
      <c r="S788" s="112"/>
    </row>
    <row r="789" spans="4:19" x14ac:dyDescent="0.25">
      <c r="D789" s="94"/>
      <c r="Q789" s="114"/>
      <c r="R789" s="112"/>
      <c r="S789" s="112"/>
    </row>
    <row r="790" spans="4:19" x14ac:dyDescent="0.25">
      <c r="D790" s="94"/>
      <c r="Q790" s="114"/>
      <c r="R790" s="112"/>
      <c r="S790" s="112"/>
    </row>
    <row r="791" spans="4:19" x14ac:dyDescent="0.25">
      <c r="D791" s="94"/>
      <c r="Q791" s="114"/>
      <c r="R791" s="112"/>
      <c r="S791" s="112"/>
    </row>
    <row r="792" spans="4:19" x14ac:dyDescent="0.25">
      <c r="D792" s="94"/>
      <c r="Q792" s="114"/>
      <c r="R792" s="112"/>
      <c r="S792" s="112"/>
    </row>
    <row r="793" spans="4:19" x14ac:dyDescent="0.25">
      <c r="D793" s="94"/>
      <c r="Q793" s="114"/>
      <c r="R793" s="112"/>
      <c r="S793" s="112"/>
    </row>
    <row r="794" spans="4:19" x14ac:dyDescent="0.25">
      <c r="D794" s="94"/>
      <c r="Q794" s="114"/>
      <c r="R794" s="112"/>
      <c r="S794" s="112"/>
    </row>
    <row r="795" spans="4:19" x14ac:dyDescent="0.25">
      <c r="D795" s="94"/>
      <c r="Q795" s="114"/>
      <c r="R795" s="112"/>
      <c r="S795" s="112"/>
    </row>
    <row r="796" spans="4:19" x14ac:dyDescent="0.25">
      <c r="D796" s="94"/>
      <c r="Q796" s="114"/>
      <c r="R796" s="112"/>
      <c r="S796" s="112"/>
    </row>
    <row r="797" spans="4:19" x14ac:dyDescent="0.25">
      <c r="D797" s="94"/>
      <c r="Q797" s="114"/>
      <c r="R797" s="112"/>
      <c r="S797" s="112"/>
    </row>
    <row r="798" spans="4:19" x14ac:dyDescent="0.25">
      <c r="D798" s="94"/>
      <c r="Q798" s="114"/>
      <c r="R798" s="112"/>
      <c r="S798" s="112"/>
    </row>
    <row r="799" spans="4:19" x14ac:dyDescent="0.25">
      <c r="D799" s="94"/>
      <c r="Q799" s="114"/>
      <c r="R799" s="112"/>
      <c r="S799" s="112"/>
    </row>
    <row r="800" spans="4:19" x14ac:dyDescent="0.25">
      <c r="D800" s="94"/>
      <c r="Q800" s="114"/>
      <c r="R800" s="112"/>
      <c r="S800" s="112"/>
    </row>
    <row r="801" spans="4:19" x14ac:dyDescent="0.25">
      <c r="D801" s="94"/>
      <c r="Q801" s="114"/>
      <c r="R801" s="112"/>
      <c r="S801" s="112"/>
    </row>
    <row r="802" spans="4:19" x14ac:dyDescent="0.25">
      <c r="D802" s="94"/>
      <c r="Q802" s="114"/>
      <c r="R802" s="112"/>
      <c r="S802" s="112"/>
    </row>
    <row r="803" spans="4:19" x14ac:dyDescent="0.25">
      <c r="D803" s="94"/>
      <c r="Q803" s="114"/>
      <c r="R803" s="112"/>
      <c r="S803" s="112"/>
    </row>
    <row r="804" spans="4:19" x14ac:dyDescent="0.25">
      <c r="D804" s="94"/>
      <c r="Q804" s="114"/>
      <c r="R804" s="112"/>
      <c r="S804" s="112"/>
    </row>
    <row r="805" spans="4:19" x14ac:dyDescent="0.25">
      <c r="D805" s="94"/>
      <c r="Q805" s="114"/>
      <c r="R805" s="112"/>
      <c r="S805" s="112"/>
    </row>
    <row r="806" spans="4:19" x14ac:dyDescent="0.25">
      <c r="D806" s="94"/>
      <c r="Q806" s="114"/>
      <c r="R806" s="112"/>
      <c r="S806" s="112"/>
    </row>
    <row r="807" spans="4:19" x14ac:dyDescent="0.25">
      <c r="D807" s="94"/>
      <c r="Q807" s="114"/>
      <c r="R807" s="112"/>
      <c r="S807" s="112"/>
    </row>
    <row r="808" spans="4:19" x14ac:dyDescent="0.25">
      <c r="D808" s="94"/>
      <c r="Q808" s="114"/>
      <c r="R808" s="112"/>
      <c r="S808" s="112"/>
    </row>
    <row r="809" spans="4:19" x14ac:dyDescent="0.25">
      <c r="D809" s="94"/>
      <c r="Q809" s="114"/>
      <c r="R809" s="112"/>
      <c r="S809" s="112"/>
    </row>
    <row r="810" spans="4:19" x14ac:dyDescent="0.25">
      <c r="D810" s="94"/>
      <c r="Q810" s="114"/>
      <c r="R810" s="112"/>
      <c r="S810" s="112"/>
    </row>
    <row r="811" spans="4:19" x14ac:dyDescent="0.25">
      <c r="D811" s="94"/>
      <c r="Q811" s="114"/>
      <c r="R811" s="112"/>
      <c r="S811" s="112"/>
    </row>
    <row r="812" spans="4:19" x14ac:dyDescent="0.25">
      <c r="D812" s="94"/>
      <c r="Q812" s="114"/>
      <c r="R812" s="112"/>
      <c r="S812" s="112"/>
    </row>
    <row r="813" spans="4:19" x14ac:dyDescent="0.25">
      <c r="D813" s="94"/>
      <c r="Q813" s="114"/>
      <c r="R813" s="112"/>
      <c r="S813" s="112"/>
    </row>
    <row r="814" spans="4:19" x14ac:dyDescent="0.25">
      <c r="D814" s="94"/>
      <c r="Q814" s="114"/>
      <c r="R814" s="112"/>
      <c r="S814" s="112"/>
    </row>
    <row r="815" spans="4:19" x14ac:dyDescent="0.25">
      <c r="D815" s="94"/>
      <c r="Q815" s="114"/>
      <c r="R815" s="112"/>
      <c r="S815" s="112"/>
    </row>
    <row r="816" spans="4:19" x14ac:dyDescent="0.25">
      <c r="D816" s="94"/>
      <c r="Q816" s="114"/>
      <c r="R816" s="112"/>
      <c r="S816" s="112"/>
    </row>
    <row r="817" spans="4:19" x14ac:dyDescent="0.25">
      <c r="D817" s="94"/>
      <c r="Q817" s="114"/>
      <c r="R817" s="112"/>
      <c r="S817" s="112"/>
    </row>
    <row r="818" spans="4:19" x14ac:dyDescent="0.25">
      <c r="D818" s="94"/>
      <c r="Q818" s="114"/>
      <c r="R818" s="112"/>
      <c r="S818" s="112"/>
    </row>
    <row r="819" spans="4:19" x14ac:dyDescent="0.25">
      <c r="D819" s="94"/>
      <c r="Q819" s="114"/>
      <c r="R819" s="112"/>
      <c r="S819" s="112"/>
    </row>
    <row r="820" spans="4:19" x14ac:dyDescent="0.25">
      <c r="D820" s="94"/>
      <c r="Q820" s="114"/>
      <c r="R820" s="112"/>
      <c r="S820" s="112"/>
    </row>
    <row r="821" spans="4:19" x14ac:dyDescent="0.25">
      <c r="D821" s="94"/>
      <c r="Q821" s="114"/>
      <c r="R821" s="112"/>
      <c r="S821" s="112"/>
    </row>
    <row r="822" spans="4:19" x14ac:dyDescent="0.25">
      <c r="D822" s="94"/>
      <c r="Q822" s="114"/>
      <c r="R822" s="112"/>
      <c r="S822" s="112"/>
    </row>
    <row r="823" spans="4:19" x14ac:dyDescent="0.25">
      <c r="D823" s="94"/>
      <c r="Q823" s="114"/>
      <c r="R823" s="112"/>
      <c r="S823" s="112"/>
    </row>
    <row r="824" spans="4:19" x14ac:dyDescent="0.25">
      <c r="D824" s="94"/>
      <c r="Q824" s="114"/>
      <c r="R824" s="112"/>
      <c r="S824" s="112"/>
    </row>
    <row r="825" spans="4:19" x14ac:dyDescent="0.25">
      <c r="D825" s="94"/>
      <c r="Q825" s="114"/>
      <c r="R825" s="112"/>
      <c r="S825" s="112"/>
    </row>
    <row r="826" spans="4:19" x14ac:dyDescent="0.25">
      <c r="D826" s="94"/>
      <c r="Q826" s="114"/>
      <c r="R826" s="112"/>
      <c r="S826" s="112"/>
    </row>
    <row r="827" spans="4:19" x14ac:dyDescent="0.25">
      <c r="D827" s="94"/>
      <c r="Q827" s="114"/>
      <c r="R827" s="112"/>
      <c r="S827" s="112"/>
    </row>
    <row r="828" spans="4:19" x14ac:dyDescent="0.25">
      <c r="D828" s="94"/>
      <c r="Q828" s="114"/>
      <c r="R828" s="112"/>
      <c r="S828" s="112"/>
    </row>
    <row r="829" spans="4:19" x14ac:dyDescent="0.25">
      <c r="D829" s="94"/>
      <c r="Q829" s="114"/>
      <c r="R829" s="112"/>
      <c r="S829" s="112"/>
    </row>
    <row r="830" spans="4:19" x14ac:dyDescent="0.25">
      <c r="D830" s="94"/>
      <c r="Q830" s="114"/>
      <c r="R830" s="112"/>
      <c r="S830" s="112"/>
    </row>
    <row r="831" spans="4:19" x14ac:dyDescent="0.25">
      <c r="D831" s="94"/>
      <c r="Q831" s="114"/>
      <c r="R831" s="112"/>
      <c r="S831" s="112"/>
    </row>
    <row r="832" spans="4:19" x14ac:dyDescent="0.25">
      <c r="D832" s="94"/>
      <c r="Q832" s="114"/>
      <c r="R832" s="112"/>
      <c r="S832" s="112"/>
    </row>
    <row r="833" spans="4:19" x14ac:dyDescent="0.25">
      <c r="D833" s="94"/>
      <c r="Q833" s="114"/>
      <c r="R833" s="112"/>
      <c r="S833" s="112"/>
    </row>
    <row r="834" spans="4:19" x14ac:dyDescent="0.25">
      <c r="D834" s="94"/>
      <c r="Q834" s="114"/>
      <c r="R834" s="112"/>
      <c r="S834" s="112"/>
    </row>
    <row r="835" spans="4:19" x14ac:dyDescent="0.25">
      <c r="D835" s="94"/>
      <c r="Q835" s="114"/>
      <c r="R835" s="112"/>
      <c r="S835" s="112"/>
    </row>
    <row r="836" spans="4:19" x14ac:dyDescent="0.25">
      <c r="D836" s="94"/>
      <c r="Q836" s="114"/>
      <c r="R836" s="112"/>
      <c r="S836" s="112"/>
    </row>
    <row r="837" spans="4:19" x14ac:dyDescent="0.25">
      <c r="D837" s="94"/>
      <c r="Q837" s="114"/>
      <c r="R837" s="112"/>
      <c r="S837" s="112"/>
    </row>
    <row r="838" spans="4:19" x14ac:dyDescent="0.25">
      <c r="D838" s="94"/>
      <c r="Q838" s="114"/>
      <c r="R838" s="112"/>
      <c r="S838" s="112"/>
    </row>
    <row r="839" spans="4:19" x14ac:dyDescent="0.25">
      <c r="D839" s="94"/>
      <c r="Q839" s="114"/>
      <c r="R839" s="112"/>
      <c r="S839" s="112"/>
    </row>
    <row r="840" spans="4:19" x14ac:dyDescent="0.25">
      <c r="D840" s="94"/>
      <c r="Q840" s="114"/>
      <c r="R840" s="112"/>
      <c r="S840" s="112"/>
    </row>
    <row r="841" spans="4:19" x14ac:dyDescent="0.25">
      <c r="D841" s="94"/>
      <c r="Q841" s="114"/>
      <c r="R841" s="112"/>
      <c r="S841" s="112"/>
    </row>
    <row r="842" spans="4:19" x14ac:dyDescent="0.25">
      <c r="D842" s="94"/>
      <c r="Q842" s="114"/>
      <c r="R842" s="112"/>
      <c r="S842" s="112"/>
    </row>
    <row r="843" spans="4:19" x14ac:dyDescent="0.25">
      <c r="D843" s="94"/>
      <c r="Q843" s="114"/>
      <c r="R843" s="112"/>
      <c r="S843" s="112"/>
    </row>
    <row r="844" spans="4:19" x14ac:dyDescent="0.25">
      <c r="D844" s="94"/>
      <c r="Q844" s="114"/>
      <c r="R844" s="112"/>
      <c r="S844" s="112"/>
    </row>
    <row r="845" spans="4:19" x14ac:dyDescent="0.25">
      <c r="D845" s="94"/>
      <c r="Q845" s="114"/>
      <c r="R845" s="112"/>
      <c r="S845" s="112"/>
    </row>
    <row r="846" spans="4:19" x14ac:dyDescent="0.25">
      <c r="D846" s="94"/>
      <c r="Q846" s="114"/>
      <c r="R846" s="112"/>
      <c r="S846" s="112"/>
    </row>
    <row r="847" spans="4:19" x14ac:dyDescent="0.25">
      <c r="D847" s="94"/>
      <c r="Q847" s="114"/>
      <c r="R847" s="112"/>
      <c r="S847" s="112"/>
    </row>
    <row r="848" spans="4:19" x14ac:dyDescent="0.25">
      <c r="D848" s="94"/>
      <c r="Q848" s="114"/>
      <c r="R848" s="112"/>
      <c r="S848" s="112"/>
    </row>
    <row r="849" spans="4:19" x14ac:dyDescent="0.25">
      <c r="D849" s="94"/>
      <c r="Q849" s="114"/>
      <c r="R849" s="112"/>
      <c r="S849" s="112"/>
    </row>
    <row r="850" spans="4:19" x14ac:dyDescent="0.25">
      <c r="D850" s="94"/>
      <c r="Q850" s="114"/>
      <c r="R850" s="112"/>
      <c r="S850" s="112"/>
    </row>
    <row r="851" spans="4:19" x14ac:dyDescent="0.25">
      <c r="D851" s="94"/>
      <c r="Q851" s="114"/>
      <c r="R851" s="112"/>
      <c r="S851" s="112"/>
    </row>
    <row r="852" spans="4:19" x14ac:dyDescent="0.25">
      <c r="D852" s="94"/>
      <c r="Q852" s="114"/>
      <c r="R852" s="112"/>
      <c r="S852" s="112"/>
    </row>
    <row r="853" spans="4:19" x14ac:dyDescent="0.25">
      <c r="D853" s="94"/>
      <c r="Q853" s="114"/>
      <c r="R853" s="112"/>
      <c r="S853" s="112"/>
    </row>
    <row r="854" spans="4:19" x14ac:dyDescent="0.25">
      <c r="D854" s="94"/>
      <c r="Q854" s="114"/>
      <c r="R854" s="112"/>
      <c r="S854" s="112"/>
    </row>
    <row r="855" spans="4:19" x14ac:dyDescent="0.25">
      <c r="D855" s="94"/>
      <c r="Q855" s="114"/>
      <c r="R855" s="112"/>
      <c r="S855" s="112"/>
    </row>
    <row r="856" spans="4:19" x14ac:dyDescent="0.25">
      <c r="D856" s="94"/>
      <c r="Q856" s="114"/>
      <c r="R856" s="112"/>
      <c r="S856" s="112"/>
    </row>
    <row r="857" spans="4:19" x14ac:dyDescent="0.25">
      <c r="D857" s="94"/>
      <c r="Q857" s="114"/>
      <c r="R857" s="112"/>
      <c r="S857" s="112"/>
    </row>
    <row r="858" spans="4:19" x14ac:dyDescent="0.25">
      <c r="D858" s="94"/>
      <c r="Q858" s="114"/>
      <c r="R858" s="112"/>
      <c r="S858" s="112"/>
    </row>
    <row r="859" spans="4:19" x14ac:dyDescent="0.25">
      <c r="D859" s="94"/>
      <c r="Q859" s="114"/>
      <c r="R859" s="112"/>
      <c r="S859" s="112"/>
    </row>
    <row r="860" spans="4:19" x14ac:dyDescent="0.25">
      <c r="D860" s="94"/>
      <c r="Q860" s="114"/>
      <c r="R860" s="112"/>
      <c r="S860" s="112"/>
    </row>
    <row r="861" spans="4:19" x14ac:dyDescent="0.25">
      <c r="D861" s="94"/>
      <c r="Q861" s="114"/>
      <c r="R861" s="112"/>
      <c r="S861" s="112"/>
    </row>
    <row r="862" spans="4:19" x14ac:dyDescent="0.25">
      <c r="D862" s="94"/>
      <c r="Q862" s="114"/>
      <c r="R862" s="112"/>
      <c r="S862" s="112"/>
    </row>
    <row r="863" spans="4:19" x14ac:dyDescent="0.25">
      <c r="D863" s="94"/>
      <c r="Q863" s="114"/>
      <c r="R863" s="112"/>
      <c r="S863" s="112"/>
    </row>
    <row r="864" spans="4:19" x14ac:dyDescent="0.25">
      <c r="D864" s="94"/>
      <c r="Q864" s="114"/>
      <c r="R864" s="112"/>
      <c r="S864" s="112"/>
    </row>
    <row r="865" spans="4:19" x14ac:dyDescent="0.25">
      <c r="D865" s="94"/>
      <c r="Q865" s="114"/>
      <c r="R865" s="112"/>
      <c r="S865" s="112"/>
    </row>
    <row r="866" spans="4:19" x14ac:dyDescent="0.25">
      <c r="D866" s="94"/>
      <c r="Q866" s="114"/>
      <c r="R866" s="112"/>
      <c r="S866" s="112"/>
    </row>
    <row r="867" spans="4:19" x14ac:dyDescent="0.25">
      <c r="D867" s="94"/>
      <c r="Q867" s="114"/>
      <c r="R867" s="112"/>
      <c r="S867" s="112"/>
    </row>
    <row r="868" spans="4:19" x14ac:dyDescent="0.25">
      <c r="D868" s="94"/>
      <c r="Q868" s="114"/>
      <c r="R868" s="112"/>
      <c r="S868" s="112"/>
    </row>
    <row r="869" spans="4:19" x14ac:dyDescent="0.25">
      <c r="D869" s="94"/>
      <c r="Q869" s="114"/>
      <c r="R869" s="112"/>
      <c r="S869" s="112"/>
    </row>
    <row r="870" spans="4:19" x14ac:dyDescent="0.25">
      <c r="D870" s="94"/>
      <c r="Q870" s="114"/>
      <c r="R870" s="112"/>
      <c r="S870" s="112"/>
    </row>
    <row r="871" spans="4:19" x14ac:dyDescent="0.25">
      <c r="D871" s="94"/>
      <c r="Q871" s="114"/>
      <c r="R871" s="112"/>
      <c r="S871" s="112"/>
    </row>
    <row r="872" spans="4:19" x14ac:dyDescent="0.25">
      <c r="D872" s="94"/>
      <c r="Q872" s="114"/>
      <c r="R872" s="112"/>
      <c r="S872" s="112"/>
    </row>
    <row r="873" spans="4:19" x14ac:dyDescent="0.25">
      <c r="D873" s="94"/>
      <c r="Q873" s="114"/>
      <c r="R873" s="112"/>
      <c r="S873" s="112"/>
    </row>
    <row r="874" spans="4:19" x14ac:dyDescent="0.25">
      <c r="D874" s="94"/>
      <c r="Q874" s="114"/>
      <c r="R874" s="112"/>
      <c r="S874" s="112"/>
    </row>
    <row r="875" spans="4:19" x14ac:dyDescent="0.25">
      <c r="D875" s="94"/>
      <c r="Q875" s="114"/>
      <c r="R875" s="112"/>
      <c r="S875" s="112"/>
    </row>
    <row r="876" spans="4:19" x14ac:dyDescent="0.25">
      <c r="D876" s="94"/>
      <c r="Q876" s="114"/>
      <c r="R876" s="112"/>
      <c r="S876" s="112"/>
    </row>
    <row r="877" spans="4:19" x14ac:dyDescent="0.25">
      <c r="D877" s="94"/>
      <c r="Q877" s="114"/>
      <c r="R877" s="112"/>
      <c r="S877" s="112"/>
    </row>
    <row r="878" spans="4:19" x14ac:dyDescent="0.25">
      <c r="D878" s="94"/>
      <c r="Q878" s="114"/>
      <c r="R878" s="112"/>
      <c r="S878" s="112"/>
    </row>
    <row r="879" spans="4:19" x14ac:dyDescent="0.25">
      <c r="D879" s="94"/>
      <c r="Q879" s="114"/>
      <c r="R879" s="112"/>
      <c r="S879" s="112"/>
    </row>
    <row r="880" spans="4:19" x14ac:dyDescent="0.25">
      <c r="D880" s="94"/>
      <c r="Q880" s="114"/>
      <c r="R880" s="112"/>
      <c r="S880" s="112"/>
    </row>
    <row r="881" spans="4:19" x14ac:dyDescent="0.25">
      <c r="D881" s="94"/>
      <c r="Q881" s="114"/>
      <c r="R881" s="112"/>
      <c r="S881" s="112"/>
    </row>
    <row r="882" spans="4:19" x14ac:dyDescent="0.25">
      <c r="D882" s="94"/>
      <c r="Q882" s="114"/>
      <c r="R882" s="112"/>
      <c r="S882" s="112"/>
    </row>
    <row r="883" spans="4:19" x14ac:dyDescent="0.25">
      <c r="D883" s="94"/>
      <c r="Q883" s="114"/>
      <c r="R883" s="112"/>
      <c r="S883" s="112"/>
    </row>
    <row r="884" spans="4:19" x14ac:dyDescent="0.25">
      <c r="D884" s="94"/>
      <c r="Q884" s="114"/>
      <c r="R884" s="112"/>
      <c r="S884" s="112"/>
    </row>
    <row r="885" spans="4:19" x14ac:dyDescent="0.25">
      <c r="D885" s="94"/>
      <c r="Q885" s="114"/>
      <c r="R885" s="112"/>
      <c r="S885" s="112"/>
    </row>
    <row r="886" spans="4:19" x14ac:dyDescent="0.25">
      <c r="D886" s="94"/>
      <c r="Q886" s="114"/>
      <c r="R886" s="112"/>
      <c r="S886" s="112"/>
    </row>
    <row r="887" spans="4:19" x14ac:dyDescent="0.25">
      <c r="D887" s="94"/>
      <c r="Q887" s="114"/>
      <c r="R887" s="112"/>
      <c r="S887" s="112"/>
    </row>
    <row r="888" spans="4:19" x14ac:dyDescent="0.25">
      <c r="D888" s="94"/>
      <c r="Q888" s="114"/>
      <c r="R888" s="112"/>
      <c r="S888" s="112"/>
    </row>
    <row r="889" spans="4:19" x14ac:dyDescent="0.25">
      <c r="D889" s="94"/>
      <c r="Q889" s="114"/>
      <c r="R889" s="112"/>
      <c r="S889" s="112"/>
    </row>
    <row r="890" spans="4:19" x14ac:dyDescent="0.25">
      <c r="D890" s="94"/>
      <c r="Q890" s="114"/>
      <c r="R890" s="112"/>
      <c r="S890" s="112"/>
    </row>
  </sheetData>
  <mergeCells count="39">
    <mergeCell ref="Y34:Y36"/>
    <mergeCell ref="Y37:Y39"/>
    <mergeCell ref="Y40:Y42"/>
    <mergeCell ref="Y43:Y45"/>
    <mergeCell ref="M6:M8"/>
    <mergeCell ref="Y25:Y27"/>
    <mergeCell ref="Y28:Y30"/>
    <mergeCell ref="Y31:Y33"/>
    <mergeCell ref="Y10:Y12"/>
    <mergeCell ref="Y13:Y15"/>
    <mergeCell ref="Y16:Y18"/>
    <mergeCell ref="Y19:Y21"/>
    <mergeCell ref="Y22:Y24"/>
    <mergeCell ref="A6:A8"/>
    <mergeCell ref="B6:B8"/>
    <mergeCell ref="C6:C8"/>
    <mergeCell ref="D6:D8"/>
    <mergeCell ref="E6:E8"/>
    <mergeCell ref="F6:F8"/>
    <mergeCell ref="G6:G8"/>
    <mergeCell ref="H6:H8"/>
    <mergeCell ref="I6:I8"/>
    <mergeCell ref="J6:K8"/>
    <mergeCell ref="L6:L8"/>
    <mergeCell ref="N6:O8"/>
    <mergeCell ref="P6:Q8"/>
    <mergeCell ref="R6:R8"/>
    <mergeCell ref="S6:T8"/>
    <mergeCell ref="AD6:AE6"/>
    <mergeCell ref="AB6:AB8"/>
    <mergeCell ref="AG6:AK6"/>
    <mergeCell ref="AM6:AR6"/>
    <mergeCell ref="AI7:AJ7"/>
    <mergeCell ref="AK7:AK8"/>
    <mergeCell ref="AD7:AE7"/>
    <mergeCell ref="AG7:AH7"/>
    <mergeCell ref="AM7:AO7"/>
    <mergeCell ref="AP7:AQ7"/>
    <mergeCell ref="AR7:AR8"/>
  </mergeCells>
  <conditionalFormatting sqref="X61:AA135 X55:X60 Z55:AA60 AS54:AS55 AN54:AR63 AN10:AS53 AD10:AE63 AG10:AK63">
    <cfRule type="cellIs" dxfId="10" priority="39" operator="lessThan">
      <formula>0</formula>
    </cfRule>
  </conditionalFormatting>
  <conditionalFormatting sqref="K10:K20">
    <cfRule type="cellIs" dxfId="9" priority="8" operator="lessThan">
      <formula>0</formula>
    </cfRule>
  </conditionalFormatting>
  <conditionalFormatting sqref="O10:O20">
    <cfRule type="cellIs" dxfId="8" priority="5" operator="lessThanOrEqual">
      <formula>0</formula>
    </cfRule>
  </conditionalFormatting>
  <conditionalFormatting sqref="K21:K54">
    <cfRule type="cellIs" dxfId="7" priority="4" operator="lessThan">
      <formula>0</formula>
    </cfRule>
  </conditionalFormatting>
  <conditionalFormatting sqref="K21:K54">
    <cfRule type="cellIs" dxfId="6" priority="3" operator="lessThanOrEqual">
      <formula>0</formula>
    </cfRule>
  </conditionalFormatting>
  <conditionalFormatting sqref="O21:O54">
    <cfRule type="cellIs" dxfId="5" priority="2" operator="lessThan">
      <formula>0</formula>
    </cfRule>
  </conditionalFormatting>
  <conditionalFormatting sqref="O21:O54">
    <cfRule type="cellIs" dxfId="4" priority="1" operator="lessThanOrEqual">
      <formula>0</formula>
    </cfRule>
  </conditionalFormatting>
  <conditionalFormatting sqref="X13:AA13 Z10:AA12 X10:X12 X14:X54 Z14:AA54">
    <cfRule type="cellIs" dxfId="3" priority="20" operator="lessThan">
      <formula>0</formula>
    </cfRule>
  </conditionalFormatting>
  <conditionalFormatting sqref="K10:K20">
    <cfRule type="cellIs" dxfId="2" priority="7" operator="lessThanOrEqual">
      <formula>0</formula>
    </cfRule>
  </conditionalFormatting>
  <conditionalFormatting sqref="O10:O20">
    <cfRule type="cellIs" dxfId="1" priority="6" operator="lessThan">
      <formula>0</formula>
    </cfRule>
  </conditionalFormatting>
  <printOptions horizontalCentered="1"/>
  <pageMargins left="0.25" right="0.25" top="0.38" bottom="0.4" header="0.3" footer="0.3"/>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01"/>
  <sheetViews>
    <sheetView showGridLines="0" workbookViewId="0">
      <pane ySplit="1" topLeftCell="A377" activePane="bottomLeft" state="frozen"/>
      <selection pane="bottomLeft" activeCell="H402" sqref="H402"/>
    </sheetView>
  </sheetViews>
  <sheetFormatPr baseColWidth="10" defaultColWidth="11.44140625" defaultRowHeight="14.4" x14ac:dyDescent="0.3"/>
  <cols>
    <col min="1" max="4" width="11.44140625" style="86"/>
    <col min="5" max="5" width="11.44140625" style="92"/>
    <col min="6" max="6" width="11.44140625" style="86"/>
    <col min="7" max="16384" width="11.44140625" style="84"/>
  </cols>
  <sheetData>
    <row r="1" spans="1:12" x14ac:dyDescent="0.3">
      <c r="A1" s="85" t="s">
        <v>2</v>
      </c>
      <c r="B1" s="85" t="s">
        <v>4</v>
      </c>
      <c r="C1" s="85" t="s">
        <v>6</v>
      </c>
      <c r="D1" s="85" t="s">
        <v>46</v>
      </c>
      <c r="E1" s="91" t="s">
        <v>44</v>
      </c>
    </row>
    <row r="2" spans="1:12" x14ac:dyDescent="0.3">
      <c r="A2" s="86">
        <v>94</v>
      </c>
      <c r="B2" s="87">
        <v>41795</v>
      </c>
      <c r="C2" s="87">
        <v>42150</v>
      </c>
      <c r="D2" s="86" t="s">
        <v>28</v>
      </c>
      <c r="E2" s="93">
        <v>1.3675863195472926</v>
      </c>
      <c r="H2" s="86"/>
      <c r="I2" s="87"/>
      <c r="J2" s="87"/>
      <c r="K2" s="86"/>
      <c r="L2" s="93"/>
    </row>
    <row r="3" spans="1:12" x14ac:dyDescent="0.3">
      <c r="A3" s="86">
        <v>95</v>
      </c>
      <c r="B3" s="87">
        <v>41795</v>
      </c>
      <c r="C3" s="87">
        <v>42150</v>
      </c>
      <c r="D3" s="86" t="s">
        <v>28</v>
      </c>
      <c r="E3" s="93">
        <v>1.3675863195472926</v>
      </c>
      <c r="H3" s="86"/>
      <c r="I3" s="87"/>
      <c r="J3" s="87"/>
      <c r="K3" s="86"/>
      <c r="L3" s="93"/>
    </row>
    <row r="4" spans="1:12" x14ac:dyDescent="0.3">
      <c r="A4" s="86">
        <v>96</v>
      </c>
      <c r="B4" s="87">
        <v>41795</v>
      </c>
      <c r="C4" s="87">
        <v>42150</v>
      </c>
      <c r="D4" s="86" t="s">
        <v>28</v>
      </c>
      <c r="E4" s="93">
        <v>1.3675863195472926</v>
      </c>
      <c r="H4" s="86"/>
      <c r="I4" s="87"/>
      <c r="J4" s="87"/>
      <c r="K4" s="86"/>
      <c r="L4" s="93"/>
    </row>
    <row r="5" spans="1:12" x14ac:dyDescent="0.3">
      <c r="A5" s="86">
        <v>97</v>
      </c>
      <c r="B5" s="87">
        <v>41795</v>
      </c>
      <c r="C5" s="87">
        <v>42121</v>
      </c>
      <c r="D5" s="86" t="s">
        <v>28</v>
      </c>
      <c r="E5" s="93">
        <v>1.3673659854225613</v>
      </c>
      <c r="H5" s="86"/>
      <c r="I5" s="87"/>
      <c r="J5" s="87"/>
      <c r="K5" s="86"/>
      <c r="L5" s="93"/>
    </row>
    <row r="6" spans="1:12" x14ac:dyDescent="0.3">
      <c r="A6" s="86">
        <v>98</v>
      </c>
      <c r="B6" s="87">
        <v>41795</v>
      </c>
      <c r="C6" s="87">
        <v>42121</v>
      </c>
      <c r="D6" s="86" t="s">
        <v>28</v>
      </c>
      <c r="E6" s="93">
        <v>1.3673659854225613</v>
      </c>
      <c r="H6" s="86"/>
      <c r="I6" s="87"/>
      <c r="J6" s="87"/>
      <c r="K6" s="86"/>
      <c r="L6" s="93"/>
    </row>
    <row r="7" spans="1:12" x14ac:dyDescent="0.3">
      <c r="A7" s="86">
        <v>99</v>
      </c>
      <c r="B7" s="87">
        <v>41795</v>
      </c>
      <c r="C7" s="87">
        <v>42121</v>
      </c>
      <c r="D7" s="86" t="s">
        <v>28</v>
      </c>
      <c r="E7" s="93">
        <v>1.3673659854225613</v>
      </c>
      <c r="H7" s="86"/>
      <c r="I7" s="87"/>
      <c r="J7" s="87"/>
      <c r="K7" s="86"/>
      <c r="L7" s="93"/>
    </row>
    <row r="8" spans="1:12" x14ac:dyDescent="0.3">
      <c r="A8" s="86">
        <v>104</v>
      </c>
      <c r="B8" s="87">
        <v>41809</v>
      </c>
      <c r="C8" s="87">
        <v>42033</v>
      </c>
      <c r="D8" s="86" t="s">
        <v>45</v>
      </c>
      <c r="E8" s="93">
        <v>27.392600000000002</v>
      </c>
      <c r="H8" s="86"/>
      <c r="I8" s="87"/>
      <c r="J8" s="87"/>
      <c r="K8" s="86"/>
      <c r="L8" s="93"/>
    </row>
    <row r="9" spans="1:12" x14ac:dyDescent="0.3">
      <c r="A9" s="86">
        <v>105</v>
      </c>
      <c r="B9" s="87">
        <v>41809</v>
      </c>
      <c r="C9" s="87">
        <v>42033</v>
      </c>
      <c r="D9" s="86" t="s">
        <v>45</v>
      </c>
      <c r="E9" s="93">
        <v>27.392600000000002</v>
      </c>
      <c r="H9" s="86"/>
      <c r="I9" s="87"/>
      <c r="J9" s="87"/>
      <c r="K9" s="86"/>
      <c r="L9" s="93"/>
    </row>
    <row r="10" spans="1:12" x14ac:dyDescent="0.3">
      <c r="A10" s="86">
        <v>106</v>
      </c>
      <c r="B10" s="87">
        <v>41809</v>
      </c>
      <c r="C10" s="87">
        <v>42033</v>
      </c>
      <c r="D10" s="86" t="s">
        <v>45</v>
      </c>
      <c r="E10" s="93">
        <v>27.392600000000002</v>
      </c>
      <c r="H10" s="86"/>
      <c r="I10" s="87"/>
      <c r="J10" s="87"/>
      <c r="K10" s="86"/>
      <c r="L10" s="93"/>
    </row>
    <row r="11" spans="1:12" x14ac:dyDescent="0.3">
      <c r="A11" s="86">
        <v>107</v>
      </c>
      <c r="B11" s="87">
        <v>41809</v>
      </c>
      <c r="C11" s="87">
        <v>42061</v>
      </c>
      <c r="D11" s="86" t="s">
        <v>45</v>
      </c>
      <c r="E11" s="93">
        <v>27.384900000000002</v>
      </c>
      <c r="H11" s="86"/>
      <c r="I11" s="87"/>
      <c r="J11" s="87"/>
      <c r="K11" s="86"/>
      <c r="L11" s="93"/>
    </row>
    <row r="12" spans="1:12" x14ac:dyDescent="0.3">
      <c r="A12" s="86">
        <v>108</v>
      </c>
      <c r="B12" s="87">
        <v>41809</v>
      </c>
      <c r="C12" s="87">
        <v>42061</v>
      </c>
      <c r="D12" s="86" t="s">
        <v>45</v>
      </c>
      <c r="E12" s="93">
        <v>27.384900000000002</v>
      </c>
      <c r="H12" s="86"/>
      <c r="I12" s="87"/>
      <c r="J12" s="87"/>
      <c r="K12" s="86"/>
      <c r="L12" s="93"/>
    </row>
    <row r="13" spans="1:12" x14ac:dyDescent="0.3">
      <c r="A13" s="86">
        <v>109</v>
      </c>
      <c r="B13" s="87">
        <v>41809</v>
      </c>
      <c r="C13" s="87">
        <v>42061</v>
      </c>
      <c r="D13" s="86" t="s">
        <v>45</v>
      </c>
      <c r="E13" s="93">
        <v>27.384900000000002</v>
      </c>
      <c r="H13" s="86"/>
      <c r="I13" s="87"/>
      <c r="J13" s="87"/>
      <c r="K13" s="86"/>
      <c r="L13" s="93"/>
    </row>
    <row r="14" spans="1:12" x14ac:dyDescent="0.3">
      <c r="A14" s="86">
        <v>110</v>
      </c>
      <c r="B14" s="87">
        <v>41809</v>
      </c>
      <c r="C14" s="87">
        <v>42093</v>
      </c>
      <c r="D14" s="86" t="s">
        <v>45</v>
      </c>
      <c r="E14" s="93">
        <v>27.376950000000001</v>
      </c>
      <c r="H14" s="86"/>
      <c r="I14" s="87"/>
      <c r="J14" s="87"/>
      <c r="K14" s="86"/>
      <c r="L14" s="93"/>
    </row>
    <row r="15" spans="1:12" x14ac:dyDescent="0.3">
      <c r="A15" s="86">
        <v>111</v>
      </c>
      <c r="B15" s="87">
        <v>41809</v>
      </c>
      <c r="C15" s="87">
        <v>42093</v>
      </c>
      <c r="D15" s="86" t="s">
        <v>45</v>
      </c>
      <c r="E15" s="93">
        <v>27.376950000000001</v>
      </c>
      <c r="H15" s="86"/>
      <c r="I15" s="87"/>
      <c r="J15" s="87"/>
      <c r="K15" s="86"/>
      <c r="L15" s="93"/>
    </row>
    <row r="16" spans="1:12" x14ac:dyDescent="0.3">
      <c r="A16" s="86">
        <v>112</v>
      </c>
      <c r="B16" s="87">
        <v>41809</v>
      </c>
      <c r="C16" s="87">
        <v>42093</v>
      </c>
      <c r="D16" s="86" t="s">
        <v>45</v>
      </c>
      <c r="E16" s="93">
        <v>27.376950000000001</v>
      </c>
      <c r="H16" s="86"/>
      <c r="I16" s="87"/>
      <c r="J16" s="87"/>
      <c r="K16" s="86"/>
      <c r="L16" s="93"/>
    </row>
    <row r="17" spans="1:12" x14ac:dyDescent="0.3">
      <c r="A17" s="86">
        <v>113</v>
      </c>
      <c r="B17" s="87">
        <v>41809</v>
      </c>
      <c r="C17" s="87">
        <v>42123</v>
      </c>
      <c r="D17" s="86" t="s">
        <v>45</v>
      </c>
      <c r="E17" s="93">
        <v>27.372399999999999</v>
      </c>
      <c r="H17" s="86"/>
      <c r="I17" s="87"/>
      <c r="J17" s="87"/>
      <c r="K17" s="86"/>
      <c r="L17" s="93"/>
    </row>
    <row r="18" spans="1:12" x14ac:dyDescent="0.3">
      <c r="A18" s="86">
        <v>114</v>
      </c>
      <c r="B18" s="87">
        <v>41809</v>
      </c>
      <c r="C18" s="87">
        <v>42123</v>
      </c>
      <c r="D18" s="86" t="s">
        <v>45</v>
      </c>
      <c r="E18" s="93">
        <v>27.372399999999999</v>
      </c>
      <c r="H18" s="86"/>
      <c r="I18" s="87"/>
      <c r="J18" s="87"/>
      <c r="K18" s="86"/>
      <c r="L18" s="93"/>
    </row>
    <row r="19" spans="1:12" x14ac:dyDescent="0.3">
      <c r="A19" s="86">
        <v>115</v>
      </c>
      <c r="B19" s="87">
        <v>41809</v>
      </c>
      <c r="C19" s="87">
        <v>42123</v>
      </c>
      <c r="D19" s="86" t="s">
        <v>45</v>
      </c>
      <c r="E19" s="93">
        <v>27.372399999999999</v>
      </c>
      <c r="H19" s="86"/>
      <c r="I19" s="87"/>
      <c r="J19" s="87"/>
      <c r="K19" s="86"/>
      <c r="L19" s="93"/>
    </row>
    <row r="20" spans="1:12" x14ac:dyDescent="0.3">
      <c r="A20" s="86">
        <v>116</v>
      </c>
      <c r="B20" s="87">
        <v>41809</v>
      </c>
      <c r="C20" s="87">
        <v>42152</v>
      </c>
      <c r="D20" s="86" t="s">
        <v>45</v>
      </c>
      <c r="E20" s="93">
        <v>27.368000000000002</v>
      </c>
      <c r="H20" s="86"/>
      <c r="I20" s="87"/>
      <c r="J20" s="87"/>
      <c r="K20" s="86"/>
      <c r="L20" s="93"/>
    </row>
    <row r="21" spans="1:12" x14ac:dyDescent="0.3">
      <c r="A21" s="86">
        <v>117</v>
      </c>
      <c r="B21" s="87">
        <v>41809</v>
      </c>
      <c r="C21" s="87">
        <v>42152</v>
      </c>
      <c r="D21" s="86" t="s">
        <v>45</v>
      </c>
      <c r="E21" s="93">
        <v>27.368000000000002</v>
      </c>
      <c r="H21" s="86"/>
      <c r="I21" s="87"/>
      <c r="J21" s="87"/>
      <c r="K21" s="86"/>
      <c r="L21" s="93"/>
    </row>
    <row r="22" spans="1:12" x14ac:dyDescent="0.3">
      <c r="A22" s="86">
        <v>118</v>
      </c>
      <c r="B22" s="87">
        <v>41809</v>
      </c>
      <c r="C22" s="87">
        <v>42152</v>
      </c>
      <c r="D22" s="86" t="s">
        <v>45</v>
      </c>
      <c r="E22" s="93">
        <v>27.368000000000002</v>
      </c>
      <c r="H22" s="86"/>
      <c r="I22" s="87"/>
      <c r="J22" s="87"/>
      <c r="K22" s="86"/>
      <c r="L22" s="93"/>
    </row>
    <row r="23" spans="1:12" x14ac:dyDescent="0.3">
      <c r="A23" s="86">
        <v>119</v>
      </c>
      <c r="B23" s="87">
        <v>41809</v>
      </c>
      <c r="C23" s="87">
        <v>42184</v>
      </c>
      <c r="D23" s="86" t="s">
        <v>45</v>
      </c>
      <c r="E23" s="93">
        <v>27.362649999999999</v>
      </c>
      <c r="H23" s="86"/>
      <c r="I23" s="87"/>
      <c r="J23" s="87"/>
      <c r="K23" s="86"/>
      <c r="L23" s="93"/>
    </row>
    <row r="24" spans="1:12" x14ac:dyDescent="0.3">
      <c r="A24" s="86">
        <v>120</v>
      </c>
      <c r="B24" s="87">
        <v>41809</v>
      </c>
      <c r="C24" s="87">
        <v>42184</v>
      </c>
      <c r="D24" s="86" t="s">
        <v>45</v>
      </c>
      <c r="E24" s="93">
        <v>27.362649999999999</v>
      </c>
      <c r="H24" s="86"/>
      <c r="I24" s="87"/>
      <c r="J24" s="87"/>
      <c r="K24" s="86"/>
      <c r="L24" s="93"/>
    </row>
    <row r="25" spans="1:12" x14ac:dyDescent="0.3">
      <c r="A25" s="86">
        <v>121</v>
      </c>
      <c r="B25" s="87">
        <v>41809</v>
      </c>
      <c r="C25" s="87">
        <v>42184</v>
      </c>
      <c r="D25" s="86" t="s">
        <v>45</v>
      </c>
      <c r="E25" s="93">
        <v>27.362649999999999</v>
      </c>
      <c r="H25" s="86"/>
      <c r="I25" s="87"/>
      <c r="J25" s="87"/>
      <c r="K25" s="86"/>
      <c r="L25" s="93"/>
    </row>
    <row r="26" spans="1:12" x14ac:dyDescent="0.3">
      <c r="A26" s="86">
        <v>122</v>
      </c>
      <c r="B26" s="87">
        <v>41809</v>
      </c>
      <c r="C26" s="87">
        <v>42215</v>
      </c>
      <c r="D26" s="86" t="s">
        <v>45</v>
      </c>
      <c r="E26" s="93">
        <v>27.355449999999998</v>
      </c>
      <c r="H26" s="86"/>
      <c r="I26" s="87"/>
      <c r="J26" s="87"/>
      <c r="K26" s="86"/>
      <c r="L26" s="93"/>
    </row>
    <row r="27" spans="1:12" x14ac:dyDescent="0.3">
      <c r="A27" s="86">
        <v>123</v>
      </c>
      <c r="B27" s="87">
        <v>41809</v>
      </c>
      <c r="C27" s="87">
        <v>42215</v>
      </c>
      <c r="D27" s="86" t="s">
        <v>45</v>
      </c>
      <c r="E27" s="93">
        <v>27.355449999999998</v>
      </c>
      <c r="H27" s="86"/>
      <c r="I27" s="87"/>
      <c r="J27" s="87"/>
      <c r="K27" s="86"/>
      <c r="L27" s="93"/>
    </row>
    <row r="28" spans="1:12" x14ac:dyDescent="0.3">
      <c r="A28" s="86">
        <v>124</v>
      </c>
      <c r="B28" s="87">
        <v>41809</v>
      </c>
      <c r="C28" s="87">
        <v>42215</v>
      </c>
      <c r="D28" s="86" t="s">
        <v>45</v>
      </c>
      <c r="E28" s="93">
        <v>27.355449999999998</v>
      </c>
      <c r="H28" s="86"/>
      <c r="I28" s="87"/>
      <c r="J28" s="87"/>
      <c r="K28" s="86"/>
      <c r="L28" s="93"/>
    </row>
    <row r="29" spans="1:12" x14ac:dyDescent="0.3">
      <c r="A29" s="86">
        <v>125</v>
      </c>
      <c r="B29" s="87">
        <v>41809</v>
      </c>
      <c r="C29" s="87">
        <v>42244</v>
      </c>
      <c r="D29" s="86" t="s">
        <v>45</v>
      </c>
      <c r="E29" s="93">
        <v>27.348750000000003</v>
      </c>
      <c r="H29" s="86"/>
      <c r="I29" s="87"/>
      <c r="J29" s="87"/>
      <c r="K29" s="86"/>
      <c r="L29" s="93"/>
    </row>
    <row r="30" spans="1:12" x14ac:dyDescent="0.3">
      <c r="A30" s="86">
        <v>126</v>
      </c>
      <c r="B30" s="87">
        <v>41809</v>
      </c>
      <c r="C30" s="87">
        <v>42244</v>
      </c>
      <c r="D30" s="86" t="s">
        <v>45</v>
      </c>
      <c r="E30" s="93">
        <v>27.348750000000003</v>
      </c>
      <c r="H30" s="86"/>
      <c r="I30" s="87"/>
      <c r="J30" s="87"/>
      <c r="K30" s="86"/>
      <c r="L30" s="93"/>
    </row>
    <row r="31" spans="1:12" x14ac:dyDescent="0.3">
      <c r="A31" s="86">
        <v>127</v>
      </c>
      <c r="B31" s="87">
        <v>41809</v>
      </c>
      <c r="C31" s="87">
        <v>42244</v>
      </c>
      <c r="D31" s="86" t="s">
        <v>45</v>
      </c>
      <c r="E31" s="93">
        <v>27.348750000000003</v>
      </c>
      <c r="H31" s="86"/>
      <c r="I31" s="87"/>
      <c r="J31" s="87"/>
      <c r="K31" s="86"/>
      <c r="L31" s="93"/>
    </row>
    <row r="32" spans="1:12" x14ac:dyDescent="0.3">
      <c r="A32" s="86">
        <v>128</v>
      </c>
      <c r="B32" s="87">
        <v>41809</v>
      </c>
      <c r="C32" s="87">
        <v>42276</v>
      </c>
      <c r="D32" s="86" t="s">
        <v>45</v>
      </c>
      <c r="E32" s="93">
        <v>27.341250000000002</v>
      </c>
      <c r="H32" s="86"/>
      <c r="I32" s="87"/>
      <c r="J32" s="87"/>
      <c r="K32" s="86"/>
      <c r="L32" s="93"/>
    </row>
    <row r="33" spans="1:12" x14ac:dyDescent="0.3">
      <c r="A33" s="86">
        <v>129</v>
      </c>
      <c r="B33" s="87">
        <v>41809</v>
      </c>
      <c r="C33" s="87">
        <v>42276</v>
      </c>
      <c r="D33" s="86" t="s">
        <v>45</v>
      </c>
      <c r="E33" s="93">
        <v>27.341250000000002</v>
      </c>
      <c r="H33" s="86"/>
      <c r="I33" s="87"/>
      <c r="J33" s="87"/>
      <c r="K33" s="86"/>
      <c r="L33" s="93"/>
    </row>
    <row r="34" spans="1:12" x14ac:dyDescent="0.3">
      <c r="A34" s="86">
        <v>130</v>
      </c>
      <c r="B34" s="87">
        <v>41809</v>
      </c>
      <c r="C34" s="87">
        <v>42276</v>
      </c>
      <c r="D34" s="86" t="s">
        <v>45</v>
      </c>
      <c r="E34" s="93">
        <v>27.341250000000002</v>
      </c>
      <c r="H34" s="86"/>
      <c r="I34" s="87"/>
      <c r="J34" s="87"/>
      <c r="K34" s="86"/>
      <c r="L34" s="93"/>
    </row>
    <row r="35" spans="1:12" x14ac:dyDescent="0.3">
      <c r="A35" s="86">
        <v>131</v>
      </c>
      <c r="B35" s="87">
        <v>41809</v>
      </c>
      <c r="C35" s="87">
        <v>42306</v>
      </c>
      <c r="D35" s="86" t="s">
        <v>45</v>
      </c>
      <c r="E35" s="93">
        <v>27.334299999999999</v>
      </c>
      <c r="H35" s="86"/>
      <c r="I35" s="87"/>
      <c r="J35" s="87"/>
      <c r="K35" s="86"/>
      <c r="L35" s="93"/>
    </row>
    <row r="36" spans="1:12" x14ac:dyDescent="0.3">
      <c r="A36" s="86">
        <v>132</v>
      </c>
      <c r="B36" s="87">
        <v>41809</v>
      </c>
      <c r="C36" s="87">
        <v>42306</v>
      </c>
      <c r="D36" s="86" t="s">
        <v>45</v>
      </c>
      <c r="E36" s="93">
        <v>27.334299999999999</v>
      </c>
      <c r="H36" s="86"/>
      <c r="I36" s="87"/>
      <c r="J36" s="87"/>
      <c r="K36" s="86"/>
      <c r="L36" s="93"/>
    </row>
    <row r="37" spans="1:12" x14ac:dyDescent="0.3">
      <c r="A37" s="86">
        <v>133</v>
      </c>
      <c r="B37" s="87">
        <v>41809</v>
      </c>
      <c r="C37" s="87">
        <v>42306</v>
      </c>
      <c r="D37" s="86" t="s">
        <v>45</v>
      </c>
      <c r="E37" s="93">
        <v>27.334299999999999</v>
      </c>
      <c r="H37" s="86"/>
      <c r="I37" s="87"/>
      <c r="J37" s="87"/>
      <c r="K37" s="86"/>
      <c r="L37" s="93"/>
    </row>
    <row r="38" spans="1:12" x14ac:dyDescent="0.3">
      <c r="A38" s="86">
        <v>134</v>
      </c>
      <c r="B38" s="87">
        <v>41809</v>
      </c>
      <c r="C38" s="87">
        <v>42335</v>
      </c>
      <c r="D38" s="86" t="s">
        <v>45</v>
      </c>
      <c r="E38" s="93">
        <v>27.327549999999999</v>
      </c>
      <c r="H38" s="86"/>
      <c r="I38" s="87"/>
      <c r="J38" s="87"/>
      <c r="K38" s="86"/>
      <c r="L38" s="93"/>
    </row>
    <row r="39" spans="1:12" x14ac:dyDescent="0.3">
      <c r="A39" s="86">
        <v>135</v>
      </c>
      <c r="B39" s="87">
        <v>41809</v>
      </c>
      <c r="C39" s="87">
        <v>42335</v>
      </c>
      <c r="D39" s="86" t="s">
        <v>45</v>
      </c>
      <c r="E39" s="93">
        <v>27.327549999999999</v>
      </c>
      <c r="H39" s="86"/>
      <c r="I39" s="87"/>
      <c r="J39" s="87"/>
      <c r="K39" s="86"/>
      <c r="L39" s="93"/>
    </row>
    <row r="40" spans="1:12" x14ac:dyDescent="0.3">
      <c r="A40" s="86">
        <v>136</v>
      </c>
      <c r="B40" s="87">
        <v>41809</v>
      </c>
      <c r="C40" s="87">
        <v>42335</v>
      </c>
      <c r="D40" s="86" t="s">
        <v>45</v>
      </c>
      <c r="E40" s="93">
        <v>27.327549999999999</v>
      </c>
      <c r="H40" s="86"/>
      <c r="I40" s="87"/>
      <c r="J40" s="87"/>
      <c r="K40" s="86"/>
      <c r="L40" s="93"/>
    </row>
    <row r="41" spans="1:12" x14ac:dyDescent="0.3">
      <c r="A41" s="86">
        <v>137</v>
      </c>
      <c r="B41" s="87">
        <v>41809</v>
      </c>
      <c r="C41" s="87">
        <v>42368</v>
      </c>
      <c r="D41" s="86" t="s">
        <v>45</v>
      </c>
      <c r="E41" s="93">
        <v>27.319850000000002</v>
      </c>
      <c r="H41" s="86"/>
      <c r="I41" s="87"/>
      <c r="J41" s="87"/>
      <c r="K41" s="86"/>
      <c r="L41" s="93"/>
    </row>
    <row r="42" spans="1:12" x14ac:dyDescent="0.3">
      <c r="A42" s="86">
        <v>138</v>
      </c>
      <c r="B42" s="87">
        <v>41809</v>
      </c>
      <c r="C42" s="87">
        <v>42368</v>
      </c>
      <c r="D42" s="86" t="s">
        <v>45</v>
      </c>
      <c r="E42" s="93">
        <v>27.319850000000002</v>
      </c>
      <c r="H42" s="86"/>
      <c r="I42" s="87"/>
      <c r="J42" s="87"/>
      <c r="K42" s="86"/>
      <c r="L42" s="93"/>
    </row>
    <row r="43" spans="1:12" x14ac:dyDescent="0.3">
      <c r="A43" s="86">
        <v>139</v>
      </c>
      <c r="B43" s="87">
        <v>41809</v>
      </c>
      <c r="C43" s="87">
        <v>42368</v>
      </c>
      <c r="D43" s="86" t="s">
        <v>45</v>
      </c>
      <c r="E43" s="93">
        <v>27.319850000000002</v>
      </c>
      <c r="H43" s="86"/>
      <c r="I43" s="87"/>
      <c r="J43" s="87"/>
      <c r="K43" s="86"/>
      <c r="L43" s="93"/>
    </row>
    <row r="44" spans="1:12" x14ac:dyDescent="0.3">
      <c r="A44" s="86">
        <v>155</v>
      </c>
      <c r="B44" s="87">
        <v>41794</v>
      </c>
      <c r="C44" s="87">
        <v>42031</v>
      </c>
      <c r="D44" s="86" t="s">
        <v>28</v>
      </c>
      <c r="E44" s="93">
        <v>1.3607668028455415</v>
      </c>
      <c r="H44" s="86"/>
      <c r="I44" s="87"/>
      <c r="J44" s="87"/>
      <c r="K44" s="86"/>
      <c r="L44" s="93"/>
    </row>
    <row r="45" spans="1:12" x14ac:dyDescent="0.3">
      <c r="A45" s="86">
        <v>156</v>
      </c>
      <c r="B45" s="87">
        <v>41794</v>
      </c>
      <c r="C45" s="87">
        <v>42031</v>
      </c>
      <c r="D45" s="86" t="s">
        <v>28</v>
      </c>
      <c r="E45" s="93">
        <v>1.3607668028455415</v>
      </c>
      <c r="H45" s="86"/>
      <c r="I45" s="87"/>
      <c r="J45" s="87"/>
      <c r="K45" s="86"/>
      <c r="L45" s="93"/>
    </row>
    <row r="46" spans="1:12" x14ac:dyDescent="0.3">
      <c r="A46" s="86">
        <v>157</v>
      </c>
      <c r="B46" s="87">
        <v>41794</v>
      </c>
      <c r="C46" s="87">
        <v>42031</v>
      </c>
      <c r="D46" s="86" t="s">
        <v>28</v>
      </c>
      <c r="E46" s="93">
        <v>1.3607668028455415</v>
      </c>
      <c r="H46" s="86"/>
      <c r="I46" s="87"/>
      <c r="J46" s="87"/>
      <c r="K46" s="86"/>
      <c r="L46" s="93"/>
    </row>
    <row r="47" spans="1:12" x14ac:dyDescent="0.3">
      <c r="A47" s="86">
        <v>158</v>
      </c>
      <c r="B47" s="87">
        <v>41794</v>
      </c>
      <c r="C47" s="87">
        <v>42060</v>
      </c>
      <c r="D47" s="86" t="s">
        <v>28</v>
      </c>
      <c r="E47" s="93">
        <v>1.3608073784129047</v>
      </c>
      <c r="H47" s="86"/>
      <c r="I47" s="87"/>
      <c r="J47" s="87"/>
      <c r="K47" s="86"/>
      <c r="L47" s="93"/>
    </row>
    <row r="48" spans="1:12" x14ac:dyDescent="0.3">
      <c r="A48" s="86">
        <v>159</v>
      </c>
      <c r="B48" s="87">
        <v>41794</v>
      </c>
      <c r="C48" s="87">
        <v>42060</v>
      </c>
      <c r="D48" s="86" t="s">
        <v>28</v>
      </c>
      <c r="E48" s="93">
        <v>1.3608073784129047</v>
      </c>
      <c r="H48" s="86"/>
      <c r="I48" s="87"/>
      <c r="J48" s="87"/>
      <c r="K48" s="86"/>
      <c r="L48" s="93"/>
    </row>
    <row r="49" spans="1:12" x14ac:dyDescent="0.3">
      <c r="A49" s="86">
        <v>160</v>
      </c>
      <c r="B49" s="87">
        <v>41794</v>
      </c>
      <c r="C49" s="87">
        <v>42060</v>
      </c>
      <c r="D49" s="86" t="s">
        <v>28</v>
      </c>
      <c r="E49" s="93">
        <v>1.3608073784129047</v>
      </c>
      <c r="H49" s="86"/>
      <c r="I49" s="87"/>
      <c r="J49" s="87"/>
      <c r="K49" s="86"/>
      <c r="L49" s="93"/>
    </row>
    <row r="50" spans="1:12" x14ac:dyDescent="0.3">
      <c r="A50" s="86">
        <v>161</v>
      </c>
      <c r="B50" s="87">
        <v>41794</v>
      </c>
      <c r="C50" s="87">
        <v>42089</v>
      </c>
      <c r="D50" s="86" t="s">
        <v>28</v>
      </c>
      <c r="E50" s="93">
        <v>1.3609248729870358</v>
      </c>
      <c r="H50" s="86"/>
      <c r="I50" s="87"/>
      <c r="J50" s="87"/>
      <c r="K50" s="86"/>
      <c r="L50" s="93"/>
    </row>
    <row r="51" spans="1:12" x14ac:dyDescent="0.3">
      <c r="A51" s="86">
        <v>162</v>
      </c>
      <c r="B51" s="87">
        <v>41794</v>
      </c>
      <c r="C51" s="87">
        <v>42089</v>
      </c>
      <c r="D51" s="86" t="s">
        <v>28</v>
      </c>
      <c r="E51" s="93">
        <v>1.3609248729870358</v>
      </c>
      <c r="H51" s="86"/>
      <c r="I51" s="87"/>
      <c r="J51" s="87"/>
      <c r="K51" s="86"/>
      <c r="L51" s="93"/>
    </row>
    <row r="52" spans="1:12" x14ac:dyDescent="0.3">
      <c r="A52" s="86">
        <v>163</v>
      </c>
      <c r="B52" s="87">
        <v>41794</v>
      </c>
      <c r="C52" s="87">
        <v>42089</v>
      </c>
      <c r="D52" s="86" t="s">
        <v>28</v>
      </c>
      <c r="E52" s="93">
        <v>1.3609248729870358</v>
      </c>
      <c r="H52" s="86"/>
      <c r="I52" s="87"/>
      <c r="J52" s="87"/>
      <c r="K52" s="86"/>
      <c r="L52" s="93"/>
    </row>
    <row r="53" spans="1:12" x14ac:dyDescent="0.3">
      <c r="A53" s="86">
        <v>164</v>
      </c>
      <c r="B53" s="87">
        <v>41795</v>
      </c>
      <c r="C53" s="87">
        <v>42089</v>
      </c>
      <c r="D53" s="86" t="s">
        <v>28</v>
      </c>
      <c r="E53" s="93">
        <v>1.3671192422389928</v>
      </c>
      <c r="H53" s="86"/>
      <c r="I53" s="87"/>
      <c r="J53" s="87"/>
      <c r="K53" s="86"/>
      <c r="L53" s="93"/>
    </row>
    <row r="54" spans="1:12" x14ac:dyDescent="0.3">
      <c r="A54" s="86">
        <v>165</v>
      </c>
      <c r="B54" s="87">
        <v>41795</v>
      </c>
      <c r="C54" s="87">
        <v>42089</v>
      </c>
      <c r="D54" s="86" t="s">
        <v>28</v>
      </c>
      <c r="E54" s="93">
        <v>1.3671192422389928</v>
      </c>
      <c r="H54" s="86"/>
      <c r="I54" s="87"/>
      <c r="J54" s="87"/>
      <c r="K54" s="86"/>
      <c r="L54" s="93"/>
    </row>
    <row r="55" spans="1:12" x14ac:dyDescent="0.3">
      <c r="A55" s="86">
        <v>166</v>
      </c>
      <c r="B55" s="87">
        <v>41795</v>
      </c>
      <c r="C55" s="87">
        <v>42089</v>
      </c>
      <c r="D55" s="86" t="s">
        <v>28</v>
      </c>
      <c r="E55" s="93">
        <v>1.3671192422389928</v>
      </c>
      <c r="H55" s="86"/>
      <c r="I55" s="87"/>
      <c r="J55" s="87"/>
      <c r="K55" s="86"/>
      <c r="L55" s="93"/>
    </row>
    <row r="56" spans="1:12" x14ac:dyDescent="0.3">
      <c r="A56" s="86">
        <v>167</v>
      </c>
      <c r="B56" s="87">
        <v>41795</v>
      </c>
      <c r="C56" s="87">
        <v>42031</v>
      </c>
      <c r="D56" s="86" t="s">
        <v>28</v>
      </c>
      <c r="E56" s="93">
        <v>1.3670369482711553</v>
      </c>
      <c r="H56" s="86"/>
      <c r="I56" s="87"/>
      <c r="J56" s="87"/>
      <c r="K56" s="86"/>
      <c r="L56" s="93"/>
    </row>
    <row r="57" spans="1:12" x14ac:dyDescent="0.3">
      <c r="A57" s="86">
        <v>168</v>
      </c>
      <c r="B57" s="87">
        <v>41795</v>
      </c>
      <c r="C57" s="87">
        <v>42031</v>
      </c>
      <c r="D57" s="86" t="s">
        <v>28</v>
      </c>
      <c r="E57" s="93">
        <v>1.3670369482711553</v>
      </c>
      <c r="H57" s="86"/>
      <c r="I57" s="87"/>
      <c r="J57" s="87"/>
      <c r="K57" s="86"/>
      <c r="L57" s="93"/>
    </row>
    <row r="58" spans="1:12" x14ac:dyDescent="0.3">
      <c r="A58" s="86">
        <v>169</v>
      </c>
      <c r="B58" s="87">
        <v>41795</v>
      </c>
      <c r="C58" s="87">
        <v>42031</v>
      </c>
      <c r="D58" s="86" t="s">
        <v>28</v>
      </c>
      <c r="E58" s="93">
        <v>1.3670369482711553</v>
      </c>
      <c r="H58" s="86"/>
      <c r="I58" s="87"/>
      <c r="J58" s="87"/>
      <c r="K58" s="86"/>
      <c r="L58" s="93"/>
    </row>
    <row r="59" spans="1:12" x14ac:dyDescent="0.3">
      <c r="A59" s="86">
        <v>170</v>
      </c>
      <c r="B59" s="87">
        <v>41795</v>
      </c>
      <c r="C59" s="87">
        <v>42060</v>
      </c>
      <c r="D59" s="86" t="s">
        <v>28</v>
      </c>
      <c r="E59" s="93">
        <v>1.367016312805807</v>
      </c>
      <c r="H59" s="86"/>
      <c r="I59" s="87"/>
      <c r="J59" s="87"/>
      <c r="K59" s="86"/>
      <c r="L59" s="93"/>
    </row>
    <row r="60" spans="1:12" x14ac:dyDescent="0.3">
      <c r="A60" s="86">
        <v>171</v>
      </c>
      <c r="B60" s="87">
        <v>41795</v>
      </c>
      <c r="C60" s="87">
        <v>42060</v>
      </c>
      <c r="D60" s="86" t="s">
        <v>28</v>
      </c>
      <c r="E60" s="93">
        <v>1.367016312805807</v>
      </c>
      <c r="H60" s="86"/>
      <c r="I60" s="87"/>
      <c r="J60" s="87"/>
      <c r="K60" s="86"/>
      <c r="L60" s="93"/>
    </row>
    <row r="61" spans="1:12" x14ac:dyDescent="0.3">
      <c r="A61" s="86">
        <v>172</v>
      </c>
      <c r="B61" s="87">
        <v>41795</v>
      </c>
      <c r="C61" s="87">
        <v>42060</v>
      </c>
      <c r="D61" s="86" t="s">
        <v>28</v>
      </c>
      <c r="E61" s="93">
        <v>1.367016312805807</v>
      </c>
      <c r="H61" s="86"/>
      <c r="I61" s="87"/>
      <c r="J61" s="87"/>
      <c r="K61" s="86"/>
      <c r="L61" s="93"/>
    </row>
    <row r="62" spans="1:12" x14ac:dyDescent="0.3">
      <c r="A62" s="86">
        <v>173</v>
      </c>
      <c r="B62" s="87">
        <v>41795</v>
      </c>
      <c r="C62" s="87">
        <v>42089</v>
      </c>
      <c r="D62" s="86" t="s">
        <v>28</v>
      </c>
      <c r="E62" s="93">
        <v>1.3671192422389928</v>
      </c>
      <c r="H62" s="86"/>
      <c r="I62" s="87"/>
      <c r="J62" s="87"/>
      <c r="K62" s="86"/>
      <c r="L62" s="93"/>
    </row>
    <row r="63" spans="1:12" x14ac:dyDescent="0.3">
      <c r="A63" s="86">
        <v>174</v>
      </c>
      <c r="B63" s="87">
        <v>41795</v>
      </c>
      <c r="C63" s="87">
        <v>42089</v>
      </c>
      <c r="D63" s="86" t="s">
        <v>28</v>
      </c>
      <c r="E63" s="93">
        <v>1.3671192422389928</v>
      </c>
      <c r="H63" s="86"/>
      <c r="I63" s="87"/>
      <c r="J63" s="87"/>
      <c r="K63" s="86"/>
      <c r="L63" s="93"/>
    </row>
    <row r="64" spans="1:12" x14ac:dyDescent="0.3">
      <c r="A64" s="86">
        <v>175</v>
      </c>
      <c r="B64" s="87">
        <v>41795</v>
      </c>
      <c r="C64" s="87">
        <v>42089</v>
      </c>
      <c r="D64" s="86" t="s">
        <v>28</v>
      </c>
      <c r="E64" s="93">
        <v>1.3671192422389928</v>
      </c>
      <c r="H64" s="86"/>
      <c r="I64" s="87"/>
      <c r="J64" s="87"/>
      <c r="K64" s="86"/>
      <c r="L64" s="93"/>
    </row>
    <row r="65" spans="1:12" x14ac:dyDescent="0.3">
      <c r="A65" s="86">
        <v>176</v>
      </c>
      <c r="B65" s="87">
        <v>41795</v>
      </c>
      <c r="C65" s="87">
        <v>42031</v>
      </c>
      <c r="D65" s="86" t="s">
        <v>28</v>
      </c>
      <c r="E65" s="93">
        <v>1.3670369482711553</v>
      </c>
      <c r="H65" s="86"/>
      <c r="I65" s="87"/>
      <c r="J65" s="87"/>
      <c r="K65" s="86"/>
      <c r="L65" s="93"/>
    </row>
    <row r="66" spans="1:12" x14ac:dyDescent="0.3">
      <c r="A66" s="86">
        <v>177</v>
      </c>
      <c r="B66" s="87">
        <v>41795</v>
      </c>
      <c r="C66" s="87">
        <v>42031</v>
      </c>
      <c r="D66" s="86" t="s">
        <v>28</v>
      </c>
      <c r="E66" s="93">
        <v>1.3670369482711553</v>
      </c>
      <c r="H66" s="86"/>
      <c r="I66" s="87"/>
      <c r="J66" s="87"/>
      <c r="K66" s="86"/>
      <c r="L66" s="93"/>
    </row>
    <row r="67" spans="1:12" x14ac:dyDescent="0.3">
      <c r="A67" s="86">
        <v>178</v>
      </c>
      <c r="B67" s="87">
        <v>41795</v>
      </c>
      <c r="C67" s="87">
        <v>42031</v>
      </c>
      <c r="D67" s="86" t="s">
        <v>28</v>
      </c>
      <c r="E67" s="93">
        <v>1.3670369482711553</v>
      </c>
      <c r="H67" s="86"/>
      <c r="I67" s="87"/>
      <c r="J67" s="87"/>
      <c r="K67" s="86"/>
      <c r="L67" s="93"/>
    </row>
    <row r="68" spans="1:12" x14ac:dyDescent="0.3">
      <c r="A68" s="86">
        <v>179</v>
      </c>
      <c r="B68" s="87">
        <v>41795</v>
      </c>
      <c r="C68" s="87">
        <v>42060</v>
      </c>
      <c r="D68" s="86" t="s">
        <v>28</v>
      </c>
      <c r="E68" s="93">
        <v>1.367016312805807</v>
      </c>
      <c r="H68" s="86"/>
      <c r="I68" s="87"/>
      <c r="J68" s="87"/>
      <c r="K68" s="86"/>
      <c r="L68" s="93"/>
    </row>
    <row r="69" spans="1:12" x14ac:dyDescent="0.3">
      <c r="A69" s="86">
        <v>180</v>
      </c>
      <c r="B69" s="87">
        <v>41795</v>
      </c>
      <c r="C69" s="87">
        <v>42060</v>
      </c>
      <c r="D69" s="86" t="s">
        <v>28</v>
      </c>
      <c r="E69" s="93">
        <v>1.367016312805807</v>
      </c>
      <c r="H69" s="86"/>
      <c r="I69" s="87"/>
      <c r="J69" s="87"/>
      <c r="K69" s="86"/>
      <c r="L69" s="93"/>
    </row>
    <row r="70" spans="1:12" x14ac:dyDescent="0.3">
      <c r="A70" s="86">
        <v>181</v>
      </c>
      <c r="B70" s="87">
        <v>41795</v>
      </c>
      <c r="C70" s="87">
        <v>42060</v>
      </c>
      <c r="D70" s="86" t="s">
        <v>28</v>
      </c>
      <c r="E70" s="93">
        <v>1.367016312805807</v>
      </c>
      <c r="H70" s="86"/>
      <c r="I70" s="87"/>
      <c r="J70" s="87"/>
      <c r="K70" s="86"/>
      <c r="L70" s="93"/>
    </row>
    <row r="71" spans="1:12" x14ac:dyDescent="0.3">
      <c r="A71" s="86">
        <v>182</v>
      </c>
      <c r="B71" s="87">
        <v>41795</v>
      </c>
      <c r="C71" s="87">
        <v>42089</v>
      </c>
      <c r="D71" s="86" t="s">
        <v>28</v>
      </c>
      <c r="E71" s="93">
        <v>1.3671192422389928</v>
      </c>
      <c r="H71" s="86"/>
      <c r="I71" s="87"/>
      <c r="J71" s="87"/>
      <c r="K71" s="86"/>
      <c r="L71" s="93"/>
    </row>
    <row r="72" spans="1:12" x14ac:dyDescent="0.3">
      <c r="A72" s="86">
        <v>183</v>
      </c>
      <c r="B72" s="87">
        <v>41795</v>
      </c>
      <c r="C72" s="87">
        <v>42089</v>
      </c>
      <c r="D72" s="86" t="s">
        <v>28</v>
      </c>
      <c r="E72" s="93">
        <v>1.3671192422389928</v>
      </c>
      <c r="H72" s="86"/>
      <c r="I72" s="87"/>
      <c r="J72" s="87"/>
      <c r="K72" s="86"/>
      <c r="L72" s="93"/>
    </row>
    <row r="73" spans="1:12" x14ac:dyDescent="0.3">
      <c r="A73" s="86">
        <v>184</v>
      </c>
      <c r="B73" s="87">
        <v>41795</v>
      </c>
      <c r="C73" s="87">
        <v>42089</v>
      </c>
      <c r="D73" s="86" t="s">
        <v>28</v>
      </c>
      <c r="E73" s="93">
        <v>1.3671192422389928</v>
      </c>
      <c r="H73" s="86"/>
      <c r="I73" s="87"/>
      <c r="J73" s="87"/>
      <c r="K73" s="86"/>
      <c r="L73" s="93"/>
    </row>
    <row r="74" spans="1:12" x14ac:dyDescent="0.3">
      <c r="A74" s="86">
        <v>185</v>
      </c>
      <c r="B74" s="87">
        <v>41795</v>
      </c>
      <c r="C74" s="87">
        <v>42031</v>
      </c>
      <c r="D74" s="86" t="s">
        <v>28</v>
      </c>
      <c r="E74" s="93">
        <v>1.3670369482711553</v>
      </c>
      <c r="H74" s="86"/>
      <c r="I74" s="87"/>
      <c r="J74" s="87"/>
      <c r="K74" s="86"/>
      <c r="L74" s="93"/>
    </row>
    <row r="75" spans="1:12" x14ac:dyDescent="0.3">
      <c r="A75" s="86">
        <v>186</v>
      </c>
      <c r="B75" s="87">
        <v>41795</v>
      </c>
      <c r="C75" s="87">
        <v>42031</v>
      </c>
      <c r="D75" s="86" t="s">
        <v>28</v>
      </c>
      <c r="E75" s="93">
        <v>1.3670369482711553</v>
      </c>
      <c r="H75" s="86"/>
      <c r="I75" s="87"/>
      <c r="J75" s="87"/>
      <c r="K75" s="86"/>
      <c r="L75" s="93"/>
    </row>
    <row r="76" spans="1:12" x14ac:dyDescent="0.3">
      <c r="A76" s="86">
        <v>187</v>
      </c>
      <c r="B76" s="87">
        <v>41795</v>
      </c>
      <c r="C76" s="87">
        <v>42031</v>
      </c>
      <c r="D76" s="86" t="s">
        <v>28</v>
      </c>
      <c r="E76" s="93">
        <v>1.3670369482711553</v>
      </c>
      <c r="H76" s="86"/>
      <c r="I76" s="87"/>
      <c r="J76" s="87"/>
      <c r="K76" s="86"/>
      <c r="L76" s="93"/>
    </row>
    <row r="77" spans="1:12" x14ac:dyDescent="0.3">
      <c r="A77" s="86">
        <v>188</v>
      </c>
      <c r="B77" s="87">
        <v>41795</v>
      </c>
      <c r="C77" s="87">
        <v>42060</v>
      </c>
      <c r="D77" s="86" t="s">
        <v>28</v>
      </c>
      <c r="E77" s="93">
        <v>1.367016312805807</v>
      </c>
      <c r="H77" s="86"/>
      <c r="I77" s="87"/>
      <c r="J77" s="87"/>
      <c r="K77" s="86"/>
      <c r="L77" s="93"/>
    </row>
    <row r="78" spans="1:12" x14ac:dyDescent="0.3">
      <c r="A78" s="86">
        <v>189</v>
      </c>
      <c r="B78" s="87">
        <v>41795</v>
      </c>
      <c r="C78" s="87">
        <v>42060</v>
      </c>
      <c r="D78" s="86" t="s">
        <v>28</v>
      </c>
      <c r="E78" s="93">
        <v>1.367016312805807</v>
      </c>
      <c r="H78" s="86"/>
      <c r="I78" s="87"/>
      <c r="J78" s="87"/>
      <c r="K78" s="86"/>
      <c r="L78" s="93"/>
    </row>
    <row r="79" spans="1:12" x14ac:dyDescent="0.3">
      <c r="A79" s="86">
        <v>190</v>
      </c>
      <c r="B79" s="87">
        <v>41795</v>
      </c>
      <c r="C79" s="87">
        <v>42060</v>
      </c>
      <c r="D79" s="86" t="s">
        <v>28</v>
      </c>
      <c r="E79" s="93">
        <v>1.367016312805807</v>
      </c>
      <c r="H79" s="86"/>
      <c r="I79" s="87"/>
      <c r="J79" s="87"/>
      <c r="K79" s="86"/>
      <c r="L79" s="93"/>
    </row>
    <row r="80" spans="1:12" x14ac:dyDescent="0.3">
      <c r="A80" s="86">
        <v>191</v>
      </c>
      <c r="B80" s="87">
        <v>41795</v>
      </c>
      <c r="C80" s="87">
        <v>42089</v>
      </c>
      <c r="D80" s="86" t="s">
        <v>28</v>
      </c>
      <c r="E80" s="93">
        <v>1.3671192422389928</v>
      </c>
      <c r="H80" s="86"/>
      <c r="I80" s="87"/>
      <c r="J80" s="87"/>
      <c r="K80" s="86"/>
      <c r="L80" s="93"/>
    </row>
    <row r="81" spans="1:12" x14ac:dyDescent="0.3">
      <c r="A81" s="86">
        <v>192</v>
      </c>
      <c r="B81" s="87">
        <v>41795</v>
      </c>
      <c r="C81" s="87">
        <v>42089</v>
      </c>
      <c r="D81" s="86" t="s">
        <v>28</v>
      </c>
      <c r="E81" s="93">
        <v>1.3671192422389928</v>
      </c>
      <c r="H81" s="86"/>
      <c r="I81" s="87"/>
      <c r="J81" s="87"/>
      <c r="K81" s="86"/>
      <c r="L81" s="93"/>
    </row>
    <row r="82" spans="1:12" x14ac:dyDescent="0.3">
      <c r="A82" s="86">
        <v>193</v>
      </c>
      <c r="B82" s="87">
        <v>41795</v>
      </c>
      <c r="C82" s="87">
        <v>42089</v>
      </c>
      <c r="D82" s="86" t="s">
        <v>28</v>
      </c>
      <c r="E82" s="93">
        <v>1.3671192422389928</v>
      </c>
      <c r="H82" s="86"/>
      <c r="I82" s="87"/>
      <c r="J82" s="87"/>
      <c r="K82" s="86"/>
      <c r="L82" s="93"/>
    </row>
    <row r="83" spans="1:12" x14ac:dyDescent="0.3">
      <c r="A83" s="86">
        <v>220</v>
      </c>
      <c r="B83" s="87">
        <v>41856</v>
      </c>
      <c r="C83" s="87">
        <v>42185</v>
      </c>
      <c r="D83" s="86" t="s">
        <v>28</v>
      </c>
      <c r="E83" s="93">
        <v>1.3393999999999999</v>
      </c>
      <c r="H83" s="86"/>
      <c r="I83" s="87"/>
      <c r="J83" s="87"/>
      <c r="K83" s="86"/>
      <c r="L83" s="93"/>
    </row>
    <row r="84" spans="1:12" x14ac:dyDescent="0.3">
      <c r="A84" s="86">
        <v>221</v>
      </c>
      <c r="B84" s="87">
        <v>41856</v>
      </c>
      <c r="C84" s="87">
        <v>42185</v>
      </c>
      <c r="D84" s="86" t="s">
        <v>28</v>
      </c>
      <c r="E84" s="93">
        <v>1.3393999999999999</v>
      </c>
      <c r="H84" s="86"/>
      <c r="I84" s="87"/>
      <c r="J84" s="87"/>
      <c r="K84" s="86"/>
      <c r="L84" s="93"/>
    </row>
    <row r="85" spans="1:12" x14ac:dyDescent="0.3">
      <c r="A85" s="86">
        <v>222</v>
      </c>
      <c r="B85" s="87">
        <v>41856</v>
      </c>
      <c r="C85" s="87">
        <v>42185</v>
      </c>
      <c r="D85" s="86" t="s">
        <v>28</v>
      </c>
      <c r="E85" s="93">
        <v>1.3393999999999999</v>
      </c>
      <c r="H85" s="86"/>
      <c r="I85" s="87"/>
      <c r="J85" s="87"/>
      <c r="K85" s="86"/>
      <c r="L85" s="93"/>
    </row>
    <row r="86" spans="1:12" x14ac:dyDescent="0.3">
      <c r="A86" s="86">
        <v>223</v>
      </c>
      <c r="B86" s="87">
        <v>41856</v>
      </c>
      <c r="C86" s="87">
        <v>42215</v>
      </c>
      <c r="D86" s="86" t="s">
        <v>28</v>
      </c>
      <c r="E86" s="93">
        <v>1.3398000000000001</v>
      </c>
      <c r="H86" s="86"/>
      <c r="I86" s="87"/>
      <c r="J86" s="87"/>
      <c r="K86" s="86"/>
      <c r="L86" s="93"/>
    </row>
    <row r="87" spans="1:12" x14ac:dyDescent="0.3">
      <c r="A87" s="86">
        <v>224</v>
      </c>
      <c r="B87" s="87">
        <v>41856</v>
      </c>
      <c r="C87" s="87">
        <v>42215</v>
      </c>
      <c r="D87" s="86" t="s">
        <v>28</v>
      </c>
      <c r="E87" s="93">
        <v>1.3398000000000001</v>
      </c>
      <c r="H87" s="86"/>
      <c r="I87" s="87"/>
      <c r="J87" s="87"/>
      <c r="K87" s="86"/>
      <c r="L87" s="93"/>
    </row>
    <row r="88" spans="1:12" x14ac:dyDescent="0.3">
      <c r="A88" s="86">
        <v>225</v>
      </c>
      <c r="B88" s="87">
        <v>41856</v>
      </c>
      <c r="C88" s="87">
        <v>42215</v>
      </c>
      <c r="D88" s="86" t="s">
        <v>28</v>
      </c>
      <c r="E88" s="93">
        <v>1.3398000000000001</v>
      </c>
      <c r="H88" s="86"/>
      <c r="I88" s="87"/>
      <c r="J88" s="87"/>
      <c r="K88" s="86"/>
      <c r="L88" s="93"/>
    </row>
    <row r="89" spans="1:12" x14ac:dyDescent="0.3">
      <c r="A89" s="86">
        <v>226</v>
      </c>
      <c r="B89" s="87">
        <v>41856</v>
      </c>
      <c r="C89" s="87">
        <v>42151</v>
      </c>
      <c r="D89" s="86" t="s">
        <v>28</v>
      </c>
      <c r="E89" s="93">
        <v>1.3389</v>
      </c>
      <c r="H89" s="86"/>
      <c r="I89" s="87"/>
      <c r="J89" s="87"/>
      <c r="K89" s="86"/>
      <c r="L89" s="93"/>
    </row>
    <row r="90" spans="1:12" x14ac:dyDescent="0.3">
      <c r="A90" s="86">
        <v>227</v>
      </c>
      <c r="B90" s="87">
        <v>41856</v>
      </c>
      <c r="C90" s="87">
        <v>42151</v>
      </c>
      <c r="D90" s="86" t="s">
        <v>28</v>
      </c>
      <c r="E90" s="93">
        <v>1.3389</v>
      </c>
      <c r="H90" s="86"/>
      <c r="I90" s="87"/>
      <c r="J90" s="87"/>
      <c r="K90" s="86"/>
      <c r="L90" s="93"/>
    </row>
    <row r="91" spans="1:12" x14ac:dyDescent="0.3">
      <c r="A91" s="86">
        <v>228</v>
      </c>
      <c r="B91" s="87">
        <v>41856</v>
      </c>
      <c r="C91" s="87">
        <v>42151</v>
      </c>
      <c r="D91" s="86" t="s">
        <v>28</v>
      </c>
      <c r="E91" s="93">
        <v>1.3389</v>
      </c>
      <c r="H91" s="86"/>
      <c r="I91" s="87"/>
      <c r="J91" s="87"/>
      <c r="K91" s="86"/>
      <c r="L91" s="93"/>
    </row>
    <row r="92" spans="1:12" x14ac:dyDescent="0.3">
      <c r="A92" s="86">
        <v>229</v>
      </c>
      <c r="B92" s="87">
        <v>41856</v>
      </c>
      <c r="C92" s="87">
        <v>42151</v>
      </c>
      <c r="D92" s="86" t="s">
        <v>28</v>
      </c>
      <c r="E92" s="93">
        <v>1.3389</v>
      </c>
      <c r="H92" s="86"/>
      <c r="I92" s="87"/>
      <c r="J92" s="87"/>
      <c r="K92" s="86"/>
      <c r="L92" s="93"/>
    </row>
    <row r="93" spans="1:12" x14ac:dyDescent="0.3">
      <c r="A93" s="86">
        <v>230</v>
      </c>
      <c r="B93" s="87">
        <v>41856</v>
      </c>
      <c r="C93" s="87">
        <v>42151</v>
      </c>
      <c r="D93" s="86" t="s">
        <v>28</v>
      </c>
      <c r="E93" s="93">
        <v>1.3389</v>
      </c>
      <c r="H93" s="86"/>
      <c r="I93" s="87"/>
      <c r="J93" s="87"/>
      <c r="K93" s="86"/>
      <c r="L93" s="93"/>
    </row>
    <row r="94" spans="1:12" x14ac:dyDescent="0.3">
      <c r="A94" s="86">
        <v>231</v>
      </c>
      <c r="B94" s="87">
        <v>41856</v>
      </c>
      <c r="C94" s="87">
        <v>42184</v>
      </c>
      <c r="D94" s="86" t="s">
        <v>28</v>
      </c>
      <c r="E94" s="93">
        <v>1.3393999999999999</v>
      </c>
      <c r="H94" s="86"/>
      <c r="I94" s="87"/>
      <c r="J94" s="87"/>
      <c r="K94" s="86"/>
      <c r="L94" s="93"/>
    </row>
    <row r="95" spans="1:12" x14ac:dyDescent="0.3">
      <c r="A95" s="86">
        <v>232</v>
      </c>
      <c r="B95" s="87">
        <v>41856</v>
      </c>
      <c r="C95" s="87">
        <v>42184</v>
      </c>
      <c r="D95" s="86" t="s">
        <v>28</v>
      </c>
      <c r="E95" s="93">
        <v>1.3393999999999999</v>
      </c>
      <c r="H95" s="86"/>
      <c r="I95" s="87"/>
      <c r="J95" s="87"/>
      <c r="K95" s="86"/>
      <c r="L95" s="93"/>
    </row>
    <row r="96" spans="1:12" x14ac:dyDescent="0.3">
      <c r="A96" s="86">
        <v>233</v>
      </c>
      <c r="B96" s="87">
        <v>41856</v>
      </c>
      <c r="C96" s="87">
        <v>42184</v>
      </c>
      <c r="D96" s="86" t="s">
        <v>28</v>
      </c>
      <c r="E96" s="93">
        <v>1.3393999999999999</v>
      </c>
      <c r="H96" s="86"/>
      <c r="I96" s="87"/>
      <c r="J96" s="87"/>
      <c r="K96" s="86"/>
      <c r="L96" s="93"/>
    </row>
    <row r="97" spans="1:12" x14ac:dyDescent="0.3">
      <c r="A97" s="86">
        <v>234</v>
      </c>
      <c r="B97" s="87">
        <v>41856</v>
      </c>
      <c r="C97" s="87">
        <v>42184</v>
      </c>
      <c r="D97" s="86" t="s">
        <v>28</v>
      </c>
      <c r="E97" s="93">
        <v>1.3393999999999999</v>
      </c>
      <c r="H97" s="86"/>
      <c r="I97" s="87"/>
      <c r="J97" s="87"/>
      <c r="K97" s="86"/>
      <c r="L97" s="93"/>
    </row>
    <row r="98" spans="1:12" x14ac:dyDescent="0.3">
      <c r="A98" s="86">
        <v>235</v>
      </c>
      <c r="B98" s="87">
        <v>41856</v>
      </c>
      <c r="C98" s="87">
        <v>42184</v>
      </c>
      <c r="D98" s="86" t="s">
        <v>28</v>
      </c>
      <c r="E98" s="93">
        <v>1.3393999999999999</v>
      </c>
      <c r="H98" s="86"/>
      <c r="I98" s="87"/>
      <c r="J98" s="87"/>
      <c r="K98" s="86"/>
      <c r="L98" s="93"/>
    </row>
    <row r="99" spans="1:12" x14ac:dyDescent="0.3">
      <c r="A99" s="86">
        <v>236</v>
      </c>
      <c r="B99" s="87">
        <v>41856</v>
      </c>
      <c r="C99" s="87">
        <v>42184</v>
      </c>
      <c r="D99" s="86" t="s">
        <v>28</v>
      </c>
      <c r="E99" s="93">
        <v>1.3393999999999999</v>
      </c>
      <c r="H99" s="86"/>
      <c r="I99" s="87"/>
      <c r="J99" s="87"/>
      <c r="K99" s="86"/>
      <c r="L99" s="93"/>
    </row>
    <row r="100" spans="1:12" x14ac:dyDescent="0.3">
      <c r="A100" s="86">
        <v>237</v>
      </c>
      <c r="B100" s="87">
        <v>41856</v>
      </c>
      <c r="C100" s="87">
        <v>42184</v>
      </c>
      <c r="D100" s="86" t="s">
        <v>28</v>
      </c>
      <c r="E100" s="93">
        <v>1.3393999999999999</v>
      </c>
      <c r="H100" s="86"/>
      <c r="I100" s="87"/>
      <c r="J100" s="87"/>
      <c r="K100" s="86"/>
      <c r="L100" s="93"/>
    </row>
    <row r="101" spans="1:12" x14ac:dyDescent="0.3">
      <c r="A101" s="86">
        <v>238</v>
      </c>
      <c r="B101" s="87">
        <v>41856</v>
      </c>
      <c r="C101" s="87">
        <v>42184</v>
      </c>
      <c r="D101" s="86" t="s">
        <v>28</v>
      </c>
      <c r="E101" s="93">
        <v>1.3393999999999999</v>
      </c>
      <c r="H101" s="86"/>
      <c r="I101" s="87"/>
      <c r="J101" s="87"/>
      <c r="K101" s="86"/>
      <c r="L101" s="93"/>
    </row>
    <row r="102" spans="1:12" x14ac:dyDescent="0.3">
      <c r="A102" s="86">
        <v>239</v>
      </c>
      <c r="B102" s="87">
        <v>41856</v>
      </c>
      <c r="C102" s="87">
        <v>42184</v>
      </c>
      <c r="D102" s="86" t="s">
        <v>28</v>
      </c>
      <c r="E102" s="93">
        <v>1.3393999999999999</v>
      </c>
      <c r="H102" s="86"/>
      <c r="I102" s="87"/>
      <c r="J102" s="87"/>
      <c r="K102" s="86"/>
      <c r="L102" s="93"/>
    </row>
    <row r="103" spans="1:12" x14ac:dyDescent="0.3">
      <c r="A103" s="86">
        <v>240</v>
      </c>
      <c r="B103" s="87">
        <v>41856</v>
      </c>
      <c r="C103" s="87">
        <v>42184</v>
      </c>
      <c r="D103" s="86" t="s">
        <v>28</v>
      </c>
      <c r="E103" s="93">
        <v>1.3393999999999999</v>
      </c>
      <c r="H103" s="86"/>
      <c r="I103" s="87"/>
      <c r="J103" s="87"/>
      <c r="K103" s="86"/>
      <c r="L103" s="93"/>
    </row>
    <row r="104" spans="1:12" x14ac:dyDescent="0.3">
      <c r="A104" s="86">
        <v>241</v>
      </c>
      <c r="B104" s="87">
        <v>41876</v>
      </c>
      <c r="C104" s="87">
        <v>42215</v>
      </c>
      <c r="D104" s="86" t="s">
        <v>28</v>
      </c>
      <c r="E104" s="93">
        <v>1.3237000000000001</v>
      </c>
      <c r="H104" s="86"/>
      <c r="I104" s="87"/>
      <c r="J104" s="87"/>
      <c r="K104" s="86"/>
      <c r="L104" s="93"/>
    </row>
    <row r="105" spans="1:12" x14ac:dyDescent="0.3">
      <c r="A105" s="86">
        <v>242</v>
      </c>
      <c r="B105" s="87">
        <v>41876</v>
      </c>
      <c r="C105" s="87">
        <v>42215</v>
      </c>
      <c r="D105" s="86" t="s">
        <v>28</v>
      </c>
      <c r="E105" s="93">
        <v>1.3237000000000001</v>
      </c>
      <c r="H105" s="86"/>
      <c r="I105" s="87"/>
      <c r="J105" s="87"/>
      <c r="K105" s="86"/>
      <c r="L105" s="93"/>
    </row>
    <row r="106" spans="1:12" x14ac:dyDescent="0.3">
      <c r="A106" s="86">
        <v>243</v>
      </c>
      <c r="B106" s="87">
        <v>41876</v>
      </c>
      <c r="C106" s="87">
        <v>42215</v>
      </c>
      <c r="D106" s="86" t="s">
        <v>28</v>
      </c>
      <c r="E106" s="93">
        <v>1.3237000000000001</v>
      </c>
      <c r="H106" s="86"/>
      <c r="I106" s="87"/>
      <c r="J106" s="87"/>
      <c r="K106" s="86"/>
      <c r="L106" s="93"/>
    </row>
    <row r="107" spans="1:12" x14ac:dyDescent="0.3">
      <c r="A107" s="86">
        <v>244</v>
      </c>
      <c r="B107" s="87">
        <v>41876</v>
      </c>
      <c r="C107" s="87">
        <v>42215</v>
      </c>
      <c r="D107" s="86" t="s">
        <v>28</v>
      </c>
      <c r="E107" s="93">
        <v>1.3237000000000001</v>
      </c>
      <c r="H107" s="86"/>
      <c r="I107" s="87"/>
      <c r="J107" s="87"/>
      <c r="K107" s="86"/>
      <c r="L107" s="93"/>
    </row>
    <row r="108" spans="1:12" x14ac:dyDescent="0.3">
      <c r="A108" s="86">
        <v>245</v>
      </c>
      <c r="B108" s="87">
        <v>41876</v>
      </c>
      <c r="C108" s="87">
        <v>42215</v>
      </c>
      <c r="D108" s="86" t="s">
        <v>28</v>
      </c>
      <c r="E108" s="93">
        <v>1.3237000000000001</v>
      </c>
      <c r="H108" s="86"/>
      <c r="I108" s="87"/>
      <c r="J108" s="87"/>
      <c r="K108" s="86"/>
      <c r="L108" s="93"/>
    </row>
    <row r="109" spans="1:12" x14ac:dyDescent="0.3">
      <c r="A109" s="86">
        <v>246</v>
      </c>
      <c r="B109" s="87">
        <v>41876</v>
      </c>
      <c r="C109" s="87">
        <v>42215</v>
      </c>
      <c r="D109" s="86" t="s">
        <v>28</v>
      </c>
      <c r="E109" s="93">
        <v>1.3237000000000001</v>
      </c>
      <c r="H109" s="86"/>
      <c r="I109" s="87"/>
      <c r="J109" s="87"/>
      <c r="K109" s="86"/>
      <c r="L109" s="93"/>
    </row>
    <row r="110" spans="1:12" x14ac:dyDescent="0.3">
      <c r="A110" s="86">
        <v>247</v>
      </c>
      <c r="B110" s="87">
        <v>41876</v>
      </c>
      <c r="C110" s="87">
        <v>42215</v>
      </c>
      <c r="D110" s="86" t="s">
        <v>28</v>
      </c>
      <c r="E110" s="93">
        <v>1.3237000000000001</v>
      </c>
      <c r="H110" s="86"/>
      <c r="I110" s="87"/>
      <c r="J110" s="87"/>
      <c r="K110" s="86"/>
      <c r="L110" s="93"/>
    </row>
    <row r="111" spans="1:12" x14ac:dyDescent="0.3">
      <c r="A111" s="86">
        <v>248</v>
      </c>
      <c r="B111" s="87">
        <v>41876</v>
      </c>
      <c r="C111" s="87">
        <v>42215</v>
      </c>
      <c r="D111" s="86" t="s">
        <v>28</v>
      </c>
      <c r="E111" s="93">
        <v>1.3237000000000001</v>
      </c>
      <c r="H111" s="86"/>
      <c r="I111" s="87"/>
      <c r="J111" s="87"/>
      <c r="K111" s="86"/>
      <c r="L111" s="93"/>
    </row>
    <row r="112" spans="1:12" x14ac:dyDescent="0.3">
      <c r="A112" s="86">
        <v>249</v>
      </c>
      <c r="B112" s="87">
        <v>41876</v>
      </c>
      <c r="C112" s="87">
        <v>42215</v>
      </c>
      <c r="D112" s="86" t="s">
        <v>28</v>
      </c>
      <c r="E112" s="93">
        <v>1.3237000000000001</v>
      </c>
      <c r="H112" s="86"/>
      <c r="I112" s="87"/>
      <c r="J112" s="87"/>
      <c r="K112" s="86"/>
      <c r="L112" s="93"/>
    </row>
    <row r="113" spans="1:12" x14ac:dyDescent="0.3">
      <c r="A113" s="86">
        <v>250</v>
      </c>
      <c r="B113" s="87">
        <v>41876</v>
      </c>
      <c r="C113" s="87">
        <v>42244</v>
      </c>
      <c r="D113" s="86" t="s">
        <v>28</v>
      </c>
      <c r="E113" s="93">
        <v>1.3242</v>
      </c>
      <c r="H113" s="86"/>
      <c r="I113" s="87"/>
      <c r="J113" s="87"/>
      <c r="K113" s="86"/>
      <c r="L113" s="93"/>
    </row>
    <row r="114" spans="1:12" x14ac:dyDescent="0.3">
      <c r="A114" s="86">
        <v>251</v>
      </c>
      <c r="B114" s="87">
        <v>41876</v>
      </c>
      <c r="C114" s="87">
        <v>42244</v>
      </c>
      <c r="D114" s="86" t="s">
        <v>28</v>
      </c>
      <c r="E114" s="93">
        <v>1.3242</v>
      </c>
      <c r="H114" s="86"/>
      <c r="I114" s="87"/>
      <c r="J114" s="87"/>
      <c r="K114" s="86"/>
      <c r="L114" s="93"/>
    </row>
    <row r="115" spans="1:12" x14ac:dyDescent="0.3">
      <c r="A115" s="86">
        <v>252</v>
      </c>
      <c r="B115" s="87">
        <v>41876</v>
      </c>
      <c r="C115" s="87">
        <v>42244</v>
      </c>
      <c r="D115" s="86" t="s">
        <v>28</v>
      </c>
      <c r="E115" s="93">
        <v>1.3242</v>
      </c>
      <c r="H115" s="86"/>
      <c r="I115" s="87"/>
      <c r="J115" s="87"/>
      <c r="K115" s="86"/>
      <c r="L115" s="93"/>
    </row>
    <row r="116" spans="1:12" x14ac:dyDescent="0.3">
      <c r="A116" s="86">
        <v>253</v>
      </c>
      <c r="B116" s="87">
        <v>41876</v>
      </c>
      <c r="C116" s="87">
        <v>42244</v>
      </c>
      <c r="D116" s="86" t="s">
        <v>28</v>
      </c>
      <c r="E116" s="93">
        <v>1.3242</v>
      </c>
      <c r="H116" s="86"/>
      <c r="I116" s="87"/>
      <c r="J116" s="87"/>
      <c r="K116" s="86"/>
      <c r="L116" s="93"/>
    </row>
    <row r="117" spans="1:12" x14ac:dyDescent="0.3">
      <c r="A117" s="86">
        <v>254</v>
      </c>
      <c r="B117" s="87">
        <v>41876</v>
      </c>
      <c r="C117" s="87">
        <v>42244</v>
      </c>
      <c r="D117" s="86" t="s">
        <v>28</v>
      </c>
      <c r="E117" s="93">
        <v>1.3242</v>
      </c>
      <c r="H117" s="86"/>
      <c r="I117" s="87"/>
      <c r="J117" s="87"/>
      <c r="K117" s="86"/>
      <c r="L117" s="93"/>
    </row>
    <row r="118" spans="1:12" x14ac:dyDescent="0.3">
      <c r="A118" s="86">
        <v>255</v>
      </c>
      <c r="B118" s="87">
        <v>41876</v>
      </c>
      <c r="C118" s="87">
        <v>42244</v>
      </c>
      <c r="D118" s="86" t="s">
        <v>28</v>
      </c>
      <c r="E118" s="93">
        <v>1.3242</v>
      </c>
      <c r="H118" s="86"/>
      <c r="I118" s="87"/>
      <c r="J118" s="87"/>
      <c r="K118" s="86"/>
      <c r="L118" s="93"/>
    </row>
    <row r="119" spans="1:12" x14ac:dyDescent="0.3">
      <c r="A119" s="86">
        <v>256</v>
      </c>
      <c r="B119" s="87">
        <v>41876</v>
      </c>
      <c r="C119" s="87">
        <v>42244</v>
      </c>
      <c r="D119" s="86" t="s">
        <v>28</v>
      </c>
      <c r="E119" s="93">
        <v>1.3242</v>
      </c>
      <c r="H119" s="86"/>
      <c r="I119" s="87"/>
      <c r="J119" s="87"/>
      <c r="K119" s="86"/>
      <c r="L119" s="93"/>
    </row>
    <row r="120" spans="1:12" x14ac:dyDescent="0.3">
      <c r="A120" s="86">
        <v>257</v>
      </c>
      <c r="B120" s="87">
        <v>41876</v>
      </c>
      <c r="C120" s="87">
        <v>42244</v>
      </c>
      <c r="D120" s="86" t="s">
        <v>28</v>
      </c>
      <c r="E120" s="93">
        <v>1.3242</v>
      </c>
      <c r="H120" s="86"/>
      <c r="I120" s="87"/>
      <c r="J120" s="87"/>
      <c r="K120" s="86"/>
      <c r="L120" s="93"/>
    </row>
    <row r="121" spans="1:12" x14ac:dyDescent="0.3">
      <c r="A121" s="86">
        <v>258</v>
      </c>
      <c r="B121" s="87">
        <v>41876</v>
      </c>
      <c r="C121" s="87">
        <v>42244</v>
      </c>
      <c r="D121" s="86" t="s">
        <v>28</v>
      </c>
      <c r="E121" s="93">
        <v>1.3242</v>
      </c>
      <c r="H121" s="86"/>
      <c r="I121" s="87"/>
      <c r="J121" s="87"/>
      <c r="K121" s="86"/>
      <c r="L121" s="93"/>
    </row>
    <row r="122" spans="1:12" x14ac:dyDescent="0.3">
      <c r="A122" s="86">
        <v>259</v>
      </c>
      <c r="B122" s="87">
        <v>41876</v>
      </c>
      <c r="C122" s="87">
        <v>42244</v>
      </c>
      <c r="D122" s="86" t="s">
        <v>28</v>
      </c>
      <c r="E122" s="93">
        <v>1.3242</v>
      </c>
      <c r="H122" s="86"/>
      <c r="I122" s="87"/>
      <c r="J122" s="87"/>
      <c r="K122" s="86"/>
      <c r="L122" s="93"/>
    </row>
    <row r="123" spans="1:12" x14ac:dyDescent="0.3">
      <c r="A123" s="86">
        <v>260</v>
      </c>
      <c r="B123" s="87">
        <v>41876</v>
      </c>
      <c r="C123" s="87">
        <v>42244</v>
      </c>
      <c r="D123" s="86" t="s">
        <v>28</v>
      </c>
      <c r="E123" s="93">
        <v>1.3242</v>
      </c>
      <c r="H123" s="86"/>
      <c r="I123" s="87"/>
      <c r="J123" s="87"/>
      <c r="K123" s="86"/>
      <c r="L123" s="93"/>
    </row>
    <row r="124" spans="1:12" x14ac:dyDescent="0.3">
      <c r="A124" s="86">
        <v>261</v>
      </c>
      <c r="B124" s="87">
        <v>41876</v>
      </c>
      <c r="C124" s="87">
        <v>42244</v>
      </c>
      <c r="D124" s="86" t="s">
        <v>28</v>
      </c>
      <c r="E124" s="93">
        <v>1.3242</v>
      </c>
      <c r="H124" s="86"/>
      <c r="I124" s="87"/>
      <c r="J124" s="87"/>
      <c r="K124" s="86"/>
      <c r="L124" s="93"/>
    </row>
    <row r="125" spans="1:12" x14ac:dyDescent="0.3">
      <c r="A125" s="86">
        <v>262</v>
      </c>
      <c r="B125" s="87">
        <v>41876</v>
      </c>
      <c r="C125" s="87">
        <v>42276</v>
      </c>
      <c r="D125" s="86" t="s">
        <v>28</v>
      </c>
      <c r="E125" s="93">
        <v>1.3188</v>
      </c>
      <c r="H125" s="86"/>
      <c r="I125" s="87"/>
      <c r="J125" s="87"/>
      <c r="K125" s="86"/>
      <c r="L125" s="93"/>
    </row>
    <row r="126" spans="1:12" x14ac:dyDescent="0.3">
      <c r="A126" s="86">
        <v>263</v>
      </c>
      <c r="B126" s="87">
        <v>41876</v>
      </c>
      <c r="C126" s="87">
        <v>42276</v>
      </c>
      <c r="D126" s="86" t="s">
        <v>28</v>
      </c>
      <c r="E126" s="93">
        <v>1.3188</v>
      </c>
      <c r="H126" s="86"/>
      <c r="I126" s="87"/>
      <c r="J126" s="87"/>
      <c r="K126" s="86"/>
      <c r="L126" s="93"/>
    </row>
    <row r="127" spans="1:12" x14ac:dyDescent="0.3">
      <c r="A127" s="86">
        <v>264</v>
      </c>
      <c r="B127" s="87">
        <v>41876</v>
      </c>
      <c r="C127" s="87">
        <v>42276</v>
      </c>
      <c r="D127" s="86" t="s">
        <v>28</v>
      </c>
      <c r="E127" s="93">
        <v>1.3188</v>
      </c>
      <c r="H127" s="86"/>
      <c r="I127" s="87"/>
      <c r="J127" s="87"/>
      <c r="K127" s="86"/>
      <c r="L127" s="93"/>
    </row>
    <row r="128" spans="1:12" x14ac:dyDescent="0.3">
      <c r="A128" s="86">
        <v>269</v>
      </c>
      <c r="B128" s="87">
        <v>41880</v>
      </c>
      <c r="C128" s="87">
        <v>42276</v>
      </c>
      <c r="D128" s="86" t="s">
        <v>28</v>
      </c>
      <c r="E128" s="93">
        <v>1.3188</v>
      </c>
      <c r="H128" s="86"/>
      <c r="I128" s="87"/>
      <c r="J128" s="87"/>
      <c r="K128" s="86"/>
      <c r="L128" s="93"/>
    </row>
    <row r="129" spans="1:12" x14ac:dyDescent="0.3">
      <c r="A129" s="86">
        <v>270</v>
      </c>
      <c r="B129" s="87">
        <v>41880</v>
      </c>
      <c r="C129" s="87">
        <v>42276</v>
      </c>
      <c r="D129" s="86" t="s">
        <v>28</v>
      </c>
      <c r="E129" s="93">
        <v>1.3188</v>
      </c>
      <c r="H129" s="86"/>
      <c r="I129" s="87"/>
      <c r="J129" s="87"/>
      <c r="K129" s="86"/>
      <c r="L129" s="93"/>
    </row>
    <row r="130" spans="1:12" x14ac:dyDescent="0.3">
      <c r="A130" s="86">
        <v>271</v>
      </c>
      <c r="B130" s="87">
        <v>41880</v>
      </c>
      <c r="C130" s="87">
        <v>42276</v>
      </c>
      <c r="D130" s="86" t="s">
        <v>28</v>
      </c>
      <c r="E130" s="93">
        <v>1.3188</v>
      </c>
      <c r="H130" s="86"/>
      <c r="I130" s="87"/>
      <c r="J130" s="87"/>
      <c r="K130" s="86"/>
      <c r="L130" s="93"/>
    </row>
    <row r="131" spans="1:12" x14ac:dyDescent="0.3">
      <c r="A131" s="86">
        <v>272</v>
      </c>
      <c r="B131" s="87">
        <v>41880</v>
      </c>
      <c r="C131" s="87">
        <v>42276</v>
      </c>
      <c r="D131" s="86" t="s">
        <v>28</v>
      </c>
      <c r="E131" s="93">
        <v>1.3188</v>
      </c>
      <c r="H131" s="86"/>
      <c r="I131" s="87"/>
      <c r="J131" s="87"/>
      <c r="K131" s="86"/>
      <c r="L131" s="93"/>
    </row>
    <row r="132" spans="1:12" x14ac:dyDescent="0.3">
      <c r="A132" s="86">
        <v>273</v>
      </c>
      <c r="B132" s="87">
        <v>41880</v>
      </c>
      <c r="C132" s="87">
        <v>42276</v>
      </c>
      <c r="D132" s="86" t="s">
        <v>28</v>
      </c>
      <c r="E132" s="93">
        <v>1.3188</v>
      </c>
      <c r="H132" s="86"/>
      <c r="I132" s="87"/>
      <c r="J132" s="87"/>
      <c r="K132" s="86"/>
      <c r="L132" s="93"/>
    </row>
    <row r="133" spans="1:12" x14ac:dyDescent="0.3">
      <c r="A133" s="86">
        <v>274</v>
      </c>
      <c r="B133" s="87">
        <v>41880</v>
      </c>
      <c r="C133" s="87">
        <v>42276</v>
      </c>
      <c r="D133" s="86" t="s">
        <v>28</v>
      </c>
      <c r="E133" s="93">
        <v>1.3188</v>
      </c>
      <c r="F133" s="84"/>
      <c r="H133" s="86"/>
      <c r="I133" s="87"/>
      <c r="J133" s="87"/>
      <c r="K133" s="86"/>
      <c r="L133" s="93"/>
    </row>
    <row r="134" spans="1:12" x14ac:dyDescent="0.3">
      <c r="A134" s="86">
        <v>275</v>
      </c>
      <c r="B134" s="87">
        <v>41880</v>
      </c>
      <c r="C134" s="87">
        <v>42276</v>
      </c>
      <c r="D134" s="86" t="s">
        <v>28</v>
      </c>
      <c r="E134" s="93">
        <v>1.3188</v>
      </c>
      <c r="F134" s="84"/>
      <c r="H134" s="86"/>
      <c r="I134" s="87"/>
      <c r="J134" s="87"/>
      <c r="K134" s="86"/>
      <c r="L134" s="93"/>
    </row>
    <row r="135" spans="1:12" x14ac:dyDescent="0.3">
      <c r="A135" s="86">
        <v>276</v>
      </c>
      <c r="B135" s="87">
        <v>41880</v>
      </c>
      <c r="C135" s="87">
        <v>42276</v>
      </c>
      <c r="D135" s="86" t="s">
        <v>28</v>
      </c>
      <c r="E135" s="93">
        <v>1.3188</v>
      </c>
      <c r="F135" s="84"/>
      <c r="H135" s="86"/>
      <c r="I135" s="87"/>
      <c r="J135" s="87"/>
      <c r="K135" s="86"/>
      <c r="L135" s="93"/>
    </row>
    <row r="136" spans="1:12" x14ac:dyDescent="0.3">
      <c r="A136" s="86">
        <v>277</v>
      </c>
      <c r="B136" s="87">
        <v>41880</v>
      </c>
      <c r="C136" s="87">
        <v>42276</v>
      </c>
      <c r="D136" s="86" t="s">
        <v>28</v>
      </c>
      <c r="E136" s="93">
        <v>1.3188</v>
      </c>
      <c r="F136" s="84"/>
      <c r="H136" s="86"/>
      <c r="I136" s="87"/>
      <c r="J136" s="87"/>
      <c r="K136" s="86"/>
      <c r="L136" s="93"/>
    </row>
    <row r="137" spans="1:12" x14ac:dyDescent="0.3">
      <c r="A137" s="86">
        <v>278</v>
      </c>
      <c r="B137" s="87">
        <v>41880</v>
      </c>
      <c r="C137" s="87">
        <v>42306</v>
      </c>
      <c r="D137" s="86" t="s">
        <v>28</v>
      </c>
      <c r="E137" s="93">
        <v>1.3197000000000001</v>
      </c>
      <c r="F137" s="84"/>
      <c r="H137" s="86"/>
      <c r="I137" s="87"/>
      <c r="J137" s="87"/>
      <c r="K137" s="86"/>
      <c r="L137" s="93"/>
    </row>
    <row r="138" spans="1:12" x14ac:dyDescent="0.3">
      <c r="A138" s="86">
        <v>279</v>
      </c>
      <c r="B138" s="87">
        <v>41880</v>
      </c>
      <c r="C138" s="87">
        <v>42306</v>
      </c>
      <c r="D138" s="86" t="s">
        <v>28</v>
      </c>
      <c r="E138" s="93">
        <v>1.3197000000000001</v>
      </c>
      <c r="F138" s="84"/>
      <c r="H138" s="86"/>
      <c r="I138" s="87"/>
      <c r="J138" s="87"/>
      <c r="K138" s="86"/>
      <c r="L138" s="93"/>
    </row>
    <row r="139" spans="1:12" x14ac:dyDescent="0.3">
      <c r="A139" s="86">
        <v>280</v>
      </c>
      <c r="B139" s="87">
        <v>41880</v>
      </c>
      <c r="C139" s="87">
        <v>42306</v>
      </c>
      <c r="D139" s="86" t="s">
        <v>28</v>
      </c>
      <c r="E139" s="93">
        <v>1.3197000000000001</v>
      </c>
      <c r="F139" s="84"/>
      <c r="H139" s="86"/>
      <c r="I139" s="87"/>
      <c r="J139" s="87"/>
      <c r="K139" s="86"/>
      <c r="L139" s="93"/>
    </row>
    <row r="140" spans="1:12" x14ac:dyDescent="0.3">
      <c r="A140" s="86">
        <v>281</v>
      </c>
      <c r="B140" s="87">
        <v>41880</v>
      </c>
      <c r="C140" s="87">
        <v>42306</v>
      </c>
      <c r="D140" s="86" t="s">
        <v>28</v>
      </c>
      <c r="E140" s="93">
        <v>1.3197000000000001</v>
      </c>
      <c r="F140" s="84"/>
      <c r="H140" s="86"/>
      <c r="I140" s="87"/>
      <c r="J140" s="87"/>
      <c r="K140" s="86"/>
      <c r="L140" s="93"/>
    </row>
    <row r="141" spans="1:12" x14ac:dyDescent="0.3">
      <c r="A141" s="86">
        <v>282</v>
      </c>
      <c r="B141" s="87">
        <v>41880</v>
      </c>
      <c r="C141" s="87">
        <v>42306</v>
      </c>
      <c r="D141" s="86" t="s">
        <v>28</v>
      </c>
      <c r="E141" s="93">
        <v>1.3197000000000001</v>
      </c>
      <c r="F141" s="84"/>
      <c r="H141" s="86"/>
      <c r="I141" s="87"/>
      <c r="J141" s="87"/>
      <c r="K141" s="86"/>
      <c r="L141" s="93"/>
    </row>
    <row r="142" spans="1:12" x14ac:dyDescent="0.3">
      <c r="A142" s="86">
        <v>283</v>
      </c>
      <c r="B142" s="87">
        <v>41880</v>
      </c>
      <c r="C142" s="87">
        <v>42306</v>
      </c>
      <c r="D142" s="86" t="s">
        <v>28</v>
      </c>
      <c r="E142" s="93">
        <v>1.3197000000000001</v>
      </c>
      <c r="F142" s="84"/>
      <c r="H142" s="86"/>
      <c r="I142" s="87"/>
      <c r="J142" s="87"/>
      <c r="K142" s="86"/>
      <c r="L142" s="93"/>
    </row>
    <row r="143" spans="1:12" x14ac:dyDescent="0.3">
      <c r="A143" s="86">
        <v>284</v>
      </c>
      <c r="B143" s="87">
        <v>41880</v>
      </c>
      <c r="C143" s="87">
        <v>42306</v>
      </c>
      <c r="D143" s="86" t="s">
        <v>28</v>
      </c>
      <c r="E143" s="93">
        <v>1.3197000000000001</v>
      </c>
      <c r="F143" s="84"/>
      <c r="H143" s="86"/>
      <c r="I143" s="87"/>
      <c r="J143" s="87"/>
      <c r="K143" s="86"/>
      <c r="L143" s="93"/>
    </row>
    <row r="144" spans="1:12" x14ac:dyDescent="0.3">
      <c r="A144" s="86">
        <v>285</v>
      </c>
      <c r="B144" s="87">
        <v>41880</v>
      </c>
      <c r="C144" s="87">
        <v>42306</v>
      </c>
      <c r="D144" s="86" t="s">
        <v>28</v>
      </c>
      <c r="E144" s="93">
        <v>1.3197000000000001</v>
      </c>
      <c r="F144" s="84"/>
      <c r="H144" s="86"/>
      <c r="I144" s="87"/>
      <c r="J144" s="87"/>
      <c r="K144" s="86"/>
      <c r="L144" s="93"/>
    </row>
    <row r="145" spans="1:12" x14ac:dyDescent="0.3">
      <c r="A145" s="86">
        <v>286</v>
      </c>
      <c r="B145" s="87">
        <v>41880</v>
      </c>
      <c r="C145" s="87">
        <v>42306</v>
      </c>
      <c r="D145" s="86" t="s">
        <v>28</v>
      </c>
      <c r="E145" s="93">
        <v>1.3197000000000001</v>
      </c>
      <c r="F145" s="84"/>
      <c r="H145" s="86"/>
      <c r="I145" s="87"/>
      <c r="J145" s="87"/>
      <c r="K145" s="86"/>
      <c r="L145" s="93"/>
    </row>
    <row r="146" spans="1:12" x14ac:dyDescent="0.3">
      <c r="A146" s="86">
        <v>287</v>
      </c>
      <c r="B146" s="87">
        <v>41880</v>
      </c>
      <c r="C146" s="87">
        <v>42306</v>
      </c>
      <c r="D146" s="86" t="s">
        <v>28</v>
      </c>
      <c r="E146" s="93">
        <v>1.3197000000000001</v>
      </c>
      <c r="F146" s="84"/>
      <c r="H146" s="86"/>
      <c r="I146" s="87"/>
      <c r="J146" s="87"/>
      <c r="K146" s="86"/>
      <c r="L146" s="93"/>
    </row>
    <row r="147" spans="1:12" x14ac:dyDescent="0.3">
      <c r="A147" s="86">
        <v>288</v>
      </c>
      <c r="B147" s="87">
        <v>41880</v>
      </c>
      <c r="C147" s="87">
        <v>42306</v>
      </c>
      <c r="D147" s="86" t="s">
        <v>28</v>
      </c>
      <c r="E147" s="93">
        <v>1.3197000000000001</v>
      </c>
      <c r="F147" s="84"/>
      <c r="H147" s="86"/>
      <c r="I147" s="87"/>
      <c r="J147" s="87"/>
      <c r="K147" s="86"/>
      <c r="L147" s="93"/>
    </row>
    <row r="148" spans="1:12" x14ac:dyDescent="0.3">
      <c r="A148" s="86">
        <v>289</v>
      </c>
      <c r="B148" s="87">
        <v>41880</v>
      </c>
      <c r="C148" s="87">
        <v>42306</v>
      </c>
      <c r="D148" s="86" t="s">
        <v>28</v>
      </c>
      <c r="E148" s="93">
        <v>1.3197000000000001</v>
      </c>
      <c r="F148" s="84"/>
      <c r="H148" s="86"/>
      <c r="I148" s="87"/>
      <c r="J148" s="87"/>
      <c r="K148" s="86"/>
      <c r="L148" s="93"/>
    </row>
    <row r="149" spans="1:12" x14ac:dyDescent="0.3">
      <c r="A149" s="86">
        <v>290</v>
      </c>
      <c r="B149" s="87">
        <v>41886</v>
      </c>
      <c r="C149" s="87">
        <v>42368</v>
      </c>
      <c r="D149" s="86" t="s">
        <v>28</v>
      </c>
      <c r="E149" s="93">
        <v>1.3042</v>
      </c>
      <c r="F149" s="84"/>
      <c r="H149" s="86"/>
      <c r="I149" s="87"/>
      <c r="J149" s="87"/>
      <c r="K149" s="86"/>
      <c r="L149" s="93"/>
    </row>
    <row r="150" spans="1:12" x14ac:dyDescent="0.3">
      <c r="A150" s="86">
        <v>291</v>
      </c>
      <c r="B150" s="87">
        <v>41886</v>
      </c>
      <c r="C150" s="87">
        <v>42368</v>
      </c>
      <c r="D150" s="86" t="s">
        <v>28</v>
      </c>
      <c r="E150" s="93">
        <v>1.3042</v>
      </c>
      <c r="F150" s="84"/>
      <c r="H150" s="86"/>
      <c r="I150" s="87"/>
      <c r="J150" s="87"/>
      <c r="K150" s="86"/>
      <c r="L150" s="93"/>
    </row>
    <row r="151" spans="1:12" x14ac:dyDescent="0.3">
      <c r="A151" s="86">
        <v>292</v>
      </c>
      <c r="B151" s="87">
        <v>41886</v>
      </c>
      <c r="C151" s="87">
        <v>42368</v>
      </c>
      <c r="D151" s="86" t="s">
        <v>28</v>
      </c>
      <c r="E151" s="93">
        <v>1.3042</v>
      </c>
      <c r="F151" s="84"/>
      <c r="H151" s="86"/>
      <c r="I151" s="87"/>
      <c r="J151" s="87"/>
      <c r="K151" s="86"/>
      <c r="L151" s="93"/>
    </row>
    <row r="152" spans="1:12" x14ac:dyDescent="0.3">
      <c r="A152" s="86">
        <v>293</v>
      </c>
      <c r="B152" s="87">
        <v>41886</v>
      </c>
      <c r="C152" s="87">
        <v>42368</v>
      </c>
      <c r="D152" s="86" t="s">
        <v>28</v>
      </c>
      <c r="E152" s="93">
        <v>1.3042</v>
      </c>
      <c r="F152" s="84"/>
      <c r="H152" s="86"/>
      <c r="I152" s="87"/>
      <c r="J152" s="87"/>
      <c r="K152" s="86"/>
      <c r="L152" s="93"/>
    </row>
    <row r="153" spans="1:12" x14ac:dyDescent="0.3">
      <c r="A153" s="86">
        <v>294</v>
      </c>
      <c r="B153" s="87">
        <v>41886</v>
      </c>
      <c r="C153" s="87">
        <v>42368</v>
      </c>
      <c r="D153" s="86" t="s">
        <v>28</v>
      </c>
      <c r="E153" s="93">
        <v>1.3042</v>
      </c>
      <c r="F153" s="84"/>
      <c r="H153" s="86"/>
      <c r="I153" s="87"/>
      <c r="J153" s="87"/>
      <c r="K153" s="86"/>
      <c r="L153" s="93"/>
    </row>
    <row r="154" spans="1:12" x14ac:dyDescent="0.3">
      <c r="A154" s="86">
        <v>295</v>
      </c>
      <c r="B154" s="87">
        <v>41886</v>
      </c>
      <c r="C154" s="87">
        <v>42368</v>
      </c>
      <c r="D154" s="86" t="s">
        <v>28</v>
      </c>
      <c r="E154" s="93">
        <v>1.3042</v>
      </c>
      <c r="F154" s="84"/>
      <c r="H154" s="86"/>
      <c r="I154" s="87"/>
      <c r="J154" s="87"/>
      <c r="K154" s="86"/>
      <c r="L154" s="93"/>
    </row>
    <row r="155" spans="1:12" x14ac:dyDescent="0.3">
      <c r="A155" s="86">
        <v>296</v>
      </c>
      <c r="B155" s="87">
        <v>41886</v>
      </c>
      <c r="C155" s="87">
        <v>42368</v>
      </c>
      <c r="D155" s="86" t="s">
        <v>28</v>
      </c>
      <c r="E155" s="93">
        <v>1.3042</v>
      </c>
      <c r="F155" s="84"/>
      <c r="H155" s="86"/>
      <c r="I155" s="87"/>
      <c r="J155" s="87"/>
      <c r="K155" s="86"/>
      <c r="L155" s="93"/>
    </row>
    <row r="156" spans="1:12" x14ac:dyDescent="0.3">
      <c r="A156" s="86">
        <v>297</v>
      </c>
      <c r="B156" s="87">
        <v>41886</v>
      </c>
      <c r="C156" s="87">
        <v>42368</v>
      </c>
      <c r="D156" s="86" t="s">
        <v>28</v>
      </c>
      <c r="E156" s="93">
        <v>1.3042</v>
      </c>
      <c r="F156" s="84"/>
      <c r="H156" s="86"/>
      <c r="I156" s="87"/>
      <c r="J156" s="87"/>
      <c r="K156" s="86"/>
      <c r="L156" s="93"/>
    </row>
    <row r="157" spans="1:12" x14ac:dyDescent="0.3">
      <c r="A157" s="86">
        <v>298</v>
      </c>
      <c r="B157" s="87">
        <v>41886</v>
      </c>
      <c r="C157" s="87">
        <v>42368</v>
      </c>
      <c r="D157" s="86" t="s">
        <v>28</v>
      </c>
      <c r="E157" s="93">
        <v>1.3042</v>
      </c>
      <c r="F157" s="84"/>
      <c r="H157" s="86"/>
      <c r="I157" s="87"/>
      <c r="J157" s="87"/>
      <c r="K157" s="86"/>
      <c r="L157" s="93"/>
    </row>
    <row r="158" spans="1:12" x14ac:dyDescent="0.3">
      <c r="A158" s="86">
        <v>299</v>
      </c>
      <c r="B158" s="87">
        <v>41886</v>
      </c>
      <c r="C158" s="87">
        <v>42368</v>
      </c>
      <c r="D158" s="86" t="s">
        <v>28</v>
      </c>
      <c r="E158" s="93">
        <v>1.3042</v>
      </c>
      <c r="F158" s="84"/>
      <c r="H158" s="86"/>
      <c r="I158" s="87"/>
      <c r="J158" s="87"/>
      <c r="K158" s="86"/>
      <c r="L158" s="93"/>
    </row>
    <row r="159" spans="1:12" x14ac:dyDescent="0.3">
      <c r="A159" s="86">
        <v>300</v>
      </c>
      <c r="B159" s="87">
        <v>41886</v>
      </c>
      <c r="C159" s="87">
        <v>42368</v>
      </c>
      <c r="D159" s="86" t="s">
        <v>28</v>
      </c>
      <c r="E159" s="93">
        <v>1.3042</v>
      </c>
      <c r="F159" s="84"/>
      <c r="H159" s="86"/>
      <c r="I159" s="87"/>
      <c r="J159" s="87"/>
      <c r="K159" s="86"/>
      <c r="L159" s="93"/>
    </row>
    <row r="160" spans="1:12" x14ac:dyDescent="0.3">
      <c r="A160" s="86">
        <v>301</v>
      </c>
      <c r="B160" s="87">
        <v>41886</v>
      </c>
      <c r="C160" s="87">
        <v>42368</v>
      </c>
      <c r="D160" s="86" t="s">
        <v>28</v>
      </c>
      <c r="E160" s="93">
        <v>1.3042</v>
      </c>
      <c r="F160" s="84"/>
      <c r="H160" s="86"/>
      <c r="I160" s="87"/>
      <c r="J160" s="87"/>
      <c r="K160" s="86"/>
      <c r="L160" s="93"/>
    </row>
    <row r="161" spans="1:12" x14ac:dyDescent="0.3">
      <c r="A161" s="86">
        <v>302</v>
      </c>
      <c r="B161" s="87">
        <v>41886</v>
      </c>
      <c r="C161" s="87">
        <v>42368</v>
      </c>
      <c r="D161" s="86" t="s">
        <v>28</v>
      </c>
      <c r="E161" s="93">
        <v>1.3042</v>
      </c>
      <c r="F161" s="84"/>
      <c r="H161" s="86"/>
      <c r="I161" s="87"/>
      <c r="J161" s="87"/>
      <c r="K161" s="86"/>
      <c r="L161" s="93"/>
    </row>
    <row r="162" spans="1:12" x14ac:dyDescent="0.3">
      <c r="A162" s="86">
        <v>303</v>
      </c>
      <c r="B162" s="87">
        <v>41886</v>
      </c>
      <c r="C162" s="87">
        <v>42368</v>
      </c>
      <c r="D162" s="86" t="s">
        <v>28</v>
      </c>
      <c r="E162" s="93">
        <v>1.3042</v>
      </c>
      <c r="F162" s="84"/>
      <c r="H162" s="86"/>
      <c r="I162" s="87"/>
      <c r="J162" s="87"/>
      <c r="K162" s="86"/>
      <c r="L162" s="93"/>
    </row>
    <row r="163" spans="1:12" x14ac:dyDescent="0.3">
      <c r="A163" s="86">
        <v>304</v>
      </c>
      <c r="B163" s="87">
        <v>41886</v>
      </c>
      <c r="C163" s="87">
        <v>42368</v>
      </c>
      <c r="D163" s="86" t="s">
        <v>28</v>
      </c>
      <c r="E163" s="93">
        <v>1.3042</v>
      </c>
      <c r="F163" s="84"/>
      <c r="H163" s="86"/>
      <c r="I163" s="87"/>
      <c r="J163" s="87"/>
      <c r="K163" s="86"/>
      <c r="L163" s="93"/>
    </row>
    <row r="164" spans="1:12" x14ac:dyDescent="0.3">
      <c r="A164" s="86">
        <v>305</v>
      </c>
      <c r="B164" s="87">
        <v>41886</v>
      </c>
      <c r="C164" s="87">
        <v>42368</v>
      </c>
      <c r="D164" s="86" t="s">
        <v>28</v>
      </c>
      <c r="E164" s="93">
        <v>1.3042</v>
      </c>
      <c r="F164" s="84"/>
      <c r="H164" s="86"/>
      <c r="I164" s="87"/>
      <c r="J164" s="87"/>
      <c r="K164" s="86"/>
      <c r="L164" s="93"/>
    </row>
    <row r="165" spans="1:12" x14ac:dyDescent="0.3">
      <c r="A165" s="86">
        <v>306</v>
      </c>
      <c r="B165" s="87">
        <v>41886</v>
      </c>
      <c r="C165" s="87">
        <v>42368</v>
      </c>
      <c r="D165" s="86" t="s">
        <v>28</v>
      </c>
      <c r="E165" s="93">
        <v>1.3042</v>
      </c>
      <c r="F165" s="84"/>
      <c r="H165" s="86"/>
      <c r="I165" s="87"/>
      <c r="J165" s="87"/>
      <c r="K165" s="86"/>
      <c r="L165" s="93"/>
    </row>
    <row r="166" spans="1:12" x14ac:dyDescent="0.3">
      <c r="A166" s="86">
        <v>307</v>
      </c>
      <c r="B166" s="87">
        <v>41886</v>
      </c>
      <c r="C166" s="87">
        <v>42368</v>
      </c>
      <c r="D166" s="86" t="s">
        <v>28</v>
      </c>
      <c r="E166" s="93">
        <v>1.3042</v>
      </c>
      <c r="F166" s="84"/>
      <c r="H166" s="86"/>
      <c r="I166" s="87"/>
      <c r="J166" s="87"/>
      <c r="K166" s="86"/>
      <c r="L166" s="93"/>
    </row>
    <row r="167" spans="1:12" x14ac:dyDescent="0.3">
      <c r="A167" s="86">
        <v>308</v>
      </c>
      <c r="B167" s="87">
        <v>41886</v>
      </c>
      <c r="C167" s="87">
        <v>42368</v>
      </c>
      <c r="D167" s="86" t="s">
        <v>28</v>
      </c>
      <c r="E167" s="93">
        <v>1.3042</v>
      </c>
      <c r="F167" s="84"/>
      <c r="H167" s="86"/>
      <c r="I167" s="87"/>
      <c r="J167" s="87"/>
      <c r="K167" s="86"/>
      <c r="L167" s="93"/>
    </row>
    <row r="168" spans="1:12" x14ac:dyDescent="0.3">
      <c r="A168" s="86">
        <v>309</v>
      </c>
      <c r="B168" s="87">
        <v>41886</v>
      </c>
      <c r="C168" s="87">
        <v>42368</v>
      </c>
      <c r="D168" s="86" t="s">
        <v>28</v>
      </c>
      <c r="E168" s="93">
        <v>1.3042</v>
      </c>
      <c r="F168" s="84"/>
      <c r="H168" s="86"/>
      <c r="I168" s="87"/>
      <c r="J168" s="87"/>
      <c r="K168" s="86"/>
      <c r="L168" s="93"/>
    </row>
    <row r="169" spans="1:12" x14ac:dyDescent="0.3">
      <c r="A169" s="86">
        <v>310</v>
      </c>
      <c r="B169" s="87">
        <v>41886</v>
      </c>
      <c r="C169" s="87">
        <v>42368</v>
      </c>
      <c r="D169" s="86" t="s">
        <v>28</v>
      </c>
      <c r="E169" s="93">
        <v>1.3042</v>
      </c>
      <c r="F169" s="84"/>
      <c r="H169" s="86"/>
      <c r="I169" s="87"/>
      <c r="J169" s="87"/>
      <c r="K169" s="86"/>
      <c r="L169" s="93"/>
    </row>
    <row r="170" spans="1:12" x14ac:dyDescent="0.3">
      <c r="A170" s="86">
        <v>311</v>
      </c>
      <c r="B170" s="87">
        <v>41886</v>
      </c>
      <c r="C170" s="87">
        <v>42368</v>
      </c>
      <c r="D170" s="86" t="s">
        <v>28</v>
      </c>
      <c r="E170" s="93">
        <v>1.3042</v>
      </c>
      <c r="F170" s="84"/>
      <c r="H170" s="86"/>
      <c r="I170" s="87"/>
      <c r="J170" s="87"/>
      <c r="K170" s="86"/>
      <c r="L170" s="93"/>
    </row>
    <row r="171" spans="1:12" x14ac:dyDescent="0.3">
      <c r="A171" s="86">
        <v>312</v>
      </c>
      <c r="B171" s="87">
        <v>41886</v>
      </c>
      <c r="C171" s="87">
        <v>42368</v>
      </c>
      <c r="D171" s="86" t="s">
        <v>28</v>
      </c>
      <c r="E171" s="93">
        <v>1.3042</v>
      </c>
      <c r="F171" s="84"/>
      <c r="H171" s="86"/>
      <c r="I171" s="87"/>
      <c r="J171" s="87"/>
      <c r="K171" s="86"/>
      <c r="L171" s="93"/>
    </row>
    <row r="172" spans="1:12" x14ac:dyDescent="0.3">
      <c r="A172" s="86">
        <v>313</v>
      </c>
      <c r="B172" s="87">
        <v>41886</v>
      </c>
      <c r="C172" s="87">
        <v>42368</v>
      </c>
      <c r="D172" s="86" t="s">
        <v>28</v>
      </c>
      <c r="E172" s="93">
        <v>1.3042</v>
      </c>
      <c r="F172" s="84"/>
      <c r="H172" s="86"/>
      <c r="I172" s="87"/>
      <c r="J172" s="87"/>
      <c r="K172" s="86"/>
      <c r="L172" s="93"/>
    </row>
    <row r="173" spans="1:12" x14ac:dyDescent="0.3">
      <c r="A173" s="86">
        <v>314</v>
      </c>
      <c r="B173" s="87">
        <v>41886</v>
      </c>
      <c r="C173" s="87">
        <v>42368</v>
      </c>
      <c r="D173" s="86" t="s">
        <v>28</v>
      </c>
      <c r="E173" s="93">
        <v>1.3042</v>
      </c>
      <c r="F173" s="84"/>
      <c r="H173" s="86"/>
      <c r="I173" s="87"/>
      <c r="J173" s="87"/>
      <c r="K173" s="86"/>
      <c r="L173" s="93"/>
    </row>
    <row r="174" spans="1:12" x14ac:dyDescent="0.3">
      <c r="A174" s="86">
        <v>315</v>
      </c>
      <c r="B174" s="87">
        <v>41886</v>
      </c>
      <c r="C174" s="87">
        <v>42368</v>
      </c>
      <c r="D174" s="86" t="s">
        <v>28</v>
      </c>
      <c r="E174" s="93">
        <v>1.3042</v>
      </c>
      <c r="F174" s="84"/>
      <c r="H174" s="86"/>
      <c r="I174" s="87"/>
      <c r="J174" s="87"/>
      <c r="K174" s="86"/>
      <c r="L174" s="93"/>
    </row>
    <row r="175" spans="1:12" x14ac:dyDescent="0.3">
      <c r="A175" s="86">
        <v>316</v>
      </c>
      <c r="B175" s="87">
        <v>41886</v>
      </c>
      <c r="C175" s="87">
        <v>42368</v>
      </c>
      <c r="D175" s="86" t="s">
        <v>28</v>
      </c>
      <c r="E175" s="93">
        <v>1.3042</v>
      </c>
      <c r="F175" s="84"/>
      <c r="H175" s="86"/>
      <c r="I175" s="87"/>
      <c r="J175" s="87"/>
      <c r="K175" s="86"/>
      <c r="L175" s="93"/>
    </row>
    <row r="176" spans="1:12" x14ac:dyDescent="0.3">
      <c r="A176" s="86">
        <v>317</v>
      </c>
      <c r="B176" s="87">
        <v>41886</v>
      </c>
      <c r="C176" s="87">
        <v>42368</v>
      </c>
      <c r="D176" s="86" t="s">
        <v>28</v>
      </c>
      <c r="E176" s="93">
        <v>1.3042</v>
      </c>
      <c r="F176" s="84"/>
      <c r="H176" s="86"/>
      <c r="I176" s="87"/>
      <c r="J176" s="87"/>
      <c r="K176" s="86"/>
      <c r="L176" s="93"/>
    </row>
    <row r="177" spans="1:12" x14ac:dyDescent="0.3">
      <c r="A177" s="86">
        <v>318</v>
      </c>
      <c r="B177" s="87">
        <v>41886</v>
      </c>
      <c r="C177" s="87">
        <v>42368</v>
      </c>
      <c r="D177" s="86" t="s">
        <v>28</v>
      </c>
      <c r="E177" s="93">
        <v>1.3042</v>
      </c>
      <c r="F177" s="84"/>
      <c r="H177" s="86"/>
      <c r="I177" s="87"/>
      <c r="J177" s="87"/>
      <c r="K177" s="86"/>
      <c r="L177" s="93"/>
    </row>
    <row r="178" spans="1:12" x14ac:dyDescent="0.3">
      <c r="A178" s="86">
        <v>319</v>
      </c>
      <c r="B178" s="87">
        <v>41886</v>
      </c>
      <c r="C178" s="87">
        <v>42368</v>
      </c>
      <c r="D178" s="86" t="s">
        <v>28</v>
      </c>
      <c r="E178" s="93">
        <v>1.3042</v>
      </c>
      <c r="F178" s="84"/>
      <c r="H178" s="86"/>
      <c r="I178" s="87"/>
      <c r="J178" s="87"/>
      <c r="K178" s="86"/>
      <c r="L178" s="93"/>
    </row>
    <row r="179" spans="1:12" x14ac:dyDescent="0.3">
      <c r="A179" s="86">
        <v>320</v>
      </c>
      <c r="B179" s="87">
        <v>41886</v>
      </c>
      <c r="C179" s="87">
        <v>42368</v>
      </c>
      <c r="D179" s="86" t="s">
        <v>28</v>
      </c>
      <c r="E179" s="93">
        <v>1.3042</v>
      </c>
      <c r="F179" s="84"/>
      <c r="H179" s="86"/>
      <c r="I179" s="87"/>
      <c r="J179" s="87"/>
      <c r="K179" s="86"/>
      <c r="L179" s="93"/>
    </row>
    <row r="180" spans="1:12" x14ac:dyDescent="0.3">
      <c r="A180" s="86">
        <v>321</v>
      </c>
      <c r="B180" s="87">
        <v>41886</v>
      </c>
      <c r="C180" s="87">
        <v>42368</v>
      </c>
      <c r="D180" s="86" t="s">
        <v>28</v>
      </c>
      <c r="E180" s="93">
        <v>1.3042</v>
      </c>
      <c r="F180" s="84"/>
      <c r="H180" s="86"/>
      <c r="I180" s="87"/>
      <c r="J180" s="87"/>
      <c r="K180" s="86"/>
      <c r="L180" s="93"/>
    </row>
    <row r="181" spans="1:12" x14ac:dyDescent="0.3">
      <c r="A181" s="86">
        <v>322</v>
      </c>
      <c r="B181" s="87">
        <v>41886</v>
      </c>
      <c r="C181" s="87">
        <v>42368</v>
      </c>
      <c r="D181" s="86" t="s">
        <v>28</v>
      </c>
      <c r="E181" s="93">
        <v>1.3042</v>
      </c>
      <c r="F181" s="84"/>
      <c r="H181" s="86"/>
      <c r="I181" s="87"/>
      <c r="J181" s="87"/>
      <c r="K181" s="86"/>
      <c r="L181" s="93"/>
    </row>
    <row r="182" spans="1:12" x14ac:dyDescent="0.3">
      <c r="A182" s="86">
        <v>323</v>
      </c>
      <c r="B182" s="87">
        <v>41886</v>
      </c>
      <c r="C182" s="87">
        <v>42368</v>
      </c>
      <c r="D182" s="86" t="s">
        <v>28</v>
      </c>
      <c r="E182" s="93">
        <v>1.3042</v>
      </c>
      <c r="F182" s="84"/>
      <c r="H182" s="86"/>
      <c r="I182" s="87"/>
      <c r="J182" s="87"/>
      <c r="K182" s="86"/>
      <c r="L182" s="93"/>
    </row>
    <row r="183" spans="1:12" x14ac:dyDescent="0.3">
      <c r="A183" s="86">
        <v>324</v>
      </c>
      <c r="B183" s="87">
        <v>41886</v>
      </c>
      <c r="C183" s="87">
        <v>42368</v>
      </c>
      <c r="D183" s="86" t="s">
        <v>28</v>
      </c>
      <c r="E183" s="93">
        <v>1.3042</v>
      </c>
      <c r="F183" s="84"/>
      <c r="H183" s="86"/>
      <c r="I183" s="87"/>
      <c r="J183" s="87"/>
      <c r="K183" s="86"/>
      <c r="L183" s="93"/>
    </row>
    <row r="184" spans="1:12" x14ac:dyDescent="0.3">
      <c r="A184" s="86">
        <v>325</v>
      </c>
      <c r="B184" s="87">
        <v>41886</v>
      </c>
      <c r="C184" s="87">
        <v>42368</v>
      </c>
      <c r="D184" s="86" t="s">
        <v>28</v>
      </c>
      <c r="E184" s="93">
        <v>1.3042</v>
      </c>
      <c r="F184" s="84"/>
      <c r="H184" s="86"/>
      <c r="I184" s="87"/>
      <c r="J184" s="87"/>
      <c r="K184" s="86"/>
      <c r="L184" s="93"/>
    </row>
    <row r="185" spans="1:12" x14ac:dyDescent="0.3">
      <c r="A185" s="86">
        <v>326</v>
      </c>
      <c r="B185" s="87">
        <v>41886</v>
      </c>
      <c r="C185" s="87">
        <v>42368</v>
      </c>
      <c r="D185" s="86" t="s">
        <v>28</v>
      </c>
      <c r="E185" s="93">
        <v>1.3042</v>
      </c>
      <c r="F185" s="84"/>
      <c r="H185" s="86"/>
      <c r="I185" s="87"/>
      <c r="J185" s="87"/>
      <c r="K185" s="86"/>
      <c r="L185" s="93"/>
    </row>
    <row r="186" spans="1:12" x14ac:dyDescent="0.3">
      <c r="A186" s="86">
        <v>327</v>
      </c>
      <c r="B186" s="87">
        <v>41886</v>
      </c>
      <c r="C186" s="87">
        <v>42368</v>
      </c>
      <c r="D186" s="86" t="s">
        <v>28</v>
      </c>
      <c r="E186" s="93">
        <v>1.3042</v>
      </c>
      <c r="F186" s="84"/>
      <c r="H186" s="86"/>
      <c r="I186" s="87"/>
      <c r="J186" s="87"/>
      <c r="K186" s="86"/>
      <c r="L186" s="93"/>
    </row>
    <row r="187" spans="1:12" x14ac:dyDescent="0.3">
      <c r="A187" s="86">
        <v>328</v>
      </c>
      <c r="B187" s="87">
        <v>41886</v>
      </c>
      <c r="C187" s="87">
        <v>42368</v>
      </c>
      <c r="D187" s="86" t="s">
        <v>28</v>
      </c>
      <c r="E187" s="93">
        <v>1.3042</v>
      </c>
      <c r="F187" s="84"/>
      <c r="H187" s="86"/>
      <c r="I187" s="87"/>
      <c r="J187" s="87"/>
      <c r="K187" s="86"/>
      <c r="L187" s="93"/>
    </row>
    <row r="188" spans="1:12" x14ac:dyDescent="0.3">
      <c r="A188" s="86">
        <v>363</v>
      </c>
      <c r="B188" s="87">
        <v>41968</v>
      </c>
      <c r="C188" s="87">
        <v>42355</v>
      </c>
      <c r="D188" s="86" t="s">
        <v>28</v>
      </c>
      <c r="E188" s="93">
        <v>1.2516</v>
      </c>
      <c r="F188" s="84"/>
    </row>
    <row r="189" spans="1:12" x14ac:dyDescent="0.3">
      <c r="A189" s="86">
        <v>364</v>
      </c>
      <c r="B189" s="87">
        <v>41968</v>
      </c>
      <c r="C189" s="87">
        <v>42355</v>
      </c>
      <c r="D189" s="86" t="s">
        <v>28</v>
      </c>
      <c r="E189" s="93">
        <v>1.2516</v>
      </c>
      <c r="F189" s="84"/>
    </row>
    <row r="190" spans="1:12" x14ac:dyDescent="0.3">
      <c r="A190" s="86">
        <v>365</v>
      </c>
      <c r="B190" s="87">
        <v>41968</v>
      </c>
      <c r="C190" s="87">
        <v>42355</v>
      </c>
      <c r="D190" s="86" t="s">
        <v>28</v>
      </c>
      <c r="E190" s="93">
        <v>1.2516</v>
      </c>
      <c r="F190" s="84"/>
    </row>
    <row r="191" spans="1:12" x14ac:dyDescent="0.3">
      <c r="A191" s="86">
        <v>369</v>
      </c>
      <c r="B191" s="87">
        <v>41976</v>
      </c>
      <c r="C191" s="87">
        <v>42355</v>
      </c>
      <c r="D191" s="86" t="s">
        <v>28</v>
      </c>
      <c r="E191" s="93">
        <v>1.2364999999999999</v>
      </c>
      <c r="F191" s="84"/>
    </row>
    <row r="192" spans="1:12" x14ac:dyDescent="0.3">
      <c r="A192" s="86">
        <v>370</v>
      </c>
      <c r="B192" s="87">
        <v>41976</v>
      </c>
      <c r="C192" s="87">
        <v>42355</v>
      </c>
      <c r="D192" s="86" t="s">
        <v>28</v>
      </c>
      <c r="E192" s="93">
        <v>1.2364999999999999</v>
      </c>
      <c r="F192" s="84"/>
    </row>
    <row r="193" spans="1:6" x14ac:dyDescent="0.3">
      <c r="A193" s="86">
        <v>371</v>
      </c>
      <c r="B193" s="87">
        <v>41976</v>
      </c>
      <c r="C193" s="87">
        <v>42355</v>
      </c>
      <c r="D193" s="86" t="s">
        <v>28</v>
      </c>
      <c r="E193" s="93">
        <v>1.2364999999999999</v>
      </c>
      <c r="F193" s="84"/>
    </row>
    <row r="194" spans="1:6" x14ac:dyDescent="0.3">
      <c r="A194" s="86">
        <v>372</v>
      </c>
      <c r="B194" s="87">
        <v>41992</v>
      </c>
      <c r="C194" s="87">
        <v>42355</v>
      </c>
      <c r="D194" s="86" t="s">
        <v>28</v>
      </c>
      <c r="E194" s="93">
        <v>1.2293000000000001</v>
      </c>
      <c r="F194" s="84"/>
    </row>
    <row r="195" spans="1:6" x14ac:dyDescent="0.3">
      <c r="A195" s="86">
        <v>373</v>
      </c>
      <c r="B195" s="87">
        <v>41992</v>
      </c>
      <c r="C195" s="87">
        <v>42355</v>
      </c>
      <c r="D195" s="86" t="s">
        <v>28</v>
      </c>
      <c r="E195" s="93">
        <v>1.2293000000000001</v>
      </c>
      <c r="F195" s="84"/>
    </row>
    <row r="196" spans="1:6" x14ac:dyDescent="0.3">
      <c r="A196" s="86">
        <v>374</v>
      </c>
      <c r="B196" s="87">
        <v>41992</v>
      </c>
      <c r="C196" s="87">
        <v>42355</v>
      </c>
      <c r="D196" s="86" t="s">
        <v>28</v>
      </c>
      <c r="E196" s="93">
        <v>1.2293000000000001</v>
      </c>
      <c r="F196" s="84"/>
    </row>
    <row r="197" spans="1:6" x14ac:dyDescent="0.3">
      <c r="A197" s="86">
        <v>375</v>
      </c>
      <c r="B197" s="87">
        <v>41996</v>
      </c>
      <c r="C197" s="87">
        <v>42359</v>
      </c>
      <c r="D197" s="86" t="s">
        <v>28</v>
      </c>
      <c r="E197" s="93">
        <v>1.2241</v>
      </c>
      <c r="F197" s="84"/>
    </row>
    <row r="198" spans="1:6" x14ac:dyDescent="0.3">
      <c r="A198" s="86">
        <v>376</v>
      </c>
      <c r="B198" s="87">
        <v>41996</v>
      </c>
      <c r="C198" s="87">
        <v>42359</v>
      </c>
      <c r="D198" s="86" t="s">
        <v>28</v>
      </c>
      <c r="E198" s="93">
        <v>1.2241</v>
      </c>
      <c r="F198" s="84"/>
    </row>
    <row r="199" spans="1:6" x14ac:dyDescent="0.3">
      <c r="A199" s="86">
        <v>377</v>
      </c>
      <c r="B199" s="87">
        <v>41996</v>
      </c>
      <c r="C199" s="87">
        <v>42359</v>
      </c>
      <c r="D199" s="86" t="s">
        <v>28</v>
      </c>
      <c r="E199" s="93">
        <v>1.2241</v>
      </c>
      <c r="F199" s="84"/>
    </row>
    <row r="200" spans="1:6" x14ac:dyDescent="0.3">
      <c r="A200" s="86">
        <v>381</v>
      </c>
      <c r="B200" s="87">
        <v>42009</v>
      </c>
      <c r="C200" s="87">
        <v>42355</v>
      </c>
      <c r="D200" s="86" t="s">
        <v>28</v>
      </c>
      <c r="E200" s="93">
        <v>1.1988000000000001</v>
      </c>
      <c r="F200" s="84"/>
    </row>
    <row r="201" spans="1:6" x14ac:dyDescent="0.3">
      <c r="A201" s="86">
        <v>382</v>
      </c>
      <c r="B201" s="87">
        <v>42009</v>
      </c>
      <c r="C201" s="87">
        <v>42355</v>
      </c>
      <c r="D201" s="86" t="s">
        <v>28</v>
      </c>
      <c r="E201" s="93">
        <v>1.1988000000000001</v>
      </c>
      <c r="F201" s="84"/>
    </row>
    <row r="202" spans="1:6" x14ac:dyDescent="0.3">
      <c r="A202" s="86">
        <v>383</v>
      </c>
      <c r="B202" s="87">
        <v>42009</v>
      </c>
      <c r="C202" s="87">
        <v>42355</v>
      </c>
      <c r="D202" s="86" t="s">
        <v>28</v>
      </c>
      <c r="E202" s="93">
        <v>1.1988000000000001</v>
      </c>
      <c r="F202" s="84"/>
    </row>
    <row r="203" spans="1:6" x14ac:dyDescent="0.3">
      <c r="A203" s="86">
        <v>384</v>
      </c>
      <c r="B203" s="87">
        <v>42011</v>
      </c>
      <c r="C203" s="87">
        <v>42355</v>
      </c>
      <c r="D203" s="86" t="s">
        <v>28</v>
      </c>
      <c r="E203" s="93">
        <v>1.1892</v>
      </c>
      <c r="F203" s="84"/>
    </row>
    <row r="204" spans="1:6" x14ac:dyDescent="0.3">
      <c r="A204" s="86">
        <v>385</v>
      </c>
      <c r="B204" s="87">
        <v>42011</v>
      </c>
      <c r="C204" s="87">
        <v>42355</v>
      </c>
      <c r="D204" s="86" t="s">
        <v>28</v>
      </c>
      <c r="E204" s="93">
        <v>1.1892</v>
      </c>
      <c r="F204" s="84"/>
    </row>
    <row r="205" spans="1:6" x14ac:dyDescent="0.3">
      <c r="A205" s="86">
        <v>386</v>
      </c>
      <c r="B205" s="87">
        <v>42011</v>
      </c>
      <c r="C205" s="87">
        <v>42355</v>
      </c>
      <c r="D205" s="86" t="s">
        <v>28</v>
      </c>
      <c r="E205" s="93">
        <v>1.1892</v>
      </c>
      <c r="F205" s="84"/>
    </row>
    <row r="206" spans="1:6" x14ac:dyDescent="0.3">
      <c r="A206" s="86">
        <v>387</v>
      </c>
      <c r="B206" s="87">
        <v>42018</v>
      </c>
      <c r="C206" s="87">
        <v>42388</v>
      </c>
      <c r="D206" s="86" t="s">
        <v>28</v>
      </c>
      <c r="E206" s="93">
        <v>1.1852</v>
      </c>
      <c r="F206" s="84"/>
    </row>
    <row r="207" spans="1:6" x14ac:dyDescent="0.3">
      <c r="A207" s="86">
        <v>388</v>
      </c>
      <c r="B207" s="87">
        <v>42018</v>
      </c>
      <c r="C207" s="87">
        <v>42388</v>
      </c>
      <c r="D207" s="86" t="s">
        <v>28</v>
      </c>
      <c r="E207" s="93">
        <v>1.1852</v>
      </c>
      <c r="F207" s="84"/>
    </row>
    <row r="208" spans="1:6" x14ac:dyDescent="0.3">
      <c r="A208" s="86">
        <v>389</v>
      </c>
      <c r="B208" s="87">
        <v>42018</v>
      </c>
      <c r="C208" s="87">
        <v>42388</v>
      </c>
      <c r="D208" s="86" t="s">
        <v>28</v>
      </c>
      <c r="E208" s="93">
        <v>1.1852</v>
      </c>
      <c r="F208" s="84"/>
    </row>
    <row r="209" spans="1:6" x14ac:dyDescent="0.3">
      <c r="A209" s="86">
        <v>390</v>
      </c>
      <c r="B209" s="87">
        <v>42031</v>
      </c>
      <c r="C209" s="87">
        <v>42489</v>
      </c>
      <c r="D209" s="86" t="s">
        <v>45</v>
      </c>
      <c r="E209" s="93">
        <v>27.7608</v>
      </c>
      <c r="F209" s="84"/>
    </row>
    <row r="210" spans="1:6" x14ac:dyDescent="0.3">
      <c r="A210" s="86">
        <v>391</v>
      </c>
      <c r="B210" s="87">
        <v>42031</v>
      </c>
      <c r="C210" s="87">
        <v>42489</v>
      </c>
      <c r="D210" s="86" t="s">
        <v>45</v>
      </c>
      <c r="E210" s="93">
        <v>27.7608</v>
      </c>
      <c r="F210" s="84"/>
    </row>
    <row r="211" spans="1:6" x14ac:dyDescent="0.3">
      <c r="A211" s="86">
        <v>392</v>
      </c>
      <c r="B211" s="87">
        <v>42031</v>
      </c>
      <c r="C211" s="87">
        <v>42489</v>
      </c>
      <c r="D211" s="86" t="s">
        <v>45</v>
      </c>
      <c r="E211" s="93">
        <v>27.7608</v>
      </c>
      <c r="F211" s="84"/>
    </row>
    <row r="212" spans="1:6" x14ac:dyDescent="0.3">
      <c r="A212" s="86">
        <v>393</v>
      </c>
      <c r="B212" s="87">
        <v>42031</v>
      </c>
      <c r="C212" s="87">
        <v>42398</v>
      </c>
      <c r="D212" s="86" t="s">
        <v>45</v>
      </c>
      <c r="E212" s="93">
        <v>27.7971</v>
      </c>
      <c r="F212" s="84"/>
    </row>
    <row r="213" spans="1:6" x14ac:dyDescent="0.3">
      <c r="A213" s="86">
        <v>394</v>
      </c>
      <c r="B213" s="87">
        <v>42031</v>
      </c>
      <c r="C213" s="87">
        <v>42398</v>
      </c>
      <c r="D213" s="86" t="s">
        <v>45</v>
      </c>
      <c r="E213" s="93">
        <v>27.7971</v>
      </c>
      <c r="F213" s="84"/>
    </row>
    <row r="214" spans="1:6" x14ac:dyDescent="0.3">
      <c r="A214" s="86">
        <v>395</v>
      </c>
      <c r="B214" s="87">
        <v>42031</v>
      </c>
      <c r="C214" s="87">
        <v>42398</v>
      </c>
      <c r="D214" s="86" t="s">
        <v>45</v>
      </c>
      <c r="E214" s="93">
        <v>27.7971</v>
      </c>
      <c r="F214" s="84"/>
    </row>
    <row r="215" spans="1:6" x14ac:dyDescent="0.3">
      <c r="A215" s="86">
        <v>396</v>
      </c>
      <c r="B215" s="87">
        <v>42031</v>
      </c>
      <c r="C215" s="87">
        <v>42429</v>
      </c>
      <c r="D215" s="86" t="s">
        <v>45</v>
      </c>
      <c r="E215" s="93">
        <v>27.784800000000001</v>
      </c>
      <c r="F215" s="84"/>
    </row>
    <row r="216" spans="1:6" x14ac:dyDescent="0.3">
      <c r="A216" s="86">
        <v>397</v>
      </c>
      <c r="B216" s="87">
        <v>42031</v>
      </c>
      <c r="C216" s="87">
        <v>42429</v>
      </c>
      <c r="D216" s="86" t="s">
        <v>45</v>
      </c>
      <c r="E216" s="93">
        <v>27.784800000000001</v>
      </c>
      <c r="F216" s="84"/>
    </row>
    <row r="217" spans="1:6" x14ac:dyDescent="0.3">
      <c r="A217" s="86">
        <v>398</v>
      </c>
      <c r="B217" s="87">
        <v>42031</v>
      </c>
      <c r="C217" s="87">
        <v>42429</v>
      </c>
      <c r="D217" s="86" t="s">
        <v>45</v>
      </c>
      <c r="E217" s="93">
        <v>27.784800000000001</v>
      </c>
      <c r="F217" s="84"/>
    </row>
    <row r="218" spans="1:6" x14ac:dyDescent="0.3">
      <c r="A218" s="86">
        <v>399</v>
      </c>
      <c r="B218" s="87">
        <v>42031</v>
      </c>
      <c r="C218" s="87">
        <v>42460</v>
      </c>
      <c r="D218" s="86" t="s">
        <v>45</v>
      </c>
      <c r="E218" s="93">
        <v>27.772400000000001</v>
      </c>
      <c r="F218" s="84"/>
    </row>
    <row r="219" spans="1:6" x14ac:dyDescent="0.3">
      <c r="A219" s="86">
        <v>400</v>
      </c>
      <c r="B219" s="87">
        <v>42031</v>
      </c>
      <c r="C219" s="87">
        <v>42460</v>
      </c>
      <c r="D219" s="86" t="s">
        <v>45</v>
      </c>
      <c r="E219" s="93">
        <v>27.772400000000001</v>
      </c>
      <c r="F219" s="84"/>
    </row>
    <row r="220" spans="1:6" x14ac:dyDescent="0.3">
      <c r="A220" s="86">
        <v>401</v>
      </c>
      <c r="B220" s="87">
        <v>42031</v>
      </c>
      <c r="C220" s="87">
        <v>42460</v>
      </c>
      <c r="D220" s="86" t="s">
        <v>45</v>
      </c>
      <c r="E220" s="93">
        <v>27.772400000000001</v>
      </c>
      <c r="F220" s="84"/>
    </row>
    <row r="221" spans="1:6" x14ac:dyDescent="0.3">
      <c r="A221" s="86">
        <v>402</v>
      </c>
      <c r="B221" s="87">
        <v>42031</v>
      </c>
      <c r="C221" s="87">
        <v>42521</v>
      </c>
      <c r="D221" s="86" t="s">
        <v>45</v>
      </c>
      <c r="E221" s="93">
        <v>27.748000000000001</v>
      </c>
      <c r="F221" s="84"/>
    </row>
    <row r="222" spans="1:6" x14ac:dyDescent="0.3">
      <c r="A222" s="86">
        <v>403</v>
      </c>
      <c r="B222" s="87">
        <v>42031</v>
      </c>
      <c r="C222" s="87">
        <v>42521</v>
      </c>
      <c r="D222" s="86" t="s">
        <v>45</v>
      </c>
      <c r="E222" s="93">
        <v>27.748000000000001</v>
      </c>
      <c r="F222" s="84"/>
    </row>
    <row r="223" spans="1:6" x14ac:dyDescent="0.3">
      <c r="A223" s="86">
        <v>404</v>
      </c>
      <c r="B223" s="87">
        <v>42031</v>
      </c>
      <c r="C223" s="87">
        <v>42521</v>
      </c>
      <c r="D223" s="86" t="s">
        <v>45</v>
      </c>
      <c r="E223" s="93">
        <v>27.748000000000001</v>
      </c>
      <c r="F223" s="84"/>
    </row>
    <row r="224" spans="1:6" x14ac:dyDescent="0.3">
      <c r="A224" s="86">
        <v>405</v>
      </c>
      <c r="B224" s="87">
        <v>42031</v>
      </c>
      <c r="C224" s="87">
        <v>42551</v>
      </c>
      <c r="D224" s="86" t="s">
        <v>45</v>
      </c>
      <c r="E224" s="93">
        <v>27.736000000000001</v>
      </c>
      <c r="F224" s="84"/>
    </row>
    <row r="225" spans="1:10" x14ac:dyDescent="0.3">
      <c r="A225" s="86">
        <v>406</v>
      </c>
      <c r="B225" s="87">
        <v>42031</v>
      </c>
      <c r="C225" s="87">
        <v>42551</v>
      </c>
      <c r="D225" s="86" t="s">
        <v>45</v>
      </c>
      <c r="E225" s="93">
        <v>27.736000000000001</v>
      </c>
      <c r="F225" s="84"/>
    </row>
    <row r="226" spans="1:10" x14ac:dyDescent="0.3">
      <c r="A226" s="86">
        <v>407</v>
      </c>
      <c r="B226" s="87">
        <v>42031</v>
      </c>
      <c r="C226" s="87">
        <v>42551</v>
      </c>
      <c r="D226" s="86" t="s">
        <v>45</v>
      </c>
      <c r="E226" s="93">
        <v>27.736000000000001</v>
      </c>
      <c r="F226" s="84"/>
    </row>
    <row r="227" spans="1:10" x14ac:dyDescent="0.3">
      <c r="A227" s="86">
        <v>418</v>
      </c>
      <c r="B227" s="87">
        <v>42055</v>
      </c>
      <c r="C227" s="87">
        <v>42355</v>
      </c>
      <c r="D227" s="86" t="s">
        <v>28</v>
      </c>
      <c r="E227" s="93">
        <v>1.1445000000000001</v>
      </c>
      <c r="F227" s="84"/>
    </row>
    <row r="228" spans="1:10" x14ac:dyDescent="0.3">
      <c r="A228" s="86">
        <v>419</v>
      </c>
      <c r="B228" s="87">
        <v>42055</v>
      </c>
      <c r="C228" s="87">
        <v>42355</v>
      </c>
      <c r="D228" s="86" t="s">
        <v>28</v>
      </c>
      <c r="E228" s="93">
        <v>1.1445000000000001</v>
      </c>
      <c r="F228" s="84"/>
    </row>
    <row r="229" spans="1:10" x14ac:dyDescent="0.3">
      <c r="A229" s="86">
        <v>420</v>
      </c>
      <c r="B229" s="87">
        <v>42055</v>
      </c>
      <c r="C229" s="87">
        <v>42355</v>
      </c>
      <c r="D229" s="86" t="s">
        <v>28</v>
      </c>
      <c r="E229" s="93">
        <v>1.1445000000000001</v>
      </c>
      <c r="F229" s="84"/>
    </row>
    <row r="230" spans="1:10" x14ac:dyDescent="0.3">
      <c r="A230" s="86">
        <v>421</v>
      </c>
      <c r="B230" s="87">
        <v>42058</v>
      </c>
      <c r="C230" s="87">
        <v>42355</v>
      </c>
      <c r="D230" s="86" t="s">
        <v>28</v>
      </c>
      <c r="E230" s="93">
        <v>1.1393</v>
      </c>
      <c r="F230" s="84"/>
    </row>
    <row r="231" spans="1:10" x14ac:dyDescent="0.3">
      <c r="A231" s="86">
        <v>422</v>
      </c>
      <c r="B231" s="87">
        <v>42058</v>
      </c>
      <c r="C231" s="87">
        <v>42355</v>
      </c>
      <c r="D231" s="86" t="s">
        <v>28</v>
      </c>
      <c r="E231" s="93">
        <v>1.1393</v>
      </c>
      <c r="F231" s="84"/>
    </row>
    <row r="232" spans="1:10" x14ac:dyDescent="0.3">
      <c r="A232" s="86">
        <v>423</v>
      </c>
      <c r="B232" s="87">
        <v>42058</v>
      </c>
      <c r="C232" s="87">
        <v>42355</v>
      </c>
      <c r="D232" s="86" t="s">
        <v>28</v>
      </c>
      <c r="E232" s="93">
        <v>1.1393</v>
      </c>
      <c r="F232" s="84"/>
    </row>
    <row r="233" spans="1:10" x14ac:dyDescent="0.3">
      <c r="A233" s="86">
        <v>424</v>
      </c>
      <c r="B233" s="87">
        <v>42058</v>
      </c>
      <c r="C233" s="87">
        <v>42355</v>
      </c>
      <c r="D233" s="86" t="s">
        <v>28</v>
      </c>
      <c r="E233" s="93">
        <v>1.1393</v>
      </c>
      <c r="F233" s="84"/>
    </row>
    <row r="234" spans="1:10" x14ac:dyDescent="0.3">
      <c r="A234" s="86">
        <v>425</v>
      </c>
      <c r="B234" s="87">
        <v>42058</v>
      </c>
      <c r="C234" s="87">
        <v>42355</v>
      </c>
      <c r="D234" s="86" t="s">
        <v>28</v>
      </c>
      <c r="E234" s="93">
        <v>1.1393</v>
      </c>
      <c r="F234" s="84"/>
    </row>
    <row r="235" spans="1:10" x14ac:dyDescent="0.3">
      <c r="A235" s="86">
        <v>426</v>
      </c>
      <c r="B235" s="87">
        <v>42058</v>
      </c>
      <c r="C235" s="87">
        <v>42355</v>
      </c>
      <c r="D235" s="86" t="s">
        <v>28</v>
      </c>
      <c r="E235" s="93">
        <v>1.1393</v>
      </c>
      <c r="F235" s="84"/>
    </row>
    <row r="236" spans="1:10" x14ac:dyDescent="0.3">
      <c r="A236" s="86">
        <v>432</v>
      </c>
      <c r="B236" s="87">
        <v>42068</v>
      </c>
      <c r="C236" s="87">
        <v>42549</v>
      </c>
      <c r="D236" s="86" t="s">
        <v>28</v>
      </c>
      <c r="E236" s="93">
        <v>1.1910000000000001</v>
      </c>
      <c r="F236" s="84"/>
    </row>
    <row r="237" spans="1:10" x14ac:dyDescent="0.3">
      <c r="A237" s="86">
        <v>433</v>
      </c>
      <c r="B237" s="87">
        <v>42068</v>
      </c>
      <c r="C237" s="87">
        <v>42549</v>
      </c>
      <c r="D237" s="86" t="s">
        <v>28</v>
      </c>
      <c r="E237" s="93">
        <v>1.1910000000000001</v>
      </c>
      <c r="F237" s="84"/>
    </row>
    <row r="238" spans="1:10" x14ac:dyDescent="0.3">
      <c r="A238" s="86">
        <v>434</v>
      </c>
      <c r="B238" s="87">
        <v>42068</v>
      </c>
      <c r="C238" s="87">
        <v>42549</v>
      </c>
      <c r="D238" s="86" t="s">
        <v>28</v>
      </c>
      <c r="E238" s="93">
        <v>1.1910000000000001</v>
      </c>
    </row>
    <row r="239" spans="1:10" x14ac:dyDescent="0.3">
      <c r="A239" s="86">
        <v>444</v>
      </c>
      <c r="B239" s="87">
        <v>42095</v>
      </c>
      <c r="C239" s="87">
        <v>42397</v>
      </c>
      <c r="D239" s="86" t="s">
        <v>28</v>
      </c>
      <c r="E239" s="92">
        <v>1.0840000000000001</v>
      </c>
      <c r="G239" s="43"/>
      <c r="H239" s="88"/>
      <c r="I239" s="88"/>
      <c r="J239" s="88"/>
    </row>
    <row r="240" spans="1:10" x14ac:dyDescent="0.3">
      <c r="A240" s="86">
        <v>445</v>
      </c>
      <c r="B240" s="87">
        <v>42095</v>
      </c>
      <c r="C240" s="87">
        <v>42426</v>
      </c>
      <c r="D240" s="86" t="s">
        <v>28</v>
      </c>
      <c r="E240" s="92">
        <v>1.0849</v>
      </c>
      <c r="G240" s="43"/>
      <c r="H240" s="88"/>
      <c r="I240" s="88"/>
      <c r="J240" s="88"/>
    </row>
    <row r="241" spans="1:10" x14ac:dyDescent="0.3">
      <c r="A241" s="86">
        <v>473</v>
      </c>
      <c r="B241" s="87">
        <v>42143</v>
      </c>
      <c r="C241" s="87">
        <v>42460</v>
      </c>
      <c r="D241" s="86" t="s">
        <v>28</v>
      </c>
      <c r="E241" s="92">
        <v>1.1213</v>
      </c>
      <c r="G241" s="43"/>
      <c r="H241" s="88"/>
      <c r="I241" s="88"/>
      <c r="J241" s="88"/>
    </row>
    <row r="242" spans="1:10" x14ac:dyDescent="0.3">
      <c r="A242" s="86">
        <v>474</v>
      </c>
      <c r="B242" s="87">
        <v>42143</v>
      </c>
      <c r="C242" s="87">
        <v>42489</v>
      </c>
      <c r="D242" s="86" t="s">
        <v>28</v>
      </c>
      <c r="E242" s="92">
        <v>1.1222000000000001</v>
      </c>
      <c r="G242" s="43"/>
      <c r="H242" s="88"/>
      <c r="I242" s="88"/>
      <c r="J242" s="88"/>
    </row>
    <row r="243" spans="1:10" x14ac:dyDescent="0.3">
      <c r="A243" s="86">
        <v>475</v>
      </c>
      <c r="B243" s="87">
        <v>42143</v>
      </c>
      <c r="C243" s="87">
        <v>42521</v>
      </c>
      <c r="D243" s="86" t="s">
        <v>28</v>
      </c>
      <c r="E243" s="92">
        <v>1.1233</v>
      </c>
      <c r="G243" s="43"/>
      <c r="H243" s="88"/>
      <c r="I243" s="88"/>
      <c r="J243" s="88"/>
    </row>
    <row r="244" spans="1:10" x14ac:dyDescent="0.3">
      <c r="A244" s="86">
        <v>480</v>
      </c>
      <c r="B244" s="87">
        <v>42160</v>
      </c>
      <c r="C244" s="87">
        <v>42580</v>
      </c>
      <c r="D244" s="86" t="s">
        <v>45</v>
      </c>
      <c r="E244" s="92">
        <v>27.468</v>
      </c>
    </row>
    <row r="245" spans="1:10" x14ac:dyDescent="0.3">
      <c r="A245" s="86">
        <v>481</v>
      </c>
      <c r="B245" s="87">
        <v>42160</v>
      </c>
      <c r="C245" s="87">
        <v>42580</v>
      </c>
      <c r="D245" s="86" t="s">
        <v>45</v>
      </c>
      <c r="E245" s="92">
        <v>27.468</v>
      </c>
    </row>
    <row r="246" spans="1:10" x14ac:dyDescent="0.3">
      <c r="A246" s="86">
        <v>482</v>
      </c>
      <c r="B246" s="87">
        <v>42160</v>
      </c>
      <c r="C246" s="87">
        <v>42580</v>
      </c>
      <c r="D246" s="86" t="s">
        <v>45</v>
      </c>
      <c r="E246" s="92">
        <v>27.468</v>
      </c>
    </row>
    <row r="247" spans="1:10" x14ac:dyDescent="0.3">
      <c r="A247" s="86">
        <v>483</v>
      </c>
      <c r="B247" s="87">
        <v>42160</v>
      </c>
      <c r="C247" s="87">
        <v>42613</v>
      </c>
      <c r="D247" s="86" t="s">
        <v>45</v>
      </c>
      <c r="E247" s="92">
        <v>27.48</v>
      </c>
    </row>
    <row r="248" spans="1:10" x14ac:dyDescent="0.3">
      <c r="A248" s="86">
        <v>484</v>
      </c>
      <c r="B248" s="87">
        <v>42160</v>
      </c>
      <c r="C248" s="87">
        <v>42613</v>
      </c>
      <c r="D248" s="86" t="s">
        <v>45</v>
      </c>
      <c r="E248" s="92">
        <v>27.48</v>
      </c>
    </row>
    <row r="249" spans="1:10" x14ac:dyDescent="0.3">
      <c r="A249" s="86">
        <v>485</v>
      </c>
      <c r="B249" s="87">
        <v>42160</v>
      </c>
      <c r="C249" s="87">
        <v>42613</v>
      </c>
      <c r="D249" s="86" t="s">
        <v>45</v>
      </c>
      <c r="E249" s="92">
        <v>27.48</v>
      </c>
    </row>
    <row r="250" spans="1:10" x14ac:dyDescent="0.3">
      <c r="A250" s="86">
        <v>486</v>
      </c>
      <c r="B250" s="87">
        <v>42160</v>
      </c>
      <c r="C250" s="87">
        <v>42643</v>
      </c>
      <c r="D250" s="86" t="s">
        <v>45</v>
      </c>
      <c r="E250" s="92">
        <v>27.49</v>
      </c>
    </row>
    <row r="251" spans="1:10" x14ac:dyDescent="0.3">
      <c r="A251" s="86">
        <v>487</v>
      </c>
      <c r="B251" s="87">
        <v>42160</v>
      </c>
      <c r="C251" s="87">
        <v>42643</v>
      </c>
      <c r="D251" s="86" t="s">
        <v>45</v>
      </c>
      <c r="E251" s="92">
        <v>27.49</v>
      </c>
    </row>
    <row r="252" spans="1:10" x14ac:dyDescent="0.3">
      <c r="A252" s="86">
        <v>488</v>
      </c>
      <c r="B252" s="87">
        <v>42160</v>
      </c>
      <c r="C252" s="87">
        <v>42643</v>
      </c>
      <c r="D252" s="86" t="s">
        <v>45</v>
      </c>
      <c r="E252" s="92">
        <v>27.49</v>
      </c>
    </row>
    <row r="253" spans="1:10" x14ac:dyDescent="0.3">
      <c r="A253" s="86">
        <v>489</v>
      </c>
      <c r="B253" s="87">
        <v>42160</v>
      </c>
      <c r="C253" s="87">
        <v>42674</v>
      </c>
      <c r="D253" s="86" t="s">
        <v>45</v>
      </c>
      <c r="E253" s="92">
        <v>27.501000000000001</v>
      </c>
    </row>
    <row r="254" spans="1:10" x14ac:dyDescent="0.3">
      <c r="A254" s="86">
        <v>490</v>
      </c>
      <c r="B254" s="87">
        <v>42160</v>
      </c>
      <c r="C254" s="87">
        <v>42674</v>
      </c>
      <c r="D254" s="86" t="s">
        <v>45</v>
      </c>
      <c r="E254" s="92">
        <v>27.501000000000001</v>
      </c>
    </row>
    <row r="255" spans="1:10" x14ac:dyDescent="0.3">
      <c r="A255" s="86">
        <v>491</v>
      </c>
      <c r="B255" s="87">
        <v>42160</v>
      </c>
      <c r="C255" s="87">
        <v>42674</v>
      </c>
      <c r="D255" s="86" t="s">
        <v>45</v>
      </c>
      <c r="E255" s="92">
        <v>27.501000000000001</v>
      </c>
    </row>
    <row r="256" spans="1:10" x14ac:dyDescent="0.3">
      <c r="A256" s="86">
        <v>492</v>
      </c>
      <c r="B256" s="87">
        <v>42160</v>
      </c>
      <c r="C256" s="87">
        <v>42704</v>
      </c>
      <c r="D256" s="86" t="s">
        <v>45</v>
      </c>
      <c r="E256" s="92">
        <v>27.512</v>
      </c>
    </row>
    <row r="257" spans="1:6" x14ac:dyDescent="0.3">
      <c r="A257" s="86">
        <v>493</v>
      </c>
      <c r="B257" s="87">
        <v>42160</v>
      </c>
      <c r="C257" s="87">
        <v>42704</v>
      </c>
      <c r="D257" s="86" t="s">
        <v>45</v>
      </c>
      <c r="E257" s="92">
        <v>27.512</v>
      </c>
    </row>
    <row r="258" spans="1:6" x14ac:dyDescent="0.3">
      <c r="A258" s="86">
        <v>494</v>
      </c>
      <c r="B258" s="87">
        <v>42160</v>
      </c>
      <c r="C258" s="87">
        <v>42704</v>
      </c>
      <c r="D258" s="86" t="s">
        <v>45</v>
      </c>
      <c r="E258" s="92">
        <v>27.512</v>
      </c>
    </row>
    <row r="259" spans="1:6" x14ac:dyDescent="0.3">
      <c r="A259" s="86">
        <v>495</v>
      </c>
      <c r="B259" s="87">
        <v>42160</v>
      </c>
      <c r="C259" s="87">
        <v>42734</v>
      </c>
      <c r="D259" s="86" t="s">
        <v>45</v>
      </c>
      <c r="E259" s="92">
        <v>27.523</v>
      </c>
    </row>
    <row r="260" spans="1:6" x14ac:dyDescent="0.3">
      <c r="A260" s="86">
        <v>496</v>
      </c>
      <c r="B260" s="87">
        <v>42160</v>
      </c>
      <c r="C260" s="87">
        <v>42734</v>
      </c>
      <c r="D260" s="86" t="s">
        <v>45</v>
      </c>
      <c r="E260" s="92">
        <v>27.523</v>
      </c>
    </row>
    <row r="261" spans="1:6" x14ac:dyDescent="0.3">
      <c r="A261" s="86">
        <v>497</v>
      </c>
      <c r="B261" s="87">
        <v>42160</v>
      </c>
      <c r="C261" s="87">
        <v>42734</v>
      </c>
      <c r="D261" s="86" t="s">
        <v>45</v>
      </c>
      <c r="E261" s="92">
        <v>27.523</v>
      </c>
    </row>
    <row r="262" spans="1:6" x14ac:dyDescent="0.3">
      <c r="A262" s="86">
        <v>504</v>
      </c>
      <c r="B262" s="87">
        <v>42188</v>
      </c>
      <c r="C262" s="87">
        <v>42823</v>
      </c>
      <c r="D262" s="86" t="s">
        <v>28</v>
      </c>
      <c r="E262" s="92">
        <v>1.1167</v>
      </c>
      <c r="F262" s="84"/>
    </row>
    <row r="263" spans="1:6" x14ac:dyDescent="0.3">
      <c r="A263" s="86">
        <v>505</v>
      </c>
      <c r="B263" s="87">
        <v>42188</v>
      </c>
      <c r="C263" s="87">
        <v>42823</v>
      </c>
      <c r="D263" s="86" t="s">
        <v>28</v>
      </c>
      <c r="E263" s="92">
        <v>1.1167</v>
      </c>
      <c r="F263" s="84"/>
    </row>
    <row r="264" spans="1:6" x14ac:dyDescent="0.3">
      <c r="A264" s="86">
        <v>506</v>
      </c>
      <c r="B264" s="87">
        <v>42188</v>
      </c>
      <c r="C264" s="87">
        <v>42823</v>
      </c>
      <c r="D264" s="86" t="s">
        <v>28</v>
      </c>
      <c r="E264" s="92">
        <v>1.1167</v>
      </c>
      <c r="F264" s="84"/>
    </row>
    <row r="265" spans="1:6" x14ac:dyDescent="0.3">
      <c r="A265" s="86">
        <v>507</v>
      </c>
      <c r="B265" s="87">
        <v>42178</v>
      </c>
      <c r="C265" s="87">
        <v>42912</v>
      </c>
      <c r="D265" s="86" t="s">
        <v>28</v>
      </c>
      <c r="E265" s="92">
        <v>1.1422000000000001</v>
      </c>
      <c r="F265" s="84"/>
    </row>
    <row r="266" spans="1:6" x14ac:dyDescent="0.3">
      <c r="A266" s="86">
        <v>508</v>
      </c>
      <c r="B266" s="87">
        <v>42187</v>
      </c>
      <c r="C266" s="87">
        <v>42885</v>
      </c>
      <c r="D266" s="86" t="s">
        <v>28</v>
      </c>
      <c r="E266" s="92">
        <v>1.1323000000000001</v>
      </c>
      <c r="F266" s="84"/>
    </row>
    <row r="267" spans="1:6" x14ac:dyDescent="0.3">
      <c r="A267" s="86">
        <v>509</v>
      </c>
      <c r="B267" s="87">
        <v>42188</v>
      </c>
      <c r="C267" s="87">
        <v>42853</v>
      </c>
      <c r="D267" s="86" t="s">
        <v>28</v>
      </c>
      <c r="E267" s="92">
        <v>1.1335</v>
      </c>
      <c r="F267" s="84"/>
    </row>
    <row r="268" spans="1:6" x14ac:dyDescent="0.3">
      <c r="A268" s="86">
        <v>510</v>
      </c>
      <c r="B268" s="87">
        <v>42192</v>
      </c>
      <c r="C268" s="87">
        <v>42734</v>
      </c>
      <c r="D268" s="86" t="s">
        <v>28</v>
      </c>
      <c r="E268" s="92">
        <v>1.1167</v>
      </c>
      <c r="F268" s="84"/>
    </row>
    <row r="269" spans="1:6" x14ac:dyDescent="0.3">
      <c r="A269" s="86">
        <v>511</v>
      </c>
      <c r="B269" s="87">
        <v>42192</v>
      </c>
      <c r="C269" s="87">
        <v>42734</v>
      </c>
      <c r="D269" s="86" t="s">
        <v>28</v>
      </c>
      <c r="E269" s="92">
        <v>1.1167</v>
      </c>
      <c r="F269" s="84"/>
    </row>
    <row r="270" spans="1:6" x14ac:dyDescent="0.3">
      <c r="A270" s="86">
        <v>512</v>
      </c>
      <c r="B270" s="87">
        <v>42192</v>
      </c>
      <c r="C270" s="87">
        <v>42734</v>
      </c>
      <c r="D270" s="86" t="s">
        <v>28</v>
      </c>
      <c r="E270" s="92">
        <v>1.1167</v>
      </c>
      <c r="F270" s="84"/>
    </row>
    <row r="271" spans="1:6" x14ac:dyDescent="0.3">
      <c r="A271" s="86">
        <v>513</v>
      </c>
      <c r="B271" s="87">
        <v>42202</v>
      </c>
      <c r="C271" s="87">
        <v>42724</v>
      </c>
      <c r="D271" s="86" t="s">
        <v>28</v>
      </c>
      <c r="E271" s="92">
        <v>1.0980000000000001</v>
      </c>
      <c r="F271" s="84"/>
    </row>
    <row r="272" spans="1:6" x14ac:dyDescent="0.3">
      <c r="A272" s="86">
        <v>514</v>
      </c>
      <c r="B272" s="87">
        <v>42202</v>
      </c>
      <c r="C272" s="87">
        <v>42724</v>
      </c>
      <c r="D272" s="86" t="s">
        <v>28</v>
      </c>
      <c r="E272" s="92">
        <v>1.0980000000000001</v>
      </c>
      <c r="F272" s="84"/>
    </row>
    <row r="273" spans="1:6" x14ac:dyDescent="0.3">
      <c r="A273" s="86">
        <v>515</v>
      </c>
      <c r="B273" s="87">
        <v>42202</v>
      </c>
      <c r="C273" s="87">
        <v>42724</v>
      </c>
      <c r="D273" s="86" t="s">
        <v>28</v>
      </c>
      <c r="E273" s="92">
        <v>1.0980000000000001</v>
      </c>
      <c r="F273" s="84"/>
    </row>
    <row r="274" spans="1:6" x14ac:dyDescent="0.3">
      <c r="A274" s="86">
        <v>516</v>
      </c>
      <c r="B274" s="87">
        <v>42202</v>
      </c>
      <c r="C274" s="87">
        <v>42724</v>
      </c>
      <c r="D274" s="86" t="s">
        <v>28</v>
      </c>
      <c r="E274" s="92">
        <v>1.0980000000000001</v>
      </c>
      <c r="F274" s="84"/>
    </row>
    <row r="275" spans="1:6" x14ac:dyDescent="0.3">
      <c r="A275" s="86">
        <v>517</v>
      </c>
      <c r="B275" s="87">
        <v>42202</v>
      </c>
      <c r="C275" s="87">
        <v>42724</v>
      </c>
      <c r="D275" s="86" t="s">
        <v>28</v>
      </c>
      <c r="E275" s="92">
        <v>1.0980000000000001</v>
      </c>
      <c r="F275" s="84"/>
    </row>
    <row r="276" spans="1:6" x14ac:dyDescent="0.3">
      <c r="A276" s="86">
        <v>518</v>
      </c>
      <c r="B276" s="87">
        <v>42202</v>
      </c>
      <c r="C276" s="87">
        <v>42724</v>
      </c>
      <c r="D276" s="86" t="s">
        <v>28</v>
      </c>
      <c r="E276" s="92">
        <v>1.0980000000000001</v>
      </c>
      <c r="F276" s="84"/>
    </row>
    <row r="277" spans="1:6" x14ac:dyDescent="0.3">
      <c r="A277" s="86">
        <v>525</v>
      </c>
      <c r="B277" s="87">
        <v>42221</v>
      </c>
      <c r="C277" s="87">
        <v>42978</v>
      </c>
      <c r="D277" s="86" t="s">
        <v>28</v>
      </c>
      <c r="E277" s="92">
        <v>1.1195999999999999</v>
      </c>
      <c r="F277" s="84"/>
    </row>
    <row r="278" spans="1:6" x14ac:dyDescent="0.3">
      <c r="A278" s="86">
        <v>526</v>
      </c>
      <c r="B278" s="87">
        <v>42221</v>
      </c>
      <c r="C278" s="87">
        <v>42978</v>
      </c>
      <c r="D278" s="86" t="s">
        <v>28</v>
      </c>
      <c r="E278" s="92">
        <v>1.1195999999999999</v>
      </c>
      <c r="F278" s="84"/>
    </row>
    <row r="279" spans="1:6" x14ac:dyDescent="0.3">
      <c r="A279" s="86">
        <v>527</v>
      </c>
      <c r="B279" s="87">
        <v>42221</v>
      </c>
      <c r="C279" s="87">
        <v>42978</v>
      </c>
      <c r="D279" s="86" t="s">
        <v>28</v>
      </c>
      <c r="E279" s="92">
        <v>1.1195999999999999</v>
      </c>
      <c r="F279" s="84"/>
    </row>
    <row r="280" spans="1:6" x14ac:dyDescent="0.3">
      <c r="A280" s="86">
        <v>528</v>
      </c>
      <c r="B280" s="87">
        <v>42221</v>
      </c>
      <c r="C280" s="87">
        <v>43007</v>
      </c>
      <c r="D280" s="86" t="s">
        <v>28</v>
      </c>
      <c r="E280" s="92">
        <v>1.121</v>
      </c>
      <c r="F280" s="84"/>
    </row>
    <row r="281" spans="1:6" x14ac:dyDescent="0.3">
      <c r="A281" s="86">
        <v>529</v>
      </c>
      <c r="B281" s="87">
        <v>42221</v>
      </c>
      <c r="C281" s="87">
        <v>43007</v>
      </c>
      <c r="D281" s="86" t="s">
        <v>28</v>
      </c>
      <c r="E281" s="92">
        <v>1.121</v>
      </c>
      <c r="F281" s="84"/>
    </row>
    <row r="282" spans="1:6" x14ac:dyDescent="0.3">
      <c r="A282" s="86">
        <v>530</v>
      </c>
      <c r="B282" s="87">
        <v>42221</v>
      </c>
      <c r="C282" s="87">
        <v>43007</v>
      </c>
      <c r="D282" s="86" t="s">
        <v>28</v>
      </c>
      <c r="E282" s="92">
        <v>1.121</v>
      </c>
      <c r="F282" s="84"/>
    </row>
    <row r="283" spans="1:6" x14ac:dyDescent="0.3">
      <c r="A283" s="86">
        <v>531</v>
      </c>
      <c r="B283" s="87">
        <v>42221</v>
      </c>
      <c r="C283" s="87">
        <v>43038</v>
      </c>
      <c r="D283" s="86" t="s">
        <v>28</v>
      </c>
      <c r="E283" s="92">
        <v>1.1232</v>
      </c>
      <c r="F283" s="84"/>
    </row>
    <row r="284" spans="1:6" x14ac:dyDescent="0.3">
      <c r="A284" s="86">
        <v>532</v>
      </c>
      <c r="B284" s="87">
        <v>42221</v>
      </c>
      <c r="C284" s="87">
        <v>43038</v>
      </c>
      <c r="D284" s="86" t="s">
        <v>28</v>
      </c>
      <c r="E284" s="92">
        <v>1.1232</v>
      </c>
      <c r="F284" s="84"/>
    </row>
    <row r="285" spans="1:6" x14ac:dyDescent="0.3">
      <c r="A285" s="86">
        <v>533</v>
      </c>
      <c r="B285" s="87">
        <v>42221</v>
      </c>
      <c r="C285" s="87">
        <v>43038</v>
      </c>
      <c r="D285" s="86" t="s">
        <v>28</v>
      </c>
      <c r="E285" s="92">
        <v>1.1232</v>
      </c>
      <c r="F285" s="84"/>
    </row>
    <row r="286" spans="1:6" x14ac:dyDescent="0.3">
      <c r="A286" s="86">
        <v>534</v>
      </c>
      <c r="B286" s="87">
        <v>42221</v>
      </c>
      <c r="C286" s="87">
        <v>43069</v>
      </c>
      <c r="D286" s="86" t="s">
        <v>28</v>
      </c>
      <c r="E286" s="92">
        <v>1.125</v>
      </c>
      <c r="F286" s="84"/>
    </row>
    <row r="287" spans="1:6" x14ac:dyDescent="0.3">
      <c r="A287" s="86">
        <v>535</v>
      </c>
      <c r="B287" s="87">
        <v>42221</v>
      </c>
      <c r="C287" s="87">
        <v>43069</v>
      </c>
      <c r="D287" s="86" t="s">
        <v>28</v>
      </c>
      <c r="E287" s="92">
        <v>1.125</v>
      </c>
      <c r="F287" s="84"/>
    </row>
    <row r="288" spans="1:6" x14ac:dyDescent="0.3">
      <c r="A288" s="86">
        <v>536</v>
      </c>
      <c r="B288" s="87">
        <v>42221</v>
      </c>
      <c r="C288" s="87">
        <v>43069</v>
      </c>
      <c r="D288" s="86" t="s">
        <v>28</v>
      </c>
      <c r="E288" s="92">
        <v>1.125</v>
      </c>
      <c r="F288" s="84"/>
    </row>
    <row r="289" spans="1:6" x14ac:dyDescent="0.3">
      <c r="A289" s="86">
        <v>537</v>
      </c>
      <c r="B289" s="87">
        <v>42221</v>
      </c>
      <c r="C289" s="87">
        <v>43098</v>
      </c>
      <c r="D289" s="86" t="s">
        <v>28</v>
      </c>
      <c r="E289" s="92">
        <v>1.1268</v>
      </c>
      <c r="F289" s="84"/>
    </row>
    <row r="290" spans="1:6" x14ac:dyDescent="0.3">
      <c r="A290" s="86">
        <v>538</v>
      </c>
      <c r="B290" s="87">
        <v>42221</v>
      </c>
      <c r="C290" s="87">
        <v>43098</v>
      </c>
      <c r="D290" s="86" t="s">
        <v>28</v>
      </c>
      <c r="E290" s="92">
        <v>1.1268</v>
      </c>
      <c r="F290" s="84"/>
    </row>
    <row r="291" spans="1:6" x14ac:dyDescent="0.3">
      <c r="A291" s="86">
        <v>539</v>
      </c>
      <c r="B291" s="87">
        <v>42221</v>
      </c>
      <c r="C291" s="87">
        <v>43098</v>
      </c>
      <c r="D291" s="86" t="s">
        <v>28</v>
      </c>
      <c r="E291" s="92">
        <v>1.1268</v>
      </c>
      <c r="F291" s="84"/>
    </row>
    <row r="292" spans="1:6" x14ac:dyDescent="0.3">
      <c r="A292" s="86">
        <v>540</v>
      </c>
      <c r="B292" s="87">
        <v>42221</v>
      </c>
      <c r="C292" s="87">
        <v>43131</v>
      </c>
      <c r="D292" s="86" t="s">
        <v>28</v>
      </c>
      <c r="E292" s="92">
        <v>1.129</v>
      </c>
      <c r="F292" s="84"/>
    </row>
    <row r="293" spans="1:6" x14ac:dyDescent="0.3">
      <c r="A293" s="86">
        <v>541</v>
      </c>
      <c r="B293" s="87">
        <v>42221</v>
      </c>
      <c r="C293" s="87">
        <v>43131</v>
      </c>
      <c r="D293" s="86" t="s">
        <v>28</v>
      </c>
      <c r="E293" s="92">
        <v>1.129</v>
      </c>
      <c r="F293" s="84"/>
    </row>
    <row r="294" spans="1:6" x14ac:dyDescent="0.3">
      <c r="A294" s="86">
        <v>542</v>
      </c>
      <c r="B294" s="87">
        <v>42221</v>
      </c>
      <c r="C294" s="87">
        <v>43131</v>
      </c>
      <c r="D294" s="86" t="s">
        <v>28</v>
      </c>
      <c r="E294" s="92">
        <v>1.129</v>
      </c>
      <c r="F294" s="84"/>
    </row>
    <row r="295" spans="1:6" x14ac:dyDescent="0.3">
      <c r="A295" s="86">
        <v>543</v>
      </c>
      <c r="B295" s="87">
        <v>42221</v>
      </c>
      <c r="C295" s="87">
        <v>43159</v>
      </c>
      <c r="D295" s="86" t="s">
        <v>28</v>
      </c>
      <c r="E295" s="92">
        <v>1.1307</v>
      </c>
      <c r="F295" s="84"/>
    </row>
    <row r="296" spans="1:6" x14ac:dyDescent="0.3">
      <c r="A296" s="86">
        <v>544</v>
      </c>
      <c r="B296" s="87">
        <v>42221</v>
      </c>
      <c r="C296" s="87">
        <v>43159</v>
      </c>
      <c r="D296" s="86" t="s">
        <v>28</v>
      </c>
      <c r="E296" s="92">
        <v>1.1307</v>
      </c>
      <c r="F296" s="84"/>
    </row>
    <row r="297" spans="1:6" x14ac:dyDescent="0.3">
      <c r="A297" s="86">
        <v>545</v>
      </c>
      <c r="B297" s="87">
        <v>42221</v>
      </c>
      <c r="C297" s="87">
        <v>43159</v>
      </c>
      <c r="D297" s="86" t="s">
        <v>28</v>
      </c>
      <c r="E297" s="92">
        <v>1.1307</v>
      </c>
      <c r="F297" s="84"/>
    </row>
    <row r="298" spans="1:6" x14ac:dyDescent="0.3">
      <c r="A298" s="86">
        <v>546</v>
      </c>
      <c r="B298" s="87">
        <v>42221</v>
      </c>
      <c r="C298" s="87">
        <v>43189</v>
      </c>
      <c r="D298" s="86" t="s">
        <v>28</v>
      </c>
      <c r="E298" s="92">
        <v>1.1328</v>
      </c>
      <c r="F298" s="84"/>
    </row>
    <row r="299" spans="1:6" x14ac:dyDescent="0.3">
      <c r="A299" s="86">
        <v>547</v>
      </c>
      <c r="B299" s="87">
        <v>42221</v>
      </c>
      <c r="C299" s="87">
        <v>43189</v>
      </c>
      <c r="D299" s="86" t="s">
        <v>28</v>
      </c>
      <c r="E299" s="92">
        <v>1.1328</v>
      </c>
      <c r="F299" s="84"/>
    </row>
    <row r="300" spans="1:6" x14ac:dyDescent="0.3">
      <c r="A300" s="86">
        <v>548</v>
      </c>
      <c r="B300" s="87">
        <v>42221</v>
      </c>
      <c r="C300" s="87">
        <v>43189</v>
      </c>
      <c r="D300" s="86" t="s">
        <v>28</v>
      </c>
      <c r="E300" s="92">
        <v>1.1328</v>
      </c>
      <c r="F300" s="84"/>
    </row>
    <row r="301" spans="1:6" x14ac:dyDescent="0.3">
      <c r="A301" s="86">
        <v>549</v>
      </c>
      <c r="B301" s="87">
        <v>42221</v>
      </c>
      <c r="C301" s="87">
        <v>43220</v>
      </c>
      <c r="D301" s="86" t="s">
        <v>28</v>
      </c>
      <c r="E301" s="92">
        <v>1.1346000000000001</v>
      </c>
      <c r="F301" s="84"/>
    </row>
    <row r="302" spans="1:6" x14ac:dyDescent="0.3">
      <c r="A302" s="86">
        <v>550</v>
      </c>
      <c r="B302" s="87">
        <v>42221</v>
      </c>
      <c r="C302" s="87">
        <v>43220</v>
      </c>
      <c r="D302" s="86" t="s">
        <v>28</v>
      </c>
      <c r="E302" s="92">
        <v>1.1346000000000001</v>
      </c>
      <c r="F302" s="84"/>
    </row>
    <row r="303" spans="1:6" x14ac:dyDescent="0.3">
      <c r="A303" s="86">
        <v>551</v>
      </c>
      <c r="B303" s="87">
        <v>42221</v>
      </c>
      <c r="C303" s="87">
        <v>43220</v>
      </c>
      <c r="D303" s="86" t="s">
        <v>28</v>
      </c>
      <c r="E303" s="92">
        <v>1.1346000000000001</v>
      </c>
      <c r="F303" s="84"/>
    </row>
    <row r="304" spans="1:6" x14ac:dyDescent="0.3">
      <c r="A304" s="86">
        <v>552</v>
      </c>
      <c r="B304" s="87">
        <v>42221</v>
      </c>
      <c r="C304" s="87">
        <v>43251</v>
      </c>
      <c r="D304" s="86" t="s">
        <v>28</v>
      </c>
      <c r="E304" s="92">
        <v>1.1366000000000001</v>
      </c>
      <c r="F304" s="84"/>
    </row>
    <row r="305" spans="1:6" x14ac:dyDescent="0.3">
      <c r="A305" s="86">
        <v>553</v>
      </c>
      <c r="B305" s="87">
        <v>42221</v>
      </c>
      <c r="C305" s="87">
        <v>43251</v>
      </c>
      <c r="D305" s="86" t="s">
        <v>28</v>
      </c>
      <c r="E305" s="92">
        <v>1.1366000000000001</v>
      </c>
      <c r="F305" s="84"/>
    </row>
    <row r="306" spans="1:6" x14ac:dyDescent="0.3">
      <c r="A306" s="86">
        <v>554</v>
      </c>
      <c r="B306" s="87">
        <v>42221</v>
      </c>
      <c r="C306" s="87">
        <v>43251</v>
      </c>
      <c r="D306" s="86" t="s">
        <v>28</v>
      </c>
      <c r="E306" s="92">
        <v>1.1366000000000001</v>
      </c>
      <c r="F306" s="84"/>
    </row>
    <row r="307" spans="1:6" x14ac:dyDescent="0.3">
      <c r="A307" s="86">
        <v>555</v>
      </c>
      <c r="B307" s="87">
        <v>42221</v>
      </c>
      <c r="C307" s="87">
        <v>43280</v>
      </c>
      <c r="D307" s="86" t="s">
        <v>28</v>
      </c>
      <c r="E307" s="92">
        <v>1.1383000000000001</v>
      </c>
      <c r="F307" s="84"/>
    </row>
    <row r="308" spans="1:6" x14ac:dyDescent="0.3">
      <c r="A308" s="86">
        <v>556</v>
      </c>
      <c r="B308" s="87">
        <v>42221</v>
      </c>
      <c r="C308" s="87">
        <v>43280</v>
      </c>
      <c r="D308" s="86" t="s">
        <v>28</v>
      </c>
      <c r="E308" s="92">
        <v>1.1383000000000001</v>
      </c>
      <c r="F308" s="84"/>
    </row>
    <row r="309" spans="1:6" x14ac:dyDescent="0.3">
      <c r="A309" s="86">
        <v>557</v>
      </c>
      <c r="B309" s="87">
        <v>42221</v>
      </c>
      <c r="C309" s="87">
        <v>43280</v>
      </c>
      <c r="D309" s="86" t="s">
        <v>28</v>
      </c>
      <c r="E309" s="92">
        <v>1.1383000000000001</v>
      </c>
      <c r="F309" s="84"/>
    </row>
    <row r="310" spans="1:6" x14ac:dyDescent="0.3">
      <c r="A310" s="86">
        <v>558</v>
      </c>
      <c r="B310" s="87">
        <v>42221</v>
      </c>
      <c r="C310" s="87">
        <v>43312</v>
      </c>
      <c r="D310" s="86" t="s">
        <v>28</v>
      </c>
      <c r="E310" s="92">
        <v>1.1405000000000001</v>
      </c>
      <c r="F310" s="84"/>
    </row>
    <row r="311" spans="1:6" x14ac:dyDescent="0.3">
      <c r="A311" s="86">
        <v>559</v>
      </c>
      <c r="B311" s="87">
        <v>42221</v>
      </c>
      <c r="C311" s="87">
        <v>43312</v>
      </c>
      <c r="D311" s="86" t="s">
        <v>28</v>
      </c>
      <c r="E311" s="92">
        <v>1.1405000000000001</v>
      </c>
      <c r="F311" s="84"/>
    </row>
    <row r="312" spans="1:6" x14ac:dyDescent="0.3">
      <c r="A312" s="86">
        <v>560</v>
      </c>
      <c r="B312" s="87">
        <v>42221</v>
      </c>
      <c r="C312" s="87">
        <v>43312</v>
      </c>
      <c r="D312" s="86" t="s">
        <v>28</v>
      </c>
      <c r="E312" s="92">
        <v>1.1405000000000001</v>
      </c>
      <c r="F312" s="84"/>
    </row>
    <row r="313" spans="1:6" x14ac:dyDescent="0.3">
      <c r="A313" s="86">
        <v>561</v>
      </c>
      <c r="B313" s="87">
        <v>42221</v>
      </c>
      <c r="C313" s="87">
        <v>43343</v>
      </c>
      <c r="D313" s="86" t="s">
        <v>28</v>
      </c>
      <c r="E313" s="92">
        <v>1.1426000000000001</v>
      </c>
      <c r="F313" s="84"/>
    </row>
    <row r="314" spans="1:6" x14ac:dyDescent="0.3">
      <c r="A314" s="86">
        <v>562</v>
      </c>
      <c r="B314" s="87">
        <v>42221</v>
      </c>
      <c r="C314" s="87">
        <v>43343</v>
      </c>
      <c r="D314" s="86" t="s">
        <v>28</v>
      </c>
      <c r="E314" s="92">
        <v>1.1426000000000001</v>
      </c>
      <c r="F314" s="84"/>
    </row>
    <row r="315" spans="1:6" x14ac:dyDescent="0.3">
      <c r="A315" s="86">
        <v>563</v>
      </c>
      <c r="B315" s="87">
        <v>42221</v>
      </c>
      <c r="C315" s="87">
        <v>43343</v>
      </c>
      <c r="D315" s="86" t="s">
        <v>28</v>
      </c>
      <c r="E315" s="92">
        <v>1.1426000000000001</v>
      </c>
      <c r="F315" s="84"/>
    </row>
    <row r="316" spans="1:6" x14ac:dyDescent="0.3">
      <c r="A316" s="86">
        <v>564</v>
      </c>
      <c r="B316" s="87">
        <v>42221</v>
      </c>
      <c r="C316" s="87">
        <v>43371</v>
      </c>
      <c r="D316" s="86" t="s">
        <v>28</v>
      </c>
      <c r="E316" s="92">
        <v>1.1443000000000001</v>
      </c>
      <c r="F316" s="84"/>
    </row>
    <row r="317" spans="1:6" x14ac:dyDescent="0.3">
      <c r="A317" s="86">
        <v>565</v>
      </c>
      <c r="B317" s="87">
        <v>42221</v>
      </c>
      <c r="C317" s="87">
        <v>43371</v>
      </c>
      <c r="D317" s="86" t="s">
        <v>28</v>
      </c>
      <c r="E317" s="92">
        <v>1.1443000000000001</v>
      </c>
      <c r="F317" s="84"/>
    </row>
    <row r="318" spans="1:6" x14ac:dyDescent="0.3">
      <c r="A318" s="86">
        <v>566</v>
      </c>
      <c r="B318" s="87">
        <v>42221</v>
      </c>
      <c r="C318" s="87">
        <v>43371</v>
      </c>
      <c r="D318" s="86" t="s">
        <v>28</v>
      </c>
      <c r="E318" s="92">
        <v>1.1443000000000001</v>
      </c>
      <c r="F318" s="84"/>
    </row>
    <row r="319" spans="1:6" x14ac:dyDescent="0.3">
      <c r="A319" s="86">
        <v>567</v>
      </c>
      <c r="B319" s="87">
        <v>42221</v>
      </c>
      <c r="C319" s="87">
        <v>43404</v>
      </c>
      <c r="D319" s="86" t="s">
        <v>28</v>
      </c>
      <c r="E319" s="92">
        <v>1.1465000000000001</v>
      </c>
      <c r="F319" s="84"/>
    </row>
    <row r="320" spans="1:6" x14ac:dyDescent="0.3">
      <c r="A320" s="86">
        <v>568</v>
      </c>
      <c r="B320" s="87">
        <v>42221</v>
      </c>
      <c r="C320" s="87">
        <v>43404</v>
      </c>
      <c r="D320" s="86" t="s">
        <v>28</v>
      </c>
      <c r="E320" s="92">
        <v>1.1465000000000001</v>
      </c>
      <c r="F320" s="84"/>
    </row>
    <row r="321" spans="1:8" x14ac:dyDescent="0.3">
      <c r="A321" s="86">
        <v>569</v>
      </c>
      <c r="B321" s="87">
        <v>42221</v>
      </c>
      <c r="C321" s="87">
        <v>43404</v>
      </c>
      <c r="D321" s="86" t="s">
        <v>28</v>
      </c>
      <c r="E321" s="92">
        <v>1.1465000000000001</v>
      </c>
      <c r="F321" s="84"/>
    </row>
    <row r="322" spans="1:8" x14ac:dyDescent="0.3">
      <c r="A322" s="86">
        <v>570</v>
      </c>
      <c r="B322" s="87">
        <v>42221</v>
      </c>
      <c r="C322" s="87">
        <v>43434</v>
      </c>
      <c r="D322" s="86" t="s">
        <v>28</v>
      </c>
      <c r="E322" s="92">
        <v>1.1487000000000001</v>
      </c>
      <c r="F322" s="84"/>
    </row>
    <row r="323" spans="1:8" x14ac:dyDescent="0.3">
      <c r="A323" s="86">
        <v>571</v>
      </c>
      <c r="B323" s="87">
        <v>42221</v>
      </c>
      <c r="C323" s="87">
        <v>43434</v>
      </c>
      <c r="D323" s="86" t="s">
        <v>28</v>
      </c>
      <c r="E323" s="92">
        <v>1.1487000000000001</v>
      </c>
      <c r="F323" s="84"/>
    </row>
    <row r="324" spans="1:8" x14ac:dyDescent="0.3">
      <c r="A324" s="86">
        <v>572</v>
      </c>
      <c r="B324" s="87">
        <v>42221</v>
      </c>
      <c r="C324" s="87">
        <v>43434</v>
      </c>
      <c r="D324" s="86" t="s">
        <v>28</v>
      </c>
      <c r="E324" s="92">
        <v>1.1487000000000001</v>
      </c>
      <c r="F324" s="84"/>
    </row>
    <row r="325" spans="1:8" x14ac:dyDescent="0.3">
      <c r="A325" s="86">
        <v>579</v>
      </c>
      <c r="B325" s="87">
        <v>42268</v>
      </c>
      <c r="C325" s="87">
        <v>42355</v>
      </c>
      <c r="D325" s="86" t="s">
        <v>28</v>
      </c>
      <c r="E325" s="92">
        <v>1.1206</v>
      </c>
      <c r="F325" s="84"/>
    </row>
    <row r="326" spans="1:8" x14ac:dyDescent="0.3">
      <c r="A326" s="86">
        <v>580</v>
      </c>
      <c r="B326" s="87">
        <v>42268</v>
      </c>
      <c r="C326" s="87">
        <v>42355</v>
      </c>
      <c r="D326" s="86" t="s">
        <v>28</v>
      </c>
      <c r="E326" s="92">
        <v>1.1206</v>
      </c>
      <c r="F326" s="84"/>
    </row>
    <row r="327" spans="1:8" x14ac:dyDescent="0.3">
      <c r="A327" s="86">
        <v>581</v>
      </c>
      <c r="B327" s="87">
        <v>42268</v>
      </c>
      <c r="C327" s="87">
        <v>42355</v>
      </c>
      <c r="D327" s="86" t="s">
        <v>28</v>
      </c>
      <c r="E327" s="92">
        <v>1.1206</v>
      </c>
      <c r="F327" s="84"/>
    </row>
    <row r="328" spans="1:8" x14ac:dyDescent="0.3">
      <c r="A328" s="86">
        <v>582</v>
      </c>
      <c r="B328" s="87">
        <v>42268</v>
      </c>
      <c r="C328" s="87">
        <v>42355</v>
      </c>
      <c r="D328" s="86" t="s">
        <v>28</v>
      </c>
      <c r="E328" s="92">
        <v>1.1206</v>
      </c>
      <c r="F328" s="84"/>
    </row>
    <row r="329" spans="1:8" x14ac:dyDescent="0.3">
      <c r="A329" s="86">
        <v>583</v>
      </c>
      <c r="B329" s="87">
        <v>42268</v>
      </c>
      <c r="C329" s="87">
        <v>42355</v>
      </c>
      <c r="D329" s="86" t="s">
        <v>28</v>
      </c>
      <c r="E329" s="92">
        <v>1.1206</v>
      </c>
      <c r="F329" s="84"/>
    </row>
    <row r="330" spans="1:8" x14ac:dyDescent="0.3">
      <c r="A330" s="86">
        <v>584</v>
      </c>
      <c r="B330" s="87">
        <v>42268</v>
      </c>
      <c r="C330" s="87">
        <v>42355</v>
      </c>
      <c r="D330" s="86" t="s">
        <v>28</v>
      </c>
      <c r="E330" s="92">
        <v>1.1206</v>
      </c>
      <c r="F330" s="84"/>
    </row>
    <row r="331" spans="1:8" x14ac:dyDescent="0.3">
      <c r="A331" s="86">
        <v>585</v>
      </c>
      <c r="B331" s="87">
        <v>42268</v>
      </c>
      <c r="C331" s="87">
        <v>42460</v>
      </c>
      <c r="D331" s="86" t="s">
        <v>28</v>
      </c>
      <c r="E331" s="92">
        <v>1.1231500000000001</v>
      </c>
      <c r="F331" s="84"/>
    </row>
    <row r="332" spans="1:8" x14ac:dyDescent="0.3">
      <c r="A332" s="86">
        <v>586</v>
      </c>
      <c r="B332" s="87">
        <v>42268</v>
      </c>
      <c r="C332" s="87">
        <v>42460</v>
      </c>
      <c r="D332" s="86" t="s">
        <v>28</v>
      </c>
      <c r="E332" s="92">
        <v>1.1231500000000001</v>
      </c>
      <c r="F332" s="84"/>
    </row>
    <row r="333" spans="1:8" x14ac:dyDescent="0.3">
      <c r="A333" s="86">
        <v>587</v>
      </c>
      <c r="B333" s="87">
        <v>42268</v>
      </c>
      <c r="C333" s="87">
        <v>42551</v>
      </c>
      <c r="D333" s="86" t="s">
        <v>28</v>
      </c>
      <c r="E333" s="92">
        <v>1.1257999999999999</v>
      </c>
      <c r="F333" s="84"/>
    </row>
    <row r="334" spans="1:8" x14ac:dyDescent="0.3">
      <c r="A334" s="86">
        <v>588</v>
      </c>
      <c r="B334" s="87">
        <v>42268</v>
      </c>
      <c r="C334" s="87">
        <v>42551</v>
      </c>
      <c r="D334" s="86" t="s">
        <v>28</v>
      </c>
      <c r="E334" s="92">
        <v>1.1257999999999999</v>
      </c>
      <c r="F334" s="84"/>
    </row>
    <row r="335" spans="1:8" x14ac:dyDescent="0.3">
      <c r="A335" s="124">
        <v>670</v>
      </c>
      <c r="B335" s="87">
        <f>VLOOKUP(A335,EURUSD!$C$10:$G$140,3,FALSE)</f>
        <v>42327</v>
      </c>
      <c r="C335" s="87">
        <f>VLOOKUP(A335,EURUSD!$C$10:$G$140,5,FALSE)</f>
        <v>42489</v>
      </c>
      <c r="D335" s="86" t="s">
        <v>28</v>
      </c>
      <c r="E335" s="131">
        <v>1.0771200000000001</v>
      </c>
      <c r="F335" s="87"/>
      <c r="H335" s="130"/>
    </row>
    <row r="336" spans="1:8" x14ac:dyDescent="0.3">
      <c r="A336" s="124">
        <v>598</v>
      </c>
      <c r="B336" s="87">
        <f>VLOOKUP(A336,EURUSD!$C$10:$G$140,3,FALSE)</f>
        <v>42290</v>
      </c>
      <c r="C336" s="87">
        <f>VLOOKUP(A336,EURUSD!$C$10:$G$140,5,FALSE)</f>
        <v>42521</v>
      </c>
      <c r="D336" s="86" t="s">
        <v>28</v>
      </c>
      <c r="E336" s="131">
        <v>1.144112</v>
      </c>
      <c r="F336" s="87"/>
      <c r="H336" s="130"/>
    </row>
    <row r="337" spans="1:8" x14ac:dyDescent="0.3">
      <c r="A337" s="124">
        <v>599</v>
      </c>
      <c r="B337" s="87">
        <f>VLOOKUP(A337,EURUSD!$C$10:$G$140,3,FALSE)</f>
        <v>42290</v>
      </c>
      <c r="C337" s="87">
        <f>VLOOKUP(A337,EURUSD!$C$10:$G$140,5,FALSE)</f>
        <v>42521</v>
      </c>
      <c r="D337" s="86" t="s">
        <v>28</v>
      </c>
      <c r="E337" s="131">
        <v>1.144112</v>
      </c>
      <c r="F337" s="87"/>
      <c r="H337" s="130"/>
    </row>
    <row r="338" spans="1:8" x14ac:dyDescent="0.3">
      <c r="A338" s="124">
        <v>600</v>
      </c>
      <c r="B338" s="87">
        <f>VLOOKUP(A338,EURUSD!$C$10:$G$140,3,FALSE)</f>
        <v>42290</v>
      </c>
      <c r="C338" s="87">
        <f>VLOOKUP(A338,EURUSD!$C$10:$G$140,5,FALSE)</f>
        <v>42521</v>
      </c>
      <c r="D338" s="86" t="s">
        <v>28</v>
      </c>
      <c r="E338" s="131">
        <v>1.144112</v>
      </c>
      <c r="F338" s="87"/>
      <c r="H338" s="130"/>
    </row>
    <row r="339" spans="1:8" x14ac:dyDescent="0.3">
      <c r="A339" s="124">
        <v>671</v>
      </c>
      <c r="B339" s="87">
        <f>VLOOKUP(A339,EURUSD!$C$10:$G$140,3,FALSE)</f>
        <v>42327</v>
      </c>
      <c r="C339" s="87">
        <f>VLOOKUP(A339,EURUSD!$C$10:$G$140,5,FALSE)</f>
        <v>42521</v>
      </c>
      <c r="D339" s="86" t="s">
        <v>28</v>
      </c>
      <c r="E339" s="131">
        <v>1.0782419999999999</v>
      </c>
      <c r="F339" s="87"/>
      <c r="H339" s="130"/>
    </row>
    <row r="340" spans="1:8" x14ac:dyDescent="0.3">
      <c r="A340" s="124">
        <v>628</v>
      </c>
      <c r="B340" s="87">
        <f>VLOOKUP(A340,EURUSD!$C$10:$G$140,3,FALSE)</f>
        <v>42299</v>
      </c>
      <c r="C340" s="87">
        <f>VLOOKUP(A340,EURUSD!$C$10:$G$140,5,FALSE)</f>
        <v>42613</v>
      </c>
      <c r="D340" s="86" t="s">
        <v>28</v>
      </c>
      <c r="E340" s="131">
        <v>1.1215040000000001</v>
      </c>
      <c r="F340" s="87"/>
      <c r="H340" s="130"/>
    </row>
    <row r="341" spans="1:8" x14ac:dyDescent="0.3">
      <c r="A341" s="124">
        <v>629</v>
      </c>
      <c r="B341" s="87">
        <f>VLOOKUP(A341,EURUSD!$C$10:$G$140,3,FALSE)</f>
        <v>42299</v>
      </c>
      <c r="C341" s="87">
        <f>VLOOKUP(A341,EURUSD!$C$10:$G$140,5,FALSE)</f>
        <v>42613</v>
      </c>
      <c r="D341" s="86" t="s">
        <v>28</v>
      </c>
      <c r="E341" s="131">
        <v>1.1215040000000001</v>
      </c>
      <c r="F341" s="87"/>
      <c r="H341" s="130"/>
    </row>
    <row r="342" spans="1:8" x14ac:dyDescent="0.3">
      <c r="A342" s="124">
        <v>601</v>
      </c>
      <c r="B342" s="87">
        <f>VLOOKUP(A342,EURUSD!$C$10:$G$140,3,FALSE)</f>
        <v>42290</v>
      </c>
      <c r="C342" s="87">
        <f>VLOOKUP(A342,EURUSD!$C$10:$G$140,5,FALSE)</f>
        <v>42643</v>
      </c>
      <c r="D342" s="86" t="s">
        <v>28</v>
      </c>
      <c r="E342" s="131">
        <v>1.1478250000000001</v>
      </c>
      <c r="F342" s="87"/>
      <c r="H342" s="130"/>
    </row>
    <row r="343" spans="1:8" x14ac:dyDescent="0.3">
      <c r="A343" s="124">
        <v>602</v>
      </c>
      <c r="B343" s="87">
        <f>VLOOKUP(A343,EURUSD!$C$10:$G$140,3,FALSE)</f>
        <v>42290</v>
      </c>
      <c r="C343" s="87">
        <f>VLOOKUP(A343,EURUSD!$C$10:$G$140,5,FALSE)</f>
        <v>42643</v>
      </c>
      <c r="D343" s="86" t="s">
        <v>28</v>
      </c>
      <c r="E343" s="131">
        <v>1.1478250000000001</v>
      </c>
      <c r="F343" s="87"/>
      <c r="H343" s="130"/>
    </row>
    <row r="344" spans="1:8" x14ac:dyDescent="0.3">
      <c r="A344" s="124">
        <v>603</v>
      </c>
      <c r="B344" s="87">
        <f>VLOOKUP(A344,EURUSD!$C$10:$G$140,3,FALSE)</f>
        <v>42290</v>
      </c>
      <c r="C344" s="87">
        <f>VLOOKUP(A344,EURUSD!$C$10:$G$140,5,FALSE)</f>
        <v>42643</v>
      </c>
      <c r="D344" s="86" t="s">
        <v>28</v>
      </c>
      <c r="E344" s="131">
        <v>1.1478250000000001</v>
      </c>
      <c r="F344" s="87"/>
      <c r="H344" s="130"/>
    </row>
    <row r="345" spans="1:8" x14ac:dyDescent="0.3">
      <c r="A345" s="124">
        <v>604</v>
      </c>
      <c r="B345" s="87">
        <f>VLOOKUP(A345,EURUSD!$C$10:$G$140,3,FALSE)</f>
        <v>42290</v>
      </c>
      <c r="C345" s="87">
        <f>VLOOKUP(A345,EURUSD!$C$10:$G$140,5,FALSE)</f>
        <v>42643</v>
      </c>
      <c r="D345" s="86" t="s">
        <v>28</v>
      </c>
      <c r="E345" s="131">
        <v>1.1478250000000001</v>
      </c>
      <c r="F345" s="87"/>
      <c r="H345" s="130"/>
    </row>
    <row r="346" spans="1:8" x14ac:dyDescent="0.3">
      <c r="A346" s="124">
        <v>605</v>
      </c>
      <c r="B346" s="87">
        <f>VLOOKUP(A346,EURUSD!$C$10:$G$140,3,FALSE)</f>
        <v>42290</v>
      </c>
      <c r="C346" s="87">
        <f>VLOOKUP(A346,EURUSD!$C$10:$G$140,5,FALSE)</f>
        <v>42643</v>
      </c>
      <c r="D346" s="86" t="s">
        <v>28</v>
      </c>
      <c r="E346" s="131">
        <v>1.1478250000000001</v>
      </c>
      <c r="F346" s="87"/>
      <c r="H346" s="130"/>
    </row>
    <row r="347" spans="1:8" x14ac:dyDescent="0.3">
      <c r="A347" s="124">
        <v>606</v>
      </c>
      <c r="B347" s="87">
        <f>VLOOKUP(A347,EURUSD!$C$10:$G$140,3,FALSE)</f>
        <v>42290</v>
      </c>
      <c r="C347" s="87">
        <f>VLOOKUP(A347,EURUSD!$C$10:$G$140,5,FALSE)</f>
        <v>42643</v>
      </c>
      <c r="D347" s="86" t="s">
        <v>28</v>
      </c>
      <c r="E347" s="131">
        <v>1.1478250000000001</v>
      </c>
      <c r="F347" s="87"/>
      <c r="H347" s="130"/>
    </row>
    <row r="348" spans="1:8" x14ac:dyDescent="0.3">
      <c r="A348" s="124">
        <v>654</v>
      </c>
      <c r="B348" s="87">
        <f>VLOOKUP(A348,EURUSD!$C$10:$G$140,3,FALSE)</f>
        <v>42299</v>
      </c>
      <c r="C348" s="87">
        <f>VLOOKUP(A348,EURUSD!$C$10:$G$140,5,FALSE)</f>
        <v>42643</v>
      </c>
      <c r="D348" s="86" t="s">
        <v>28</v>
      </c>
      <c r="E348" s="131">
        <v>1.1225080000000001</v>
      </c>
      <c r="F348" s="87"/>
      <c r="H348" s="130"/>
    </row>
    <row r="349" spans="1:8" x14ac:dyDescent="0.3">
      <c r="A349" s="124">
        <v>655</v>
      </c>
      <c r="B349" s="87">
        <f>VLOOKUP(A349,EURUSD!$C$10:$G$140,3,FALSE)</f>
        <v>42299</v>
      </c>
      <c r="C349" s="87">
        <f>VLOOKUP(A349,EURUSD!$C$10:$G$140,5,FALSE)</f>
        <v>42643</v>
      </c>
      <c r="D349" s="86" t="s">
        <v>28</v>
      </c>
      <c r="E349" s="131">
        <v>1.1225080000000001</v>
      </c>
      <c r="F349" s="87"/>
      <c r="H349" s="130"/>
    </row>
    <row r="350" spans="1:8" x14ac:dyDescent="0.3">
      <c r="A350" s="124">
        <v>672</v>
      </c>
      <c r="B350" s="87">
        <f>VLOOKUP(A350,EURUSD!$C$10:$G$140,3,FALSE)</f>
        <v>42327</v>
      </c>
      <c r="C350" s="87">
        <f>VLOOKUP(A350,EURUSD!$C$10:$G$140,5,FALSE)</f>
        <v>42674</v>
      </c>
      <c r="D350" s="86" t="s">
        <v>28</v>
      </c>
      <c r="E350" s="131">
        <v>1.0846100000000001</v>
      </c>
      <c r="F350" s="87"/>
      <c r="H350" s="130"/>
    </row>
    <row r="351" spans="1:8" x14ac:dyDescent="0.3">
      <c r="A351" s="124">
        <v>607</v>
      </c>
      <c r="B351" s="87">
        <f>VLOOKUP(A351,EURUSD!$C$10:$G$140,3,FALSE)</f>
        <v>42290</v>
      </c>
      <c r="C351" s="87">
        <f>VLOOKUP(A351,EURUSD!$C$10:$G$140,5,FALSE)</f>
        <v>42704</v>
      </c>
      <c r="D351" s="86" t="s">
        <v>28</v>
      </c>
      <c r="E351" s="131">
        <v>1.0846100000000001</v>
      </c>
      <c r="F351" s="87"/>
      <c r="H351" s="130"/>
    </row>
    <row r="352" spans="1:8" x14ac:dyDescent="0.3">
      <c r="A352" s="124">
        <v>608</v>
      </c>
      <c r="B352" s="87">
        <f>VLOOKUP(A352,EURUSD!$C$10:$G$140,3,FALSE)</f>
        <v>42290</v>
      </c>
      <c r="C352" s="87">
        <f>VLOOKUP(A352,EURUSD!$C$10:$G$140,5,FALSE)</f>
        <v>42704</v>
      </c>
      <c r="D352" s="86" t="s">
        <v>28</v>
      </c>
      <c r="E352" s="131">
        <v>1.0846100000000001</v>
      </c>
      <c r="F352" s="87"/>
      <c r="H352" s="130"/>
    </row>
    <row r="353" spans="1:8" x14ac:dyDescent="0.3">
      <c r="A353" s="124">
        <v>609</v>
      </c>
      <c r="B353" s="87">
        <f>VLOOKUP(A353,EURUSD!$C$10:$G$140,3,FALSE)</f>
        <v>42290</v>
      </c>
      <c r="C353" s="87">
        <f>VLOOKUP(A353,EURUSD!$C$10:$G$140,5,FALSE)</f>
        <v>42704</v>
      </c>
      <c r="D353" s="86" t="s">
        <v>28</v>
      </c>
      <c r="E353" s="131">
        <v>1.0846100000000001</v>
      </c>
      <c r="F353" s="87"/>
      <c r="H353" s="130"/>
    </row>
    <row r="354" spans="1:8" x14ac:dyDescent="0.3">
      <c r="A354" s="124">
        <v>656</v>
      </c>
      <c r="B354" s="87">
        <f>VLOOKUP(A354,EURUSD!$C$10:$G$140,3,FALSE)</f>
        <v>42313</v>
      </c>
      <c r="C354" s="87">
        <f>VLOOKUP(A354,EURUSD!$C$10:$G$140,5,FALSE)</f>
        <v>42704</v>
      </c>
      <c r="D354" s="86" t="s">
        <v>28</v>
      </c>
      <c r="E354" s="131">
        <v>1.150064</v>
      </c>
      <c r="F354" s="87"/>
      <c r="G354" s="125"/>
    </row>
    <row r="355" spans="1:8" x14ac:dyDescent="0.3">
      <c r="A355" s="124">
        <v>625</v>
      </c>
      <c r="B355" s="87">
        <f>VLOOKUP(A355,EURUSD!$C$10:$G$140,3,FALSE)</f>
        <v>42307</v>
      </c>
      <c r="C355" s="87">
        <f>VLOOKUP(A355,EURUSD!$C$10:$G$140,5,FALSE)</f>
        <v>42734</v>
      </c>
      <c r="D355" s="86" t="s">
        <v>28</v>
      </c>
      <c r="E355" s="131">
        <v>1.099119</v>
      </c>
      <c r="F355" s="87"/>
      <c r="G355" s="125"/>
    </row>
    <row r="356" spans="1:8" x14ac:dyDescent="0.3">
      <c r="A356" s="124">
        <v>626</v>
      </c>
      <c r="B356" s="87">
        <f>VLOOKUP(A356,EURUSD!$C$10:$G$140,3,FALSE)</f>
        <v>42307</v>
      </c>
      <c r="C356" s="87">
        <f>VLOOKUP(A356,EURUSD!$C$10:$G$140,5,FALSE)</f>
        <v>42734</v>
      </c>
      <c r="D356" s="86" t="s">
        <v>28</v>
      </c>
      <c r="E356" s="131">
        <v>1.099119</v>
      </c>
      <c r="F356" s="87"/>
      <c r="G356" s="125"/>
    </row>
    <row r="357" spans="1:8" x14ac:dyDescent="0.3">
      <c r="A357" s="124">
        <v>627</v>
      </c>
      <c r="B357" s="87">
        <f>VLOOKUP(A357,EURUSD!$C$10:$G$140,3,FALSE)</f>
        <v>42307</v>
      </c>
      <c r="C357" s="87">
        <f>VLOOKUP(A357,EURUSD!$C$10:$G$140,5,FALSE)</f>
        <v>42734</v>
      </c>
      <c r="D357" s="86" t="s">
        <v>28</v>
      </c>
      <c r="E357" s="131">
        <v>1.099119</v>
      </c>
      <c r="F357" s="87"/>
      <c r="G357" s="125"/>
    </row>
    <row r="358" spans="1:8" x14ac:dyDescent="0.3">
      <c r="A358" s="124">
        <v>639</v>
      </c>
      <c r="B358" s="87">
        <f>VLOOKUP(A358,EURUSD!$C$10:$G$140,3,FALSE)</f>
        <v>42300</v>
      </c>
      <c r="C358" s="87">
        <f>VLOOKUP(A358,EURUSD!$C$10:$G$140,5,FALSE)</f>
        <v>42794</v>
      </c>
      <c r="D358" s="86" t="s">
        <v>28</v>
      </c>
      <c r="E358" s="131">
        <v>1.115294</v>
      </c>
      <c r="F358" s="87"/>
      <c r="G358" s="125"/>
    </row>
    <row r="359" spans="1:8" x14ac:dyDescent="0.3">
      <c r="A359" s="124">
        <v>640</v>
      </c>
      <c r="B359" s="87">
        <f>VLOOKUP(A359,EURUSD!$C$10:$G$140,3,FALSE)</f>
        <v>42300</v>
      </c>
      <c r="C359" s="87">
        <f>VLOOKUP(A359,EURUSD!$C$10:$G$140,5,FALSE)</f>
        <v>42794</v>
      </c>
      <c r="D359" s="86" t="s">
        <v>28</v>
      </c>
      <c r="E359" s="131">
        <v>1.115294</v>
      </c>
      <c r="F359" s="87"/>
      <c r="G359" s="125"/>
    </row>
    <row r="360" spans="1:8" x14ac:dyDescent="0.3">
      <c r="A360" s="124">
        <v>641</v>
      </c>
      <c r="B360" s="87">
        <f>VLOOKUP(A360,EURUSD!$C$10:$G$140,3,FALSE)</f>
        <v>42300</v>
      </c>
      <c r="C360" s="87">
        <f>VLOOKUP(A360,EURUSD!$C$10:$G$140,5,FALSE)</f>
        <v>42794</v>
      </c>
      <c r="D360" s="86" t="s">
        <v>28</v>
      </c>
      <c r="E360" s="131">
        <v>1.115294</v>
      </c>
      <c r="F360" s="87"/>
      <c r="G360" s="125"/>
    </row>
    <row r="361" spans="1:8" x14ac:dyDescent="0.3">
      <c r="A361" s="124">
        <v>657</v>
      </c>
      <c r="B361" s="87">
        <f>VLOOKUP(A361,EURUSD!$C$10:$G$140,3,FALSE)</f>
        <v>42313</v>
      </c>
      <c r="C361" s="87">
        <f>VLOOKUP(A361,EURUSD!$C$10:$G$140,5,FALSE)</f>
        <v>42794</v>
      </c>
      <c r="D361" s="86" t="s">
        <v>28</v>
      </c>
      <c r="E361" s="131">
        <v>1.1168400000000001</v>
      </c>
      <c r="F361" s="87"/>
      <c r="G361" s="125"/>
    </row>
    <row r="362" spans="1:8" x14ac:dyDescent="0.3">
      <c r="A362" s="124">
        <v>642</v>
      </c>
      <c r="B362" s="87">
        <f>VLOOKUP(A362,EURUSD!$C$10:$G$140,3,FALSE)</f>
        <v>42300</v>
      </c>
      <c r="C362" s="87">
        <f>VLOOKUP(A362,EURUSD!$C$10:$G$140,5,FALSE)</f>
        <v>42853</v>
      </c>
      <c r="D362" s="86" t="s">
        <v>28</v>
      </c>
      <c r="E362" s="131">
        <v>1.103564</v>
      </c>
      <c r="F362" s="87"/>
      <c r="G362" s="125"/>
    </row>
    <row r="363" spans="1:8" x14ac:dyDescent="0.3">
      <c r="A363" s="124">
        <v>643</v>
      </c>
      <c r="B363" s="87">
        <f>VLOOKUP(A363,EURUSD!$C$10:$G$140,3,FALSE)</f>
        <v>42300</v>
      </c>
      <c r="C363" s="87">
        <f>VLOOKUP(A363,EURUSD!$C$10:$G$140,5,FALSE)</f>
        <v>42853</v>
      </c>
      <c r="D363" s="86" t="s">
        <v>28</v>
      </c>
      <c r="E363" s="131">
        <v>1.103564</v>
      </c>
      <c r="F363" s="87"/>
      <c r="G363" s="125"/>
    </row>
    <row r="364" spans="1:8" x14ac:dyDescent="0.3">
      <c r="A364" s="124">
        <v>644</v>
      </c>
      <c r="B364" s="87">
        <f>VLOOKUP(A364,EURUSD!$C$10:$G$140,3,FALSE)</f>
        <v>42300</v>
      </c>
      <c r="C364" s="87">
        <f>VLOOKUP(A364,EURUSD!$C$10:$G$140,5,FALSE)</f>
        <v>42853</v>
      </c>
      <c r="D364" s="86" t="s">
        <v>28</v>
      </c>
      <c r="E364" s="131">
        <v>1.103564</v>
      </c>
      <c r="F364" s="87"/>
      <c r="G364" s="125"/>
    </row>
    <row r="365" spans="1:8" x14ac:dyDescent="0.3">
      <c r="A365" s="124">
        <v>645</v>
      </c>
      <c r="B365" s="87">
        <f>VLOOKUP(A365,EURUSD!$C$10:$G$140,3,FALSE)</f>
        <v>42300</v>
      </c>
      <c r="C365" s="87">
        <f>VLOOKUP(A365,EURUSD!$C$10:$G$140,5,FALSE)</f>
        <v>42886</v>
      </c>
      <c r="D365" s="86" t="s">
        <v>28</v>
      </c>
      <c r="E365" s="131">
        <v>1.119499</v>
      </c>
    </row>
    <row r="366" spans="1:8" x14ac:dyDescent="0.3">
      <c r="A366" s="124">
        <v>646</v>
      </c>
      <c r="B366" s="87">
        <f>VLOOKUP(A366,EURUSD!$C$10:$G$140,3,FALSE)</f>
        <v>42300</v>
      </c>
      <c r="C366" s="87">
        <f>VLOOKUP(A366,EURUSD!$C$10:$G$140,5,FALSE)</f>
        <v>42886</v>
      </c>
      <c r="D366" s="86" t="s">
        <v>28</v>
      </c>
      <c r="E366" s="131">
        <v>1.119499</v>
      </c>
    </row>
    <row r="367" spans="1:8" x14ac:dyDescent="0.3">
      <c r="A367" s="124">
        <v>647</v>
      </c>
      <c r="B367" s="87">
        <f>VLOOKUP(A367,EURUSD!$C$10:$G$140,3,FALSE)</f>
        <v>42300</v>
      </c>
      <c r="C367" s="87">
        <f>VLOOKUP(A367,EURUSD!$C$10:$G$140,5,FALSE)</f>
        <v>42886</v>
      </c>
      <c r="D367" s="86" t="s">
        <v>28</v>
      </c>
      <c r="E367" s="131">
        <v>1.119499</v>
      </c>
    </row>
    <row r="368" spans="1:8" x14ac:dyDescent="0.3">
      <c r="A368" s="124">
        <v>648</v>
      </c>
      <c r="B368" s="87">
        <f>VLOOKUP(A368,EURUSD!$C$10:$G$140,3,FALSE)</f>
        <v>42300</v>
      </c>
      <c r="C368" s="87">
        <f>VLOOKUP(A368,EURUSD!$C$10:$G$140,5,FALSE)</f>
        <v>42916</v>
      </c>
      <c r="D368" s="86" t="s">
        <v>28</v>
      </c>
      <c r="E368" s="131">
        <v>1.121122</v>
      </c>
    </row>
    <row r="369" spans="1:5" x14ac:dyDescent="0.3">
      <c r="A369" s="124">
        <v>649</v>
      </c>
      <c r="B369" s="87">
        <f>VLOOKUP(A369,EURUSD!$C$10:$G$140,3,FALSE)</f>
        <v>42300</v>
      </c>
      <c r="C369" s="87">
        <f>VLOOKUP(A369,EURUSD!$C$10:$G$140,5,FALSE)</f>
        <v>42916</v>
      </c>
      <c r="D369" s="86" t="s">
        <v>28</v>
      </c>
      <c r="E369" s="131">
        <v>1.121122</v>
      </c>
    </row>
    <row r="370" spans="1:5" x14ac:dyDescent="0.3">
      <c r="A370" s="124">
        <v>650</v>
      </c>
      <c r="B370" s="87">
        <f>VLOOKUP(A370,EURUSD!$C$10:$G$140,3,FALSE)</f>
        <v>42300</v>
      </c>
      <c r="C370" s="87">
        <f>VLOOKUP(A370,EURUSD!$C$10:$G$140,5,FALSE)</f>
        <v>42916</v>
      </c>
      <c r="D370" s="86" t="s">
        <v>28</v>
      </c>
      <c r="E370" s="131">
        <v>1.121122</v>
      </c>
    </row>
    <row r="371" spans="1:5" x14ac:dyDescent="0.3">
      <c r="A371" s="124">
        <v>651</v>
      </c>
      <c r="B371" s="87">
        <f>VLOOKUP(A371,EURUSD!$C$10:$G$140,3,FALSE)</f>
        <v>42300</v>
      </c>
      <c r="C371" s="87">
        <f>VLOOKUP(A371,EURUSD!$C$10:$G$140,5,FALSE)</f>
        <v>42947</v>
      </c>
      <c r="D371" s="86" t="s">
        <v>28</v>
      </c>
      <c r="E371" s="131">
        <v>1.122598</v>
      </c>
    </row>
    <row r="372" spans="1:5" x14ac:dyDescent="0.3">
      <c r="A372" s="124">
        <v>652</v>
      </c>
      <c r="B372" s="87">
        <f>VLOOKUP(A372,EURUSD!$C$10:$G$140,3,FALSE)</f>
        <v>42300</v>
      </c>
      <c r="C372" s="87">
        <f>VLOOKUP(A372,EURUSD!$C$10:$G$140,5,FALSE)</f>
        <v>42947</v>
      </c>
      <c r="D372" s="86" t="s">
        <v>28</v>
      </c>
      <c r="E372" s="131">
        <v>1.122598</v>
      </c>
    </row>
    <row r="373" spans="1:5" x14ac:dyDescent="0.3">
      <c r="A373" s="124">
        <v>653</v>
      </c>
      <c r="B373" s="87">
        <f>VLOOKUP(A373,EURUSD!$C$10:$G$140,3,FALSE)</f>
        <v>42300</v>
      </c>
      <c r="C373" s="87">
        <f>VLOOKUP(A373,EURUSD!$C$10:$G$140,5,FALSE)</f>
        <v>42947</v>
      </c>
      <c r="D373" s="86" t="s">
        <v>28</v>
      </c>
      <c r="E373" s="131">
        <v>1.122598</v>
      </c>
    </row>
    <row r="374" spans="1:5" x14ac:dyDescent="0.3">
      <c r="A374" s="124">
        <v>633</v>
      </c>
      <c r="B374" s="87">
        <f>VLOOKUP(A374,EURUSD!$C$10:$G$140,3,FALSE)</f>
        <v>42306</v>
      </c>
      <c r="C374" s="87">
        <f>VLOOKUP(A374,EURUSD!$C$10:$G$140,5,FALSE)</f>
        <v>42977</v>
      </c>
      <c r="D374" s="86" t="s">
        <v>28</v>
      </c>
      <c r="E374" s="131">
        <v>1.1241220000000001</v>
      </c>
    </row>
    <row r="375" spans="1:5" x14ac:dyDescent="0.3">
      <c r="A375" s="124">
        <v>634</v>
      </c>
      <c r="B375" s="87">
        <f>VLOOKUP(A375,EURUSD!$C$10:$G$140,3,FALSE)</f>
        <v>42306</v>
      </c>
      <c r="C375" s="87">
        <f>VLOOKUP(A375,EURUSD!$C$10:$G$140,5,FALSE)</f>
        <v>42977</v>
      </c>
      <c r="D375" s="86" t="s">
        <v>28</v>
      </c>
      <c r="E375" s="131">
        <v>1.1241220000000001</v>
      </c>
    </row>
    <row r="376" spans="1:5" x14ac:dyDescent="0.3">
      <c r="A376" s="124">
        <v>635</v>
      </c>
      <c r="B376" s="87">
        <f>VLOOKUP(A376,EURUSD!$C$10:$G$140,3,FALSE)</f>
        <v>42306</v>
      </c>
      <c r="C376" s="87">
        <f>VLOOKUP(A376,EURUSD!$C$10:$G$140,5,FALSE)</f>
        <v>42977</v>
      </c>
      <c r="D376" s="86" t="s">
        <v>28</v>
      </c>
      <c r="E376" s="131">
        <v>1.1241220000000001</v>
      </c>
    </row>
    <row r="377" spans="1:5" x14ac:dyDescent="0.3">
      <c r="A377" s="124">
        <v>630</v>
      </c>
      <c r="B377" s="87">
        <f>VLOOKUP(A377,EURUSD!$C$10:$G$140,3,FALSE)</f>
        <v>42303</v>
      </c>
      <c r="C377" s="87">
        <f>VLOOKUP(A377,EURUSD!$C$10:$G$140,5,FALSE)</f>
        <v>43007</v>
      </c>
      <c r="D377" s="86" t="s">
        <v>28</v>
      </c>
      <c r="E377" s="131">
        <v>1.1222030000000001</v>
      </c>
    </row>
    <row r="378" spans="1:5" x14ac:dyDescent="0.3">
      <c r="A378" s="124">
        <v>631</v>
      </c>
      <c r="B378" s="87">
        <f>VLOOKUP(A378,EURUSD!$C$10:$G$140,3,FALSE)</f>
        <v>42303</v>
      </c>
      <c r="C378" s="87">
        <f>VLOOKUP(A378,EURUSD!$C$10:$G$140,5,FALSE)</f>
        <v>43007</v>
      </c>
      <c r="D378" s="86" t="s">
        <v>28</v>
      </c>
      <c r="E378" s="131">
        <v>1.1222030000000001</v>
      </c>
    </row>
    <row r="379" spans="1:5" x14ac:dyDescent="0.3">
      <c r="A379" s="124">
        <v>632</v>
      </c>
      <c r="B379" s="87">
        <f>VLOOKUP(A379,EURUSD!$C$10:$G$140,3,FALSE)</f>
        <v>42303</v>
      </c>
      <c r="C379" s="87">
        <f>VLOOKUP(A379,EURUSD!$C$10:$G$140,5,FALSE)</f>
        <v>43007</v>
      </c>
      <c r="D379" s="86" t="s">
        <v>28</v>
      </c>
      <c r="E379" s="131">
        <v>1.1222030000000001</v>
      </c>
    </row>
    <row r="380" spans="1:5" x14ac:dyDescent="0.3">
      <c r="A380" s="124">
        <v>636</v>
      </c>
      <c r="B380" s="87">
        <f>VLOOKUP(A380,EURUSD!$C$10:$G$140,3,FALSE)</f>
        <v>42306</v>
      </c>
      <c r="C380" s="87">
        <f>VLOOKUP(A380,EURUSD!$C$10:$G$140,5,FALSE)</f>
        <v>43038</v>
      </c>
      <c r="D380" s="86" t="s">
        <v>28</v>
      </c>
      <c r="E380" s="131">
        <v>1.1311009999999999</v>
      </c>
    </row>
    <row r="381" spans="1:5" x14ac:dyDescent="0.3">
      <c r="A381" s="124">
        <v>637</v>
      </c>
      <c r="B381" s="87">
        <f>VLOOKUP(A381,EURUSD!$C$10:$G$140,3,FALSE)</f>
        <v>42306</v>
      </c>
      <c r="C381" s="87">
        <f>VLOOKUP(A381,EURUSD!$C$10:$G$140,5,FALSE)</f>
        <v>43038</v>
      </c>
      <c r="D381" s="86" t="s">
        <v>28</v>
      </c>
      <c r="E381" s="131">
        <v>1.1311009999999999</v>
      </c>
    </row>
    <row r="382" spans="1:5" x14ac:dyDescent="0.3">
      <c r="A382" s="124">
        <v>638</v>
      </c>
      <c r="B382" s="87">
        <f>VLOOKUP(A382,EURUSD!$C$10:$G$140,3,FALSE)</f>
        <v>42306</v>
      </c>
      <c r="C382" s="87">
        <f>VLOOKUP(A382,EURUSD!$C$10:$G$140,5,FALSE)</f>
        <v>43038</v>
      </c>
      <c r="D382" s="86" t="s">
        <v>28</v>
      </c>
      <c r="E382" s="131">
        <v>1.125407</v>
      </c>
    </row>
    <row r="383" spans="1:5" x14ac:dyDescent="0.3">
      <c r="A383" s="124">
        <v>679</v>
      </c>
      <c r="B383" s="87">
        <f>VLOOKUP(A383,EURUSD!$C$10:$G$140,3,FALSE)</f>
        <v>42338</v>
      </c>
      <c r="C383" s="87">
        <f>VLOOKUP(A383,EURUSD!$C$10:$G$140,5,FALSE)</f>
        <v>43188</v>
      </c>
      <c r="D383" s="86" t="s">
        <v>28</v>
      </c>
      <c r="E383" s="131">
        <v>1.0764659999999999</v>
      </c>
    </row>
    <row r="384" spans="1:5" x14ac:dyDescent="0.3">
      <c r="A384" s="124">
        <v>680</v>
      </c>
      <c r="B384" s="87">
        <f>VLOOKUP(A384,EURUSD!$C$10:$G$140,3,FALSE)</f>
        <v>42338</v>
      </c>
      <c r="C384" s="87">
        <f>VLOOKUP(A384,EURUSD!$C$10:$G$140,5,FALSE)</f>
        <v>43220</v>
      </c>
      <c r="D384" s="86" t="s">
        <v>28</v>
      </c>
      <c r="E384" s="131">
        <v>1.1014360000000001</v>
      </c>
    </row>
    <row r="385" spans="1:5" x14ac:dyDescent="0.3">
      <c r="A385" s="124">
        <v>705</v>
      </c>
      <c r="B385" s="87">
        <f>VLOOKUP(A385,EURUSD!$C$10:$G$140,3,FALSE)</f>
        <v>42429</v>
      </c>
      <c r="C385" s="87">
        <f>VLOOKUP(A385,EURUSD!$C$10:$G$140,5,FALSE)</f>
        <v>43159</v>
      </c>
      <c r="D385" s="86" t="s">
        <v>28</v>
      </c>
      <c r="E385" s="92">
        <v>1.1223000000000001</v>
      </c>
    </row>
    <row r="386" spans="1:5" x14ac:dyDescent="0.3">
      <c r="A386" s="124">
        <v>706</v>
      </c>
      <c r="B386" s="87">
        <f>VLOOKUP(A386,EURUSD!$C$10:$G$140,3,FALSE)</f>
        <v>42429</v>
      </c>
      <c r="C386" s="87">
        <f>VLOOKUP(A386,EURUSD!$C$10:$G$140,5,FALSE)</f>
        <v>43159</v>
      </c>
      <c r="D386" s="86" t="s">
        <v>28</v>
      </c>
      <c r="E386" s="92">
        <v>1.1223000000000001</v>
      </c>
    </row>
    <row r="387" spans="1:5" x14ac:dyDescent="0.3">
      <c r="A387" s="124">
        <v>707</v>
      </c>
      <c r="B387" s="87">
        <f>VLOOKUP(A387,EURUSD!$C$10:$G$140,3,FALSE)</f>
        <v>42429</v>
      </c>
      <c r="C387" s="87">
        <f>VLOOKUP(A387,EURUSD!$C$10:$G$140,5,FALSE)</f>
        <v>43159</v>
      </c>
      <c r="D387" s="86" t="s">
        <v>28</v>
      </c>
      <c r="E387" s="92">
        <v>1.1223000000000001</v>
      </c>
    </row>
    <row r="388" spans="1:5" x14ac:dyDescent="0.3">
      <c r="A388" s="124">
        <v>708</v>
      </c>
      <c r="B388" s="87">
        <f>VLOOKUP(A388,EURUSD!$C$10:$G$140,3,FALSE)</f>
        <v>42429</v>
      </c>
      <c r="C388" s="87">
        <f>VLOOKUP(A388,EURUSD!$C$10:$G$140,5,FALSE)</f>
        <v>43188</v>
      </c>
      <c r="D388" s="86" t="s">
        <v>28</v>
      </c>
      <c r="E388" s="92">
        <v>1.1240000000000001</v>
      </c>
    </row>
    <row r="389" spans="1:5" x14ac:dyDescent="0.3">
      <c r="A389" s="124">
        <v>709</v>
      </c>
      <c r="B389" s="87">
        <f>VLOOKUP(A389,EURUSD!$C$10:$G$140,3,FALSE)</f>
        <v>42429</v>
      </c>
      <c r="C389" s="87">
        <f>VLOOKUP(A389,EURUSD!$C$10:$G$140,5,FALSE)</f>
        <v>43188</v>
      </c>
      <c r="D389" s="86" t="s">
        <v>28</v>
      </c>
      <c r="E389" s="92">
        <v>1.1240000000000001</v>
      </c>
    </row>
    <row r="390" spans="1:5" x14ac:dyDescent="0.3">
      <c r="A390" s="124">
        <v>710</v>
      </c>
      <c r="B390" s="87">
        <f>VLOOKUP(A390,EURUSD!$C$10:$G$140,3,FALSE)</f>
        <v>42429</v>
      </c>
      <c r="C390" s="87">
        <f>VLOOKUP(A390,EURUSD!$C$10:$G$140,5,FALSE)</f>
        <v>43188</v>
      </c>
      <c r="D390" s="86" t="s">
        <v>28</v>
      </c>
      <c r="E390" s="92">
        <v>1.1240000000000001</v>
      </c>
    </row>
    <row r="391" spans="1:5" x14ac:dyDescent="0.3">
      <c r="A391" s="86">
        <v>696</v>
      </c>
      <c r="B391" s="87">
        <f>VLOOKUP(A391,EURUSD!$C$10:$G$140,3,FALSE)</f>
        <v>42424</v>
      </c>
      <c r="C391" s="87">
        <f>VLOOKUP(A391,EURUSD!$C$10:$G$140,5,FALSE)</f>
        <v>43279</v>
      </c>
      <c r="D391" s="86" t="s">
        <v>28</v>
      </c>
      <c r="E391" s="92">
        <v>1.1413</v>
      </c>
    </row>
    <row r="392" spans="1:5" x14ac:dyDescent="0.3">
      <c r="A392" s="86">
        <v>697</v>
      </c>
      <c r="B392" s="87">
        <f>VLOOKUP(A392,EURUSD!$C$10:$G$140,3,FALSE)</f>
        <v>42424</v>
      </c>
      <c r="C392" s="87">
        <f>VLOOKUP(A392,EURUSD!$C$10:$G$140,5,FALSE)</f>
        <v>43279</v>
      </c>
      <c r="D392" s="86" t="s">
        <v>28</v>
      </c>
      <c r="E392" s="92">
        <v>1.1413</v>
      </c>
    </row>
    <row r="393" spans="1:5" x14ac:dyDescent="0.3">
      <c r="A393" s="86">
        <v>698</v>
      </c>
      <c r="B393" s="87">
        <f>VLOOKUP(A393,EURUSD!$C$10:$G$140,3,FALSE)</f>
        <v>42424</v>
      </c>
      <c r="C393" s="87">
        <f>VLOOKUP(A393,EURUSD!$C$10:$G$140,5,FALSE)</f>
        <v>43279</v>
      </c>
      <c r="D393" s="86" t="s">
        <v>28</v>
      </c>
      <c r="E393" s="92">
        <v>1.1413</v>
      </c>
    </row>
    <row r="394" spans="1:5" x14ac:dyDescent="0.3">
      <c r="A394" s="86">
        <v>699</v>
      </c>
      <c r="B394" s="87">
        <f>VLOOKUP(A394,EURUSD!$C$10:$G$140,3,FALSE)</f>
        <v>42424</v>
      </c>
      <c r="C394" s="87">
        <f>VLOOKUP(A394,EURUSD!$C$10:$G$140,5,FALSE)</f>
        <v>43279</v>
      </c>
      <c r="D394" s="86" t="s">
        <v>28</v>
      </c>
      <c r="E394" s="92">
        <v>1.1413</v>
      </c>
    </row>
    <row r="395" spans="1:5" x14ac:dyDescent="0.3">
      <c r="A395" s="86">
        <v>700</v>
      </c>
      <c r="B395" s="87">
        <f>VLOOKUP(A395,EURUSD!$C$10:$G$140,3,FALSE)</f>
        <v>42424</v>
      </c>
      <c r="C395" s="87">
        <f>VLOOKUP(A395,EURUSD!$C$10:$G$140,5,FALSE)</f>
        <v>43279</v>
      </c>
      <c r="D395" s="86" t="s">
        <v>28</v>
      </c>
      <c r="E395" s="92">
        <v>1.1413</v>
      </c>
    </row>
    <row r="396" spans="1:5" x14ac:dyDescent="0.3">
      <c r="A396" s="86">
        <v>701</v>
      </c>
      <c r="B396" s="87">
        <f>VLOOKUP(A396,EURUSD!$C$10:$G$140,3,FALSE)</f>
        <v>42424</v>
      </c>
      <c r="C396" s="87">
        <f>VLOOKUP(A396,EURUSD!$C$10:$G$140,5,FALSE)</f>
        <v>43279</v>
      </c>
      <c r="D396" s="86" t="s">
        <v>28</v>
      </c>
      <c r="E396" s="92">
        <v>1.1413</v>
      </c>
    </row>
    <row r="397" spans="1:5" x14ac:dyDescent="0.3">
      <c r="A397" s="86" t="s">
        <v>114</v>
      </c>
    </row>
    <row r="398" spans="1:5" x14ac:dyDescent="0.3">
      <c r="A398" s="86" t="s">
        <v>114</v>
      </c>
    </row>
    <row r="399" spans="1:5" x14ac:dyDescent="0.3">
      <c r="A399" s="86" t="s">
        <v>114</v>
      </c>
    </row>
    <row r="400" spans="1:5" x14ac:dyDescent="0.3">
      <c r="A400" s="86" t="s">
        <v>114</v>
      </c>
    </row>
    <row r="401" spans="1:1" x14ac:dyDescent="0.3">
      <c r="A401" s="86"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topLeftCell="A4" workbookViewId="0"/>
  </sheetViews>
  <sheetFormatPr baseColWidth="10" defaultColWidth="8.88671875" defaultRowHeight="13.2" x14ac:dyDescent="0.25"/>
  <cols>
    <col min="1" max="1" width="9.33203125" customWidth="1"/>
    <col min="2" max="2" width="10.33203125" bestFit="1" customWidth="1"/>
    <col min="3" max="3" width="32.109375" style="30" customWidth="1"/>
    <col min="4" max="4" width="11.44140625" style="16" bestFit="1" customWidth="1"/>
    <col min="5" max="5" width="12.33203125" style="16" bestFit="1" customWidth="1"/>
    <col min="6" max="6" width="8.44140625" style="31" bestFit="1" customWidth="1"/>
    <col min="7" max="7" width="12.44140625" style="32" bestFit="1" customWidth="1"/>
    <col min="8" max="8" width="10.109375" style="32" bestFit="1" customWidth="1"/>
    <col min="9" max="10" width="15.33203125" style="32" customWidth="1"/>
  </cols>
  <sheetData>
    <row r="1" spans="1:10" s="3" customFormat="1" ht="30" x14ac:dyDescent="0.5">
      <c r="A1" s="1" t="s">
        <v>19</v>
      </c>
      <c r="B1" s="17"/>
      <c r="C1" s="18"/>
      <c r="D1" s="19"/>
      <c r="E1" s="19"/>
      <c r="F1" s="20"/>
      <c r="G1" s="21"/>
      <c r="H1" s="21"/>
      <c r="I1" s="22"/>
      <c r="J1" s="22"/>
    </row>
    <row r="2" spans="1:10" s="6" customFormat="1" ht="15.6" x14ac:dyDescent="0.3">
      <c r="A2" s="197" t="s">
        <v>20</v>
      </c>
      <c r="B2" s="198"/>
      <c r="C2" s="198"/>
      <c r="D2" s="24"/>
      <c r="E2" s="24"/>
      <c r="F2" s="23"/>
      <c r="G2" s="25"/>
      <c r="H2" s="25"/>
      <c r="I2" s="25"/>
      <c r="J2" s="25"/>
    </row>
    <row r="3" spans="1:10" s="6" customFormat="1" ht="15.6" x14ac:dyDescent="0.3">
      <c r="A3" s="199"/>
      <c r="B3" s="199"/>
      <c r="C3" s="199"/>
      <c r="D3" s="27"/>
      <c r="E3" s="27"/>
      <c r="F3" s="23"/>
      <c r="G3" s="25"/>
      <c r="H3" s="25"/>
      <c r="I3" s="25"/>
      <c r="J3" s="25"/>
    </row>
    <row r="4" spans="1:10" s="6" customFormat="1" ht="15.6" x14ac:dyDescent="0.3">
      <c r="A4" s="26"/>
      <c r="B4" s="26"/>
      <c r="C4" s="26"/>
      <c r="D4" s="27"/>
      <c r="E4" s="27"/>
      <c r="F4" s="23"/>
      <c r="G4" s="25"/>
      <c r="H4" s="25"/>
    </row>
    <row r="5" spans="1:10" s="6" customFormat="1" ht="15.6" x14ac:dyDescent="0.3">
      <c r="A5" s="26"/>
      <c r="B5" s="26"/>
      <c r="C5" s="26"/>
      <c r="D5" s="27"/>
      <c r="E5" s="27"/>
      <c r="F5" s="23"/>
      <c r="G5" s="25"/>
      <c r="H5" s="25"/>
    </row>
    <row r="6" spans="1:10" s="12" customFormat="1" x14ac:dyDescent="0.25">
      <c r="A6" s="13"/>
      <c r="B6" s="13"/>
      <c r="C6" s="14"/>
      <c r="D6" s="13"/>
      <c r="E6" s="13"/>
      <c r="F6" s="28"/>
      <c r="G6" s="15"/>
      <c r="H6" s="15"/>
    </row>
    <row r="7" spans="1:10" s="12" customFormat="1" x14ac:dyDescent="0.25">
      <c r="A7" s="13"/>
      <c r="B7" s="13"/>
      <c r="C7" s="14"/>
      <c r="D7" s="13"/>
      <c r="E7" s="13"/>
      <c r="F7" s="28"/>
      <c r="G7" s="15"/>
      <c r="H7" s="15"/>
    </row>
    <row r="8" spans="1:10" s="12" customFormat="1" x14ac:dyDescent="0.25">
      <c r="A8" s="13"/>
      <c r="B8" s="13"/>
      <c r="C8" s="14"/>
      <c r="D8" s="13"/>
      <c r="E8" s="13"/>
      <c r="F8" s="28"/>
      <c r="G8" s="15"/>
      <c r="H8" s="15"/>
      <c r="I8" s="15"/>
      <c r="J8" s="15"/>
    </row>
    <row r="9" spans="1:10" s="12" customFormat="1" x14ac:dyDescent="0.25">
      <c r="A9" s="13"/>
      <c r="B9" s="13"/>
      <c r="C9" s="14"/>
      <c r="D9" s="13"/>
      <c r="E9" s="13"/>
      <c r="F9" s="28"/>
      <c r="G9" s="15"/>
      <c r="H9" s="15"/>
      <c r="I9" s="15"/>
      <c r="J9" s="15"/>
    </row>
    <row r="10" spans="1:10" s="12" customFormat="1" x14ac:dyDescent="0.25">
      <c r="A10" s="13"/>
      <c r="B10" s="13"/>
      <c r="C10" s="14"/>
      <c r="D10" s="13"/>
      <c r="E10" s="13"/>
      <c r="F10" s="28"/>
      <c r="G10" s="15"/>
      <c r="H10" s="15"/>
      <c r="I10" s="15"/>
      <c r="J10" s="15"/>
    </row>
    <row r="11" spans="1:10" s="12" customFormat="1" x14ac:dyDescent="0.25">
      <c r="A11" s="13"/>
      <c r="B11" s="13"/>
      <c r="C11" s="14"/>
      <c r="D11" s="13"/>
      <c r="E11" s="13"/>
      <c r="F11" s="28"/>
      <c r="G11" s="15"/>
      <c r="H11" s="15"/>
      <c r="I11" s="15"/>
      <c r="J11" s="15"/>
    </row>
    <row r="12" spans="1:10" s="12" customFormat="1" x14ac:dyDescent="0.25">
      <c r="A12" s="13"/>
      <c r="B12" s="13"/>
      <c r="C12" s="14"/>
      <c r="D12" s="13"/>
      <c r="E12" s="13"/>
      <c r="F12" s="28"/>
      <c r="G12" s="15"/>
      <c r="H12" s="15"/>
      <c r="I12" s="15"/>
      <c r="J12" s="15"/>
    </row>
    <row r="13" spans="1:10" s="12" customFormat="1" x14ac:dyDescent="0.25">
      <c r="A13" s="13"/>
      <c r="B13" s="13"/>
      <c r="C13" s="14"/>
      <c r="D13" s="13"/>
      <c r="E13" s="13"/>
      <c r="F13" s="28"/>
      <c r="G13" s="15"/>
      <c r="H13" s="15"/>
      <c r="I13" s="15"/>
      <c r="J13" s="15"/>
    </row>
    <row r="14" spans="1:10" s="12" customFormat="1" x14ac:dyDescent="0.25">
      <c r="A14" s="13"/>
      <c r="B14" s="13"/>
      <c r="C14" s="14"/>
      <c r="D14" s="13"/>
      <c r="E14" s="13"/>
      <c r="F14" s="28"/>
      <c r="G14" s="15"/>
      <c r="H14" s="15"/>
      <c r="I14" s="15"/>
      <c r="J14" s="15"/>
    </row>
    <row r="15" spans="1:10" s="12" customFormat="1" x14ac:dyDescent="0.25">
      <c r="A15" s="13"/>
      <c r="B15" s="13"/>
      <c r="C15" s="14"/>
      <c r="D15" s="13"/>
      <c r="E15" s="13"/>
      <c r="F15" s="28"/>
      <c r="G15" s="15"/>
      <c r="H15" s="29"/>
      <c r="I15" s="15"/>
      <c r="J15" s="15"/>
    </row>
    <row r="16" spans="1:10" s="12" customFormat="1" x14ac:dyDescent="0.25">
      <c r="A16" s="13"/>
      <c r="B16" s="13"/>
      <c r="C16" s="14"/>
      <c r="D16" s="13"/>
      <c r="E16" s="13"/>
      <c r="F16" s="28"/>
      <c r="G16" s="15"/>
      <c r="H16" s="15"/>
      <c r="I16" s="15"/>
      <c r="J16" s="15"/>
    </row>
    <row r="17" spans="1:10" s="12" customFormat="1" x14ac:dyDescent="0.25">
      <c r="A17" s="13"/>
      <c r="B17" s="13"/>
      <c r="C17" s="14"/>
      <c r="D17" s="13"/>
      <c r="E17" s="13"/>
      <c r="F17" s="28"/>
      <c r="G17" s="15"/>
      <c r="H17" s="15"/>
      <c r="I17" s="15"/>
      <c r="J17" s="15"/>
    </row>
    <row r="18" spans="1:10" s="12" customFormat="1" x14ac:dyDescent="0.25">
      <c r="A18" s="13"/>
      <c r="B18" s="13"/>
      <c r="C18" s="14"/>
      <c r="D18" s="13"/>
      <c r="E18" s="13"/>
      <c r="F18" s="28"/>
      <c r="G18" s="15"/>
      <c r="H18" s="15"/>
      <c r="I18" s="15"/>
      <c r="J18" s="15"/>
    </row>
    <row r="19" spans="1:10" s="12" customFormat="1" x14ac:dyDescent="0.25">
      <c r="A19" s="13"/>
      <c r="B19" s="13"/>
      <c r="C19" s="14"/>
      <c r="D19" s="13"/>
      <c r="E19" s="13"/>
      <c r="F19" s="28"/>
      <c r="G19" s="15"/>
      <c r="H19" s="15"/>
      <c r="I19" s="15"/>
      <c r="J19" s="15"/>
    </row>
    <row r="20" spans="1:10" s="12" customFormat="1" x14ac:dyDescent="0.25">
      <c r="A20" s="13"/>
      <c r="B20" s="13"/>
      <c r="C20" s="14"/>
      <c r="D20" s="13"/>
      <c r="E20" s="13"/>
      <c r="F20" s="28"/>
      <c r="G20" s="15"/>
      <c r="H20" s="15"/>
      <c r="I20" s="15"/>
      <c r="J20" s="15"/>
    </row>
    <row r="21" spans="1:10" s="12" customFormat="1" x14ac:dyDescent="0.25">
      <c r="A21" s="13"/>
      <c r="B21" s="13"/>
      <c r="C21" s="14"/>
      <c r="D21" s="13"/>
      <c r="E21" s="13"/>
      <c r="F21" s="28"/>
      <c r="G21" s="15"/>
      <c r="H21" s="15"/>
      <c r="I21" s="15"/>
      <c r="J21" s="15"/>
    </row>
    <row r="22" spans="1:10" s="12" customFormat="1" x14ac:dyDescent="0.25">
      <c r="A22" s="13"/>
      <c r="B22" s="13"/>
      <c r="C22" s="14"/>
      <c r="D22" s="13"/>
      <c r="E22" s="13"/>
      <c r="F22" s="28"/>
      <c r="G22" s="15"/>
      <c r="H22" s="15"/>
      <c r="I22" s="15"/>
      <c r="J22" s="15"/>
    </row>
    <row r="23" spans="1:10" s="12" customFormat="1" x14ac:dyDescent="0.25">
      <c r="A23" s="13"/>
      <c r="B23" s="13"/>
      <c r="C23" s="14"/>
      <c r="D23" s="13"/>
      <c r="E23" s="13"/>
      <c r="F23" s="28"/>
      <c r="G23" s="15"/>
      <c r="H23" s="15"/>
      <c r="I23" s="15"/>
      <c r="J23" s="15"/>
    </row>
    <row r="24" spans="1:10" s="12" customFormat="1" x14ac:dyDescent="0.25">
      <c r="A24" s="13"/>
      <c r="B24" s="13"/>
      <c r="C24" s="14"/>
      <c r="D24" s="13"/>
      <c r="E24" s="13"/>
      <c r="F24" s="28"/>
      <c r="G24" s="15"/>
      <c r="H24" s="15"/>
      <c r="I24" s="15"/>
      <c r="J24" s="15"/>
    </row>
    <row r="25" spans="1:10" s="12" customFormat="1" x14ac:dyDescent="0.25">
      <c r="A25" s="13"/>
      <c r="B25" s="13"/>
      <c r="C25" s="14"/>
      <c r="D25" s="13"/>
      <c r="E25" s="13"/>
      <c r="F25" s="28"/>
      <c r="G25" s="15"/>
      <c r="H25" s="15"/>
      <c r="I25" s="15"/>
      <c r="J25" s="15"/>
    </row>
    <row r="26" spans="1:10" s="12" customFormat="1" x14ac:dyDescent="0.25">
      <c r="A26" s="13"/>
      <c r="B26" s="13"/>
      <c r="C26" s="14"/>
      <c r="D26" s="13"/>
      <c r="E26" s="13"/>
      <c r="F26" s="28"/>
      <c r="G26" s="15"/>
      <c r="H26" s="15"/>
      <c r="I26" s="15"/>
      <c r="J26" s="15"/>
    </row>
    <row r="27" spans="1:10" s="12" customFormat="1" x14ac:dyDescent="0.25">
      <c r="A27" s="13"/>
      <c r="B27" s="13"/>
      <c r="C27" s="14"/>
      <c r="D27" s="13"/>
      <c r="E27" s="13"/>
      <c r="F27" s="28"/>
      <c r="G27" s="15"/>
      <c r="H27" s="15"/>
      <c r="I27" s="15"/>
      <c r="J27" s="15"/>
    </row>
    <row r="28" spans="1:10" s="12" customFormat="1" x14ac:dyDescent="0.25">
      <c r="A28" s="13"/>
      <c r="B28" s="13"/>
      <c r="C28" s="14"/>
      <c r="D28" s="13"/>
      <c r="E28" s="13"/>
      <c r="F28" s="28"/>
      <c r="G28" s="15"/>
      <c r="H28" s="15"/>
      <c r="I28" s="15"/>
      <c r="J28" s="15"/>
    </row>
    <row r="29" spans="1:10" s="12" customFormat="1" x14ac:dyDescent="0.25">
      <c r="A29" s="13"/>
      <c r="B29" s="13"/>
      <c r="C29" s="14"/>
      <c r="D29" s="13"/>
      <c r="E29" s="13"/>
      <c r="F29" s="28"/>
      <c r="G29" s="15"/>
      <c r="H29" s="15"/>
      <c r="I29" s="15"/>
      <c r="J29" s="15"/>
    </row>
    <row r="30" spans="1:10" s="12" customFormat="1" x14ac:dyDescent="0.25">
      <c r="A30" s="13"/>
      <c r="B30" s="13"/>
      <c r="C30" s="14"/>
      <c r="D30" s="13"/>
      <c r="E30" s="13"/>
      <c r="F30" s="28"/>
      <c r="G30" s="15"/>
      <c r="H30" s="15"/>
      <c r="I30" s="15"/>
      <c r="J30" s="15"/>
    </row>
    <row r="31" spans="1:10" s="12" customFormat="1" x14ac:dyDescent="0.25">
      <c r="A31" s="13"/>
      <c r="B31" s="13"/>
      <c r="C31" s="14"/>
      <c r="D31" s="13"/>
      <c r="E31" s="13"/>
      <c r="F31" s="28"/>
      <c r="G31" s="15"/>
      <c r="H31" s="15"/>
      <c r="I31" s="15"/>
      <c r="J31" s="15"/>
    </row>
    <row r="32" spans="1:10" s="12" customFormat="1" x14ac:dyDescent="0.25">
      <c r="A32" s="13"/>
      <c r="B32" s="13"/>
      <c r="C32" s="14"/>
      <c r="D32" s="13"/>
      <c r="E32" s="13"/>
      <c r="F32" s="28"/>
      <c r="G32" s="15"/>
      <c r="H32" s="15"/>
      <c r="I32" s="15"/>
      <c r="J32" s="15"/>
    </row>
    <row r="33" spans="1:10" s="12" customFormat="1" x14ac:dyDescent="0.25">
      <c r="A33" s="13"/>
      <c r="B33" s="13"/>
      <c r="C33" s="14"/>
      <c r="D33" s="13"/>
      <c r="E33" s="13"/>
      <c r="F33" s="28"/>
      <c r="G33" s="15"/>
      <c r="H33" s="15"/>
      <c r="I33" s="15"/>
      <c r="J33" s="15"/>
    </row>
    <row r="34" spans="1:10" s="12" customFormat="1" x14ac:dyDescent="0.25">
      <c r="A34" s="13"/>
      <c r="B34" s="13"/>
      <c r="C34" s="14"/>
      <c r="D34" s="13"/>
      <c r="E34" s="13"/>
      <c r="F34" s="28"/>
      <c r="G34" s="15"/>
      <c r="H34" s="15"/>
      <c r="I34" s="15"/>
      <c r="J34" s="15"/>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6</vt:i4>
      </vt:variant>
    </vt:vector>
  </HeadingPairs>
  <TitlesOfParts>
    <vt:vector size="10" baseType="lpstr">
      <vt:lpstr>EURUSD</vt:lpstr>
      <vt:lpstr>EURCZK</vt:lpstr>
      <vt:lpstr>Cours à terme initiaux</vt:lpstr>
      <vt:lpstr>Disclaimer</vt:lpstr>
      <vt:lpstr>Disclaimer!fxPortfolioInput</vt:lpstr>
      <vt:lpstr>EURCZK!fxPortfolioInput</vt:lpstr>
      <vt:lpstr>EURUSD!fxPortfolioInput</vt:lpstr>
      <vt:lpstr>Disclaimer!Zone_d_impression</vt:lpstr>
      <vt:lpstr>EURCZK!Zone_d_impression</vt:lpstr>
      <vt:lpstr>EURUSD!Zone_d_impression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Maxime Dentroux - Kerius Finance</cp:lastModifiedBy>
  <cp:lastPrinted>2013-03-07T10:50:53Z</cp:lastPrinted>
  <dcterms:created xsi:type="dcterms:W3CDTF">2013-02-07T20:52:29Z</dcterms:created>
  <dcterms:modified xsi:type="dcterms:W3CDTF">2016-04-05T13:45:52Z</dcterms:modified>
</cp:coreProperties>
</file>