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95AFE309-CE9E-4B55-87F7-3514FFE2C00A}" xr6:coauthVersionLast="47" xr6:coauthVersionMax="47" xr10:uidLastSave="{00000000-0000-0000-0000-000000000000}"/>
  <bookViews>
    <workbookView xWindow="-28920" yWindow="3105"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1" i="1" l="1"/>
  <c r="AF11" i="1"/>
  <c r="AH11" i="1"/>
  <c r="AJ11" i="1" s="1"/>
  <c r="AI11" i="1"/>
  <c r="AK11" i="1" s="1"/>
  <c r="AL11" i="1" s="1"/>
  <c r="AN11" i="1"/>
  <c r="AP11" i="1" s="1"/>
  <c r="AO11" i="1"/>
  <c r="AE12" i="1"/>
  <c r="AF12" i="1"/>
  <c r="AH12" i="1"/>
  <c r="AJ12" i="1" s="1"/>
  <c r="AI12" i="1"/>
  <c r="AK12" i="1" s="1"/>
  <c r="AN12" i="1"/>
  <c r="AO12" i="1"/>
  <c r="AP12" i="1"/>
  <c r="AQ12" i="1"/>
  <c r="AR12" i="1"/>
  <c r="AS12" i="1" s="1"/>
  <c r="AE13" i="1"/>
  <c r="AF13" i="1"/>
  <c r="AK13" i="1" s="1"/>
  <c r="AH13" i="1"/>
  <c r="AI13" i="1"/>
  <c r="AN13" i="1"/>
  <c r="AO13" i="1" s="1"/>
  <c r="AP13" i="1"/>
  <c r="AQ13" i="1" s="1"/>
  <c r="AE16" i="1"/>
  <c r="AF16" i="1"/>
  <c r="AH16" i="1"/>
  <c r="AJ16" i="1" s="1"/>
  <c r="AI16" i="1"/>
  <c r="AN16" i="1"/>
  <c r="AO16" i="1" s="1"/>
  <c r="AE17" i="1"/>
  <c r="AF17" i="1"/>
  <c r="AR17" i="1" s="1"/>
  <c r="AS17" i="1" s="1"/>
  <c r="AH17" i="1"/>
  <c r="AJ17" i="1" s="1"/>
  <c r="AI17" i="1"/>
  <c r="AK17" i="1"/>
  <c r="AN17" i="1"/>
  <c r="AO17" i="1" s="1"/>
  <c r="AP17" i="1"/>
  <c r="AQ17" i="1"/>
  <c r="AE18" i="1"/>
  <c r="AJ18" i="1" s="1"/>
  <c r="AF18" i="1"/>
  <c r="AH18" i="1"/>
  <c r="AI18" i="1"/>
  <c r="AK18" i="1"/>
  <c r="AL18" i="1" s="1"/>
  <c r="AN18" i="1"/>
  <c r="AP18" i="1" s="1"/>
  <c r="AO18" i="1"/>
  <c r="AE19" i="1"/>
  <c r="AF19" i="1"/>
  <c r="AH19" i="1"/>
  <c r="AJ19" i="1" s="1"/>
  <c r="AI19" i="1"/>
  <c r="AK19" i="1" s="1"/>
  <c r="AL19" i="1" s="1"/>
  <c r="AN19" i="1"/>
  <c r="AP19" i="1" s="1"/>
  <c r="AO19" i="1"/>
  <c r="AE10" i="1"/>
  <c r="AF10" i="1"/>
  <c r="AH10" i="1"/>
  <c r="AJ10" i="1" s="1"/>
  <c r="AI10" i="1"/>
  <c r="AK10" i="1" s="1"/>
  <c r="AL10" i="1" s="1"/>
  <c r="AN10" i="1"/>
  <c r="AO10" i="1"/>
  <c r="AP10" i="1"/>
  <c r="AQ10" i="1"/>
  <c r="AR10" i="1"/>
  <c r="AS10" i="1" s="1"/>
  <c r="AI2" i="1"/>
  <c r="AL17" i="1" l="1"/>
  <c r="AQ19" i="1"/>
  <c r="AR19" i="1"/>
  <c r="AQ18" i="1"/>
  <c r="AR18" i="1"/>
  <c r="AQ11" i="1"/>
  <c r="AR11" i="1"/>
  <c r="AL12" i="1"/>
  <c r="AK16" i="1"/>
  <c r="AL16" i="1" s="1"/>
  <c r="AJ13" i="1"/>
  <c r="AL13" i="1" s="1"/>
  <c r="AR13" i="1"/>
  <c r="AS13" i="1" s="1"/>
  <c r="AP16" i="1"/>
  <c r="AQ16" i="1" s="1"/>
  <c r="AS19" i="1" l="1"/>
  <c r="AR16" i="1"/>
  <c r="AS16" i="1" s="1"/>
  <c r="AS18" i="1"/>
  <c r="AS11" i="1"/>
</calcChain>
</file>

<file path=xl/sharedStrings.xml><?xml version="1.0" encoding="utf-8"?>
<sst xmlns="http://schemas.openxmlformats.org/spreadsheetml/2006/main" count="133" uniqueCount="55">
  <si>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</si>
  <si>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</si>
  <si>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</si>
  <si>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</si>
  <si>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</si>
  <si>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</si>
  <si>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</si>
  <si>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</si>
  <si>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</si>
  <si>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</si>
  <si>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</si>
  <si>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</si>
  <si>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</si>
  <si>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</si>
  <si>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</si>
  <si>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</si>
  <si>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</si>
  <si>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</si>
  <si>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</si>
  <si>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</si>
  <si>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</si>
  <si>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</si>
  <si>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29/12/2023</t>
  </si>
  <si>
    <t>Calculation Date: 04/01/2024 08:30:42</t>
  </si>
  <si>
    <t>8-D</t>
  </si>
  <si>
    <t>New hedge</t>
  </si>
  <si>
    <t>CIC</t>
  </si>
  <si>
    <t>BUY</t>
  </si>
  <si>
    <t>FORWARD</t>
  </si>
  <si>
    <t>EUR</t>
  </si>
  <si>
    <t>USD</t>
  </si>
  <si>
    <t>EURUSD</t>
  </si>
  <si>
    <t>SELL</t>
  </si>
  <si>
    <t>5-D</t>
  </si>
  <si>
    <t>New Hedge</t>
  </si>
  <si>
    <t>6-D</t>
  </si>
  <si>
    <t>7-D</t>
  </si>
  <si>
    <t>11-D</t>
  </si>
  <si>
    <t>12-D</t>
  </si>
  <si>
    <t>10-D</t>
  </si>
  <si>
    <t>9-D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</si>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</sst>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amily val="2"/>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58" fillId="27" borderId="0" xfId="0" applyFont="1" applyFill="1"/>
    <xf numFmtId="170" fontId="58" fillId="0" borderId="0" xfId="0" applyNumberFormat="1" applyFont="1"/>
    <xf numFmtId="170" fontId="58" fillId="30" borderId="0" xfId="0" applyNumberFormat="1" applyFont="1" applyFill="1"/>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60" fillId="32" borderId="13" xfId="0" applyFont="1" applyFill="1" applyBorder="1" applyAlignment="1">
      <alignment horizontal="center" vertical="center" wrapText="1"/>
    </xf>
    <xf numFmtId="0" fontId="60" fillId="32" borderId="16"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9">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topLeftCell="V1" workbookViewId="0">
      <pane ySplit="8" topLeftCell="A9" activePane="bottomLeft" state="frozen"/>
      <selection pane="bottomLeft" activeCell="AI26" sqref="AI26"/>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 min="31" max="31" width="12.5703125" customWidth="1"/>
    <col min="32" max="32" width="16.42578125" customWidth="1"/>
    <col min="34" max="34" width="11.7109375" customWidth="1"/>
    <col min="35" max="35" width="15.5703125" customWidth="1"/>
    <col min="36" max="36" width="12.28515625" customWidth="1"/>
    <col min="37" max="37" width="15.5703125" customWidth="1"/>
    <col min="40" max="40" width="12" customWidth="1"/>
    <col min="41" max="41" width="12.5703125" customWidth="1"/>
    <col min="42" max="42" width="16.7109375" customWidth="1"/>
    <col min="43" max="43" width="13.42578125" customWidth="1"/>
    <col min="44" max="44" width="16.28515625"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109" t="s">
        <v>43</v>
      </c>
      <c r="AI2" s="110">
        <f>-AI3</f>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109" t="s">
        <v>44</v>
      </c>
      <c r="AI3" s="111">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4"/>
      <c r="V6" s="99" t="s">
        <v>12</v>
      </c>
      <c r="W6" s="100"/>
      <c r="X6" s="100"/>
      <c r="Y6" s="100"/>
      <c r="Z6" s="100"/>
      <c r="AA6" s="101"/>
      <c r="AC6" s="98" t="s">
        <v>18</v>
      </c>
      <c r="AE6" s="112">
        <v>45289</v>
      </c>
      <c r="AF6" s="113"/>
      <c r="AG6" s="6"/>
      <c r="AH6" s="114" t="s">
        <v>45</v>
      </c>
      <c r="AI6" s="115"/>
      <c r="AJ6" s="115"/>
      <c r="AK6" s="115"/>
      <c r="AL6" s="113"/>
      <c r="AM6" s="6"/>
      <c r="AN6" s="114" t="s">
        <v>46</v>
      </c>
      <c r="AO6" s="115"/>
      <c r="AP6" s="115"/>
      <c r="AQ6" s="115"/>
      <c r="AR6" s="115"/>
      <c r="AS6" s="113"/>
    </row>
    <row r="7" spans="1:45" s="13" customFormat="1" ht="15.75" x14ac:dyDescent="0.25">
      <c r="A7" s="96"/>
      <c r="B7" s="98"/>
      <c r="C7" s="98"/>
      <c r="D7" s="98"/>
      <c r="E7" s="90"/>
      <c r="F7" s="90"/>
      <c r="G7" s="90"/>
      <c r="H7" s="85"/>
      <c r="I7" s="93"/>
      <c r="J7" s="85"/>
      <c r="K7" s="86"/>
      <c r="L7" s="85"/>
      <c r="M7" s="93"/>
      <c r="N7" s="85"/>
      <c r="O7" s="86"/>
      <c r="P7" s="93"/>
      <c r="Q7" s="85"/>
      <c r="R7" s="86"/>
      <c r="S7" s="85"/>
      <c r="T7" s="86"/>
      <c r="U7" s="44"/>
      <c r="V7" s="102" t="s">
        <v>13</v>
      </c>
      <c r="W7" s="102" t="s">
        <v>14</v>
      </c>
      <c r="X7" s="99" t="s">
        <v>29</v>
      </c>
      <c r="Y7" s="100"/>
      <c r="Z7" s="100"/>
      <c r="AA7" s="101"/>
      <c r="AC7" s="98"/>
      <c r="AE7" s="116" t="s">
        <v>47</v>
      </c>
      <c r="AF7" s="116"/>
      <c r="AG7" s="6"/>
      <c r="AH7" s="116" t="s">
        <v>48</v>
      </c>
      <c r="AI7" s="116"/>
      <c r="AJ7" s="116" t="s">
        <v>49</v>
      </c>
      <c r="AK7" s="117"/>
      <c r="AL7" s="118" t="s">
        <v>50</v>
      </c>
      <c r="AM7" s="6"/>
      <c r="AN7" s="119" t="s">
        <v>51</v>
      </c>
      <c r="AO7" s="120"/>
      <c r="AP7" s="121"/>
      <c r="AQ7" s="116" t="s">
        <v>49</v>
      </c>
      <c r="AR7" s="117"/>
      <c r="AS7" s="118" t="s">
        <v>50</v>
      </c>
    </row>
    <row r="8" spans="1:45" s="13" customFormat="1" ht="22.5" x14ac:dyDescent="0.25">
      <c r="A8" s="97"/>
      <c r="B8" s="98"/>
      <c r="C8" s="98"/>
      <c r="D8" s="98"/>
      <c r="E8" s="91"/>
      <c r="F8" s="91"/>
      <c r="G8" s="91"/>
      <c r="H8" s="87"/>
      <c r="I8" s="94"/>
      <c r="J8" s="87"/>
      <c r="K8" s="88"/>
      <c r="L8" s="87"/>
      <c r="M8" s="94"/>
      <c r="N8" s="87"/>
      <c r="O8" s="88"/>
      <c r="P8" s="94"/>
      <c r="Q8" s="87"/>
      <c r="R8" s="88"/>
      <c r="S8" s="87"/>
      <c r="T8" s="88"/>
      <c r="U8" s="44"/>
      <c r="V8" s="103"/>
      <c r="W8" s="103"/>
      <c r="X8" s="104" t="s">
        <v>15</v>
      </c>
      <c r="Y8" s="105"/>
      <c r="Z8" s="43" t="s">
        <v>16</v>
      </c>
      <c r="AA8" s="43" t="s">
        <v>17</v>
      </c>
      <c r="AC8" s="98"/>
      <c r="AE8" s="122" t="s">
        <v>52</v>
      </c>
      <c r="AF8" s="122" t="s">
        <v>53</v>
      </c>
      <c r="AG8" s="6"/>
      <c r="AH8" s="122" t="s">
        <v>52</v>
      </c>
      <c r="AI8" s="122" t="s">
        <v>53</v>
      </c>
      <c r="AJ8" s="122" t="s">
        <v>52</v>
      </c>
      <c r="AK8" s="122" t="s">
        <v>53</v>
      </c>
      <c r="AL8" s="123"/>
      <c r="AM8" s="6"/>
      <c r="AN8" s="122" t="s">
        <v>54</v>
      </c>
      <c r="AO8" s="122" t="s">
        <v>52</v>
      </c>
      <c r="AP8" s="122" t="s">
        <v>53</v>
      </c>
      <c r="AQ8" s="122" t="s">
        <v>52</v>
      </c>
      <c r="AR8" s="122" t="s">
        <v>53</v>
      </c>
      <c r="AS8" s="123"/>
    </row>
    <row r="9" spans="1:45"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45" s="45" customFormat="1" ht="15.75" x14ac:dyDescent="0.25">
      <c r="A10" s="47">
        <v>2024</v>
      </c>
      <c r="B10" s="47" t="s">
        <v>24</v>
      </c>
      <c r="C10" s="47">
        <v>8</v>
      </c>
      <c r="D10" s="47" t="s">
        <v>26</v>
      </c>
      <c r="E10" s="57">
        <v>45224</v>
      </c>
      <c r="F10" s="57"/>
      <c r="G10" s="57">
        <v>45291</v>
      </c>
      <c r="H10" s="47" t="s">
        <v>27</v>
      </c>
      <c r="I10" s="47" t="s">
        <v>28</v>
      </c>
      <c r="J10" s="47" t="s">
        <v>29</v>
      </c>
      <c r="K10" s="61">
        <v>1848770.5675725599</v>
      </c>
      <c r="L10" s="47" t="s">
        <v>32</v>
      </c>
      <c r="M10" s="47" t="s">
        <v>28</v>
      </c>
      <c r="N10" s="47" t="s">
        <v>30</v>
      </c>
      <c r="O10" s="79">
        <v>-2000000</v>
      </c>
      <c r="P10" s="47">
        <v>1.0576000000000001</v>
      </c>
      <c r="Q10" s="47" t="s">
        <v>31</v>
      </c>
      <c r="R10" s="68">
        <v>1.0818000000000001</v>
      </c>
      <c r="S10" s="61"/>
      <c r="T10" s="61">
        <v>0</v>
      </c>
      <c r="U10" s="47"/>
      <c r="V10" s="68">
        <v>1.10388</v>
      </c>
      <c r="W10" s="68">
        <v>1.1036925212299236</v>
      </c>
      <c r="X10" s="61">
        <v>36654.526644566809</v>
      </c>
      <c r="Y10" s="61">
        <v>36654.526644566809</v>
      </c>
      <c r="Z10" s="61">
        <v>36654.526644566809</v>
      </c>
      <c r="AA10" s="61">
        <v>0</v>
      </c>
      <c r="AB10" s="47"/>
      <c r="AC10" s="53" t="s">
        <v>25</v>
      </c>
      <c r="AE10" s="124">
        <f>ABS(O10/W10)</f>
        <v>1812098.8966847912</v>
      </c>
      <c r="AF10" s="124">
        <f>IF(H10="BUY",
IF(I10="CALL",MAX(-ABS(O10)/W10+ABS(O10)/R10,0),IF(I10="PUT",MAX(-ABS(O10)/R10+ABS(O10)/W10,0),IF(I10="FORWARD",-ABS(O10)/W10+ABS(O10)/R10,"TRADE NOT VALID"))),
-IF(I10="CALL",MAX(-ABS(O10)/W10+ABS(O10)/R10,0),IF(I10="PUT",MAX(-ABS(O10)/R10+ABS(O10)/W10,0),IF(I10="FORWARD",-ABS(O10)/W10+ABS(O10)/R10,"TRADE NOT VALID"))))</f>
        <v>36671.670887772925</v>
      </c>
      <c r="AG10" s="6"/>
      <c r="AH10" s="124">
        <f xml:space="preserve">
IF(I10="CALL",ABS(O10/(W10*(1+$AI$3))),
IF(I10="PUT",ABS(O10/(W10*(1+$AI$2))),
IF(I10="FORWARD",ABS(O10/(W10*(1+$AI$3))),
"TRADE NOT VALID")))</f>
        <v>1393922.2282190702</v>
      </c>
      <c r="AI10" s="124">
        <f xml:space="preserve">
IF(H10="BUY",
IF(I10="CALL",MAX(-ABS(O10)/(W10*(1+$AI$3))+ABS(O10)/R10,0),IF(I10="PUT",MAX(-ABS(O10)/R10+ABS(O10)/(W10*(1+$AI$2)),0),IF(I10="FORWARD",-ABS(O10)/(W10*(1+$AI$3))+ABS(O10)/R10,"TRADE NOT VALID"))),
-IF(I10="CALL",MAX(-ABS(O10)/(W10*(1+$AI$3))+ABS(O10)/R10,0),IF(I10="PUT",MAX(-ABS(O10)/R10+ABS(O10)/(W10*(1+$AI$2)),0),IF(I10="FORWARD",-ABS(O10)/(W10*(1+$AI$3))+ABS(O10)/R10,"TRADE NOT VALID"))))</f>
        <v>454848.33935349388</v>
      </c>
      <c r="AJ10" s="124">
        <f>AH10-IF(AF10=0,ABS(O10/R10),AE10)</f>
        <v>-418176.66846572096</v>
      </c>
      <c r="AK10" s="124">
        <f>AI10-AF10</f>
        <v>418176.66846572096</v>
      </c>
      <c r="AL10" s="125">
        <f>IF(AK10=0,"CHOC INSUFFISANT",ABS(AK10/AJ10))</f>
        <v>1</v>
      </c>
      <c r="AM10" s="6"/>
      <c r="AN10" s="126">
        <f>R10</f>
        <v>1.0818000000000001</v>
      </c>
      <c r="AO10" s="124">
        <f>ABS(O10/AN10)</f>
        <v>1848770.5675725641</v>
      </c>
      <c r="AP10" s="124">
        <f>IF(H10="BUY",
IF(I10="CALL",MAX(-ABS(O10)/AN10+ABS(O10)/R10,0),IF(I10="PUT",MAX(-ABS(O10)/R10+ABS(O10)/AN10,0),IF(I10="FORWARD",-ABS(O10)/AN10+ABS(O10)/R10,"TRADE NOT VALID"))),
-IF(I10="CALL",MAX(-ABS(O10)/AN10+ABS(O10)/R10,0),IF(I10="PUT",MAX(-ABS(O10)/R10+ABS(O10)/AN10,0),IF(I10="FORWARD",-ABS(O10)/AN10+ABS(O10)/R10,"TRADE NOT VALID"))))</f>
        <v>0</v>
      </c>
      <c r="AQ10" s="124">
        <f>IF(AP10=AF10,AE10-AO10,
IF(AF10=0,IF(H10="BUY",(ABS(O10)/AN10-ABS(O10)/R10),-(ABS(O10)/AN10-ABS(O10)/R10)),
IF(AP10=0,IF(H10="BUY",(ABS(O10)/W10-ABS(O10)/R10),-(ABS(O10)/W10-ABS(O10)/R10)),AE10-AO10)))</f>
        <v>-36671.670887772925</v>
      </c>
      <c r="AR10" s="124">
        <f>AF10-AP10</f>
        <v>36671.670887772925</v>
      </c>
      <c r="AS10" s="125">
        <f>IF(AR10=0,"PAS DE VALEUR INTRINSEQUE",ABS(AR10/AQ10))</f>
        <v>1</v>
      </c>
    </row>
    <row r="11" spans="1:45" s="45" customFormat="1" ht="15.75" x14ac:dyDescent="0.25">
      <c r="A11" s="47">
        <v>2024</v>
      </c>
      <c r="B11" s="47" t="s">
        <v>33</v>
      </c>
      <c r="C11" s="47">
        <v>5</v>
      </c>
      <c r="D11" s="47" t="s">
        <v>26</v>
      </c>
      <c r="E11" s="57">
        <v>45078</v>
      </c>
      <c r="F11" s="57"/>
      <c r="G11" s="57">
        <v>45379</v>
      </c>
      <c r="H11" s="47" t="s">
        <v>27</v>
      </c>
      <c r="I11" s="47" t="s">
        <v>28</v>
      </c>
      <c r="J11" s="47" t="s">
        <v>29</v>
      </c>
      <c r="K11" s="61">
        <v>1838573.2671447</v>
      </c>
      <c r="L11" s="47" t="s">
        <v>32</v>
      </c>
      <c r="M11" s="47" t="s">
        <v>28</v>
      </c>
      <c r="N11" s="47" t="s">
        <v>30</v>
      </c>
      <c r="O11" s="79">
        <v>-2000000</v>
      </c>
      <c r="P11" s="47">
        <v>1.0697000000000001</v>
      </c>
      <c r="Q11" s="47" t="s">
        <v>31</v>
      </c>
      <c r="R11" s="68">
        <v>1.0878000000000001</v>
      </c>
      <c r="S11" s="61"/>
      <c r="T11" s="61">
        <v>0</v>
      </c>
      <c r="U11" s="47"/>
      <c r="V11" s="68">
        <v>1.10388</v>
      </c>
      <c r="W11" s="68">
        <v>1.1076768588763666</v>
      </c>
      <c r="X11" s="61">
        <v>32665.366173378548</v>
      </c>
      <c r="Y11" s="61">
        <v>32665.366173378548</v>
      </c>
      <c r="Z11" s="61">
        <v>32665.366173378548</v>
      </c>
      <c r="AA11" s="61">
        <v>0</v>
      </c>
      <c r="AB11" s="47"/>
      <c r="AC11" s="53" t="s">
        <v>34</v>
      </c>
      <c r="AE11" s="124">
        <f t="shared" ref="AE11:AE19" si="0">ABS(O11/W11)</f>
        <v>1805580.7377151591</v>
      </c>
      <c r="AF11" s="124">
        <f t="shared" ref="AF11:AF19" si="1">IF(H11="BUY",
IF(I11="CALL",MAX(-ABS(O11)/W11+ABS(O11)/R11,0),IF(I11="PUT",MAX(-ABS(O11)/R11+ABS(O11)/W11,0),IF(I11="FORWARD",-ABS(O11)/W11+ABS(O11)/R11,"TRADE NOT VALID"))),
-IF(I11="CALL",MAX(-ABS(O11)/W11+ABS(O11)/R11,0),IF(I11="PUT",MAX(-ABS(O11)/R11+ABS(O11)/W11,0),IF(I11="FORWARD",-ABS(O11)/W11+ABS(O11)/R11,"TRADE NOT VALID"))))</f>
        <v>32992.529429536546</v>
      </c>
      <c r="AG11" s="6"/>
      <c r="AH11" s="124">
        <f t="shared" ref="AH11:AH19" si="2" xml:space="preserve">
IF(I11="CALL",ABS(O11/(W11*(1+$AI$3))),
IF(I11="PUT",ABS(O11/(W11*(1+$AI$2))),
IF(I11="FORWARD",ABS(O11/(W11*(1+$AI$3))),
"TRADE NOT VALID")))</f>
        <v>1388908.2597808915</v>
      </c>
      <c r="AI11" s="124">
        <f t="shared" ref="AI11:AI19" si="3" xml:space="preserve">
IF(H11="BUY",
IF(I11="CALL",MAX(-ABS(O11)/(W11*(1+$AI$3))+ABS(O11)/R11,0),IF(I11="PUT",MAX(-ABS(O11)/R11+ABS(O11)/(W11*(1+$AI$2)),0),IF(I11="FORWARD",-ABS(O11)/(W11*(1+$AI$3))+ABS(O11)/R11,"TRADE NOT VALID"))),
-IF(I11="CALL",MAX(-ABS(O11)/(W11*(1+$AI$3))+ABS(O11)/R11,0),IF(I11="PUT",MAX(-ABS(O11)/R11+ABS(O11)/(W11*(1+$AI$2)),0),IF(I11="FORWARD",-ABS(O11)/(W11*(1+$AI$3))+ABS(O11)/R11,"TRADE NOT VALID"))))</f>
        <v>449665.00736380415</v>
      </c>
      <c r="AJ11" s="124">
        <f t="shared" ref="AJ11:AJ19" si="4">AH11-IF(AF11=0,ABS(O11/R11),AE11)</f>
        <v>-416672.4779342676</v>
      </c>
      <c r="AK11" s="124">
        <f t="shared" ref="AK11:AK19" si="5">AI11-AF11</f>
        <v>416672.4779342676</v>
      </c>
      <c r="AL11" s="125">
        <f t="shared" ref="AL11:AL19" si="6">IF(AK11=0,"CHOC INSUFFISANT",ABS(AK11/AJ11))</f>
        <v>1</v>
      </c>
      <c r="AM11" s="6"/>
      <c r="AN11" s="126">
        <f t="shared" ref="AN11:AN19" si="7">R11</f>
        <v>1.0878000000000001</v>
      </c>
      <c r="AO11" s="124">
        <f t="shared" ref="AO11:AO19" si="8">ABS(O11/AN11)</f>
        <v>1838573.2671446956</v>
      </c>
      <c r="AP11" s="124">
        <f t="shared" ref="AP11:AP19" si="9">IF(H11="BUY",
IF(I11="CALL",MAX(-ABS(O11)/AN11+ABS(O11)/R11,0),IF(I11="PUT",MAX(-ABS(O11)/R11+ABS(O11)/AN11,0),IF(I11="FORWARD",-ABS(O11)/AN11+ABS(O11)/R11,"TRADE NOT VALID"))),
-IF(I11="CALL",MAX(-ABS(O11)/AN11+ABS(O11)/R11,0),IF(I11="PUT",MAX(-ABS(O11)/R11+ABS(O11)/AN11,0),IF(I11="FORWARD",-ABS(O11)/AN11+ABS(O11)/R11,"TRADE NOT VALID"))))</f>
        <v>0</v>
      </c>
      <c r="AQ11" s="124">
        <f t="shared" ref="AQ11:AQ19" si="10">IF(AP11=AF11,AE11-AO11,
IF(AF11=0,IF(H11="BUY",(ABS(O11)/AN11-ABS(O11)/R11),-(ABS(O11)/AN11-ABS(O11)/R11)),
IF(AP11=0,IF(H11="BUY",(ABS(O11)/W11-ABS(O11)/R11),-(ABS(O11)/W11-ABS(O11)/R11)),AE11-AO11)))</f>
        <v>-32992.529429536546</v>
      </c>
      <c r="AR11" s="124">
        <f t="shared" ref="AR11:AR19" si="11">AF11-AP11</f>
        <v>32992.529429536546</v>
      </c>
      <c r="AS11" s="125">
        <f t="shared" ref="AS11:AS19" si="12">IF(AR11=0,"PAS DE VALEUR INTRINSEQUE",ABS(AR11/AQ11))</f>
        <v>1</v>
      </c>
    </row>
    <row r="12" spans="1:45" s="45" customFormat="1" ht="15.75" x14ac:dyDescent="0.25">
      <c r="A12" s="47">
        <v>2024</v>
      </c>
      <c r="B12" s="47" t="s">
        <v>35</v>
      </c>
      <c r="C12" s="47">
        <v>6</v>
      </c>
      <c r="D12" s="47" t="s">
        <v>26</v>
      </c>
      <c r="E12" s="57">
        <v>45110</v>
      </c>
      <c r="F12" s="57"/>
      <c r="G12" s="57">
        <v>45471</v>
      </c>
      <c r="H12" s="47" t="s">
        <v>27</v>
      </c>
      <c r="I12" s="47" t="s">
        <v>28</v>
      </c>
      <c r="J12" s="47" t="s">
        <v>29</v>
      </c>
      <c r="K12" s="61">
        <v>1803426.5103696999</v>
      </c>
      <c r="L12" s="47" t="s">
        <v>32</v>
      </c>
      <c r="M12" s="47" t="s">
        <v>28</v>
      </c>
      <c r="N12" s="47" t="s">
        <v>30</v>
      </c>
      <c r="O12" s="79">
        <v>-2000000</v>
      </c>
      <c r="P12" s="47">
        <v>1.0899000000000001</v>
      </c>
      <c r="Q12" s="47" t="s">
        <v>31</v>
      </c>
      <c r="R12" s="68">
        <v>1.109</v>
      </c>
      <c r="S12" s="61"/>
      <c r="T12" s="61">
        <v>0</v>
      </c>
      <c r="U12" s="47"/>
      <c r="V12" s="68">
        <v>1.10388</v>
      </c>
      <c r="W12" s="68">
        <v>1.1118882933948733</v>
      </c>
      <c r="X12" s="61">
        <v>4592.5085618241137</v>
      </c>
      <c r="Y12" s="61">
        <v>4592.5085618241137</v>
      </c>
      <c r="Z12" s="61">
        <v>4592.5085618241137</v>
      </c>
      <c r="AA12" s="61">
        <v>0</v>
      </c>
      <c r="AB12" s="47"/>
      <c r="AC12" s="53" t="s">
        <v>34</v>
      </c>
      <c r="AE12" s="124">
        <f t="shared" si="0"/>
        <v>1798741.8447346895</v>
      </c>
      <c r="AF12" s="124">
        <f t="shared" si="1"/>
        <v>4684.6656350130215</v>
      </c>
      <c r="AG12" s="6"/>
      <c r="AH12" s="124">
        <f t="shared" si="2"/>
        <v>1383647.572872838</v>
      </c>
      <c r="AI12" s="124">
        <f t="shared" si="3"/>
        <v>419778.93749686447</v>
      </c>
      <c r="AJ12" s="124">
        <f t="shared" si="4"/>
        <v>-415094.27186185145</v>
      </c>
      <c r="AK12" s="124">
        <f t="shared" si="5"/>
        <v>415094.27186185145</v>
      </c>
      <c r="AL12" s="125">
        <f t="shared" si="6"/>
        <v>1</v>
      </c>
      <c r="AM12" s="6"/>
      <c r="AN12" s="126">
        <f t="shared" si="7"/>
        <v>1.109</v>
      </c>
      <c r="AO12" s="124">
        <f t="shared" si="8"/>
        <v>1803426.5103697025</v>
      </c>
      <c r="AP12" s="124">
        <f t="shared" si="9"/>
        <v>0</v>
      </c>
      <c r="AQ12" s="124">
        <f t="shared" si="10"/>
        <v>-4684.6656350130215</v>
      </c>
      <c r="AR12" s="124">
        <f t="shared" si="11"/>
        <v>4684.6656350130215</v>
      </c>
      <c r="AS12" s="125">
        <f t="shared" si="12"/>
        <v>1</v>
      </c>
    </row>
    <row r="13" spans="1:45" s="45" customFormat="1" ht="15.75" x14ac:dyDescent="0.25">
      <c r="A13" s="48">
        <v>2024</v>
      </c>
      <c r="B13" s="48" t="s">
        <v>36</v>
      </c>
      <c r="C13" s="48">
        <v>7</v>
      </c>
      <c r="D13" s="48" t="s">
        <v>26</v>
      </c>
      <c r="E13" s="58">
        <v>45198</v>
      </c>
      <c r="F13" s="58"/>
      <c r="G13" s="58">
        <v>45565</v>
      </c>
      <c r="H13" s="48" t="s">
        <v>27</v>
      </c>
      <c r="I13" s="48" t="s">
        <v>28</v>
      </c>
      <c r="J13" s="48" t="s">
        <v>29</v>
      </c>
      <c r="K13" s="62">
        <v>1852709.58777212</v>
      </c>
      <c r="L13" s="48" t="s">
        <v>32</v>
      </c>
      <c r="M13" s="48" t="s">
        <v>28</v>
      </c>
      <c r="N13" s="48" t="s">
        <v>30</v>
      </c>
      <c r="O13" s="80">
        <v>-2000000</v>
      </c>
      <c r="P13" s="48">
        <v>1.0593999999999999</v>
      </c>
      <c r="Q13" s="48" t="s">
        <v>31</v>
      </c>
      <c r="R13" s="69">
        <v>1.0794999999999999</v>
      </c>
      <c r="S13" s="62"/>
      <c r="T13" s="62">
        <v>0</v>
      </c>
      <c r="U13" s="48"/>
      <c r="V13" s="69">
        <v>1.10388</v>
      </c>
      <c r="W13" s="69">
        <v>1.1165081118938482</v>
      </c>
      <c r="X13" s="62">
        <v>59714.676506038326</v>
      </c>
      <c r="Y13" s="62">
        <v>59714.676506038326</v>
      </c>
      <c r="Z13" s="62">
        <v>59714.676506038319</v>
      </c>
      <c r="AA13" s="62">
        <v>7.2759576141834259E-12</v>
      </c>
      <c r="AB13" s="48"/>
      <c r="AC13" s="54" t="s">
        <v>25</v>
      </c>
      <c r="AE13" s="124">
        <f t="shared" si="0"/>
        <v>1791299.1215151597</v>
      </c>
      <c r="AF13" s="124">
        <f t="shared" si="1"/>
        <v>61410.466256957268</v>
      </c>
      <c r="AG13" s="6"/>
      <c r="AH13" s="124">
        <f t="shared" si="2"/>
        <v>1377922.4011655073</v>
      </c>
      <c r="AI13" s="124">
        <f t="shared" si="3"/>
        <v>474787.18660660973</v>
      </c>
      <c r="AJ13" s="124">
        <f t="shared" si="4"/>
        <v>-413376.72034965246</v>
      </c>
      <c r="AK13" s="124">
        <f t="shared" si="5"/>
        <v>413376.72034965246</v>
      </c>
      <c r="AL13" s="125">
        <f t="shared" si="6"/>
        <v>1</v>
      </c>
      <c r="AM13" s="6"/>
      <c r="AN13" s="126">
        <f t="shared" si="7"/>
        <v>1.0794999999999999</v>
      </c>
      <c r="AO13" s="124">
        <f t="shared" si="8"/>
        <v>1852709.587772117</v>
      </c>
      <c r="AP13" s="124">
        <f t="shared" si="9"/>
        <v>0</v>
      </c>
      <c r="AQ13" s="124">
        <f t="shared" si="10"/>
        <v>-61410.466256957268</v>
      </c>
      <c r="AR13" s="124">
        <f t="shared" si="11"/>
        <v>61410.466256957268</v>
      </c>
      <c r="AS13" s="125">
        <f t="shared" si="12"/>
        <v>1</v>
      </c>
    </row>
    <row r="14" spans="1:45" s="46" customFormat="1" ht="15.75" x14ac:dyDescent="0.25">
      <c r="A14" s="49"/>
      <c r="B14" s="49"/>
      <c r="C14" s="49"/>
      <c r="D14" s="49"/>
      <c r="E14" s="59"/>
      <c r="F14" s="59"/>
      <c r="G14" s="59"/>
      <c r="H14" s="49"/>
      <c r="I14" s="49"/>
      <c r="J14" s="49"/>
      <c r="K14" s="63">
        <v>7343479.9328590799</v>
      </c>
      <c r="L14" s="49"/>
      <c r="M14" s="49"/>
      <c r="N14" s="49"/>
      <c r="O14" s="81">
        <v>-8000000</v>
      </c>
      <c r="P14" s="49"/>
      <c r="Q14" s="49"/>
      <c r="R14" s="70">
        <v>1.0894017649865508</v>
      </c>
      <c r="S14" s="63"/>
      <c r="T14" s="63"/>
      <c r="U14" s="49"/>
      <c r="V14" s="70"/>
      <c r="W14" s="70"/>
      <c r="X14" s="63">
        <v>133627.07788580781</v>
      </c>
      <c r="Y14" s="63">
        <v>133627.07788580781</v>
      </c>
      <c r="Z14" s="63">
        <v>133627.07788580778</v>
      </c>
      <c r="AA14" s="63">
        <v>7.2759576141834259E-12</v>
      </c>
      <c r="AB14" s="49"/>
      <c r="AC14" s="55"/>
      <c r="AE14" s="124"/>
      <c r="AF14" s="124"/>
      <c r="AG14" s="6"/>
      <c r="AH14" s="124"/>
      <c r="AI14" s="124"/>
      <c r="AJ14" s="124"/>
      <c r="AK14" s="124"/>
      <c r="AL14" s="125"/>
      <c r="AM14" s="6"/>
      <c r="AN14" s="126"/>
      <c r="AO14" s="124"/>
      <c r="AP14" s="124"/>
      <c r="AQ14" s="124"/>
      <c r="AR14" s="124"/>
      <c r="AS14" s="125"/>
    </row>
    <row r="15" spans="1:45" s="46" customFormat="1" ht="15.75" x14ac:dyDescent="0.25">
      <c r="A15" s="49"/>
      <c r="B15" s="49"/>
      <c r="C15" s="49"/>
      <c r="D15" s="49"/>
      <c r="E15" s="59"/>
      <c r="F15" s="59"/>
      <c r="G15" s="59"/>
      <c r="H15" s="49"/>
      <c r="I15" s="49"/>
      <c r="J15" s="49"/>
      <c r="K15" s="63"/>
      <c r="L15" s="49"/>
      <c r="M15" s="49"/>
      <c r="N15" s="49"/>
      <c r="O15" s="63"/>
      <c r="P15" s="49"/>
      <c r="Q15" s="49"/>
      <c r="R15" s="70"/>
      <c r="S15" s="63"/>
      <c r="T15" s="63"/>
      <c r="U15" s="49"/>
      <c r="V15" s="70"/>
      <c r="W15" s="70"/>
      <c r="X15" s="63"/>
      <c r="Y15" s="63"/>
      <c r="Z15" s="63"/>
      <c r="AA15" s="63"/>
      <c r="AB15" s="49"/>
      <c r="AC15" s="55"/>
      <c r="AE15" s="124"/>
      <c r="AF15" s="124"/>
      <c r="AG15" s="6"/>
      <c r="AH15" s="124"/>
      <c r="AI15" s="124"/>
      <c r="AJ15" s="124"/>
      <c r="AK15" s="124"/>
      <c r="AL15" s="125"/>
      <c r="AM15" s="6"/>
      <c r="AN15" s="126"/>
      <c r="AO15" s="124"/>
      <c r="AP15" s="124"/>
      <c r="AQ15" s="124"/>
      <c r="AR15" s="124"/>
      <c r="AS15" s="125"/>
    </row>
    <row r="16" spans="1:45" s="45" customFormat="1" ht="15.75" x14ac:dyDescent="0.25">
      <c r="A16" s="47">
        <v>2025</v>
      </c>
      <c r="B16" s="47" t="s">
        <v>37</v>
      </c>
      <c r="C16" s="47">
        <v>11</v>
      </c>
      <c r="D16" s="47" t="s">
        <v>26</v>
      </c>
      <c r="E16" s="57">
        <v>45275</v>
      </c>
      <c r="F16" s="57"/>
      <c r="G16" s="57">
        <v>45747</v>
      </c>
      <c r="H16" s="47" t="s">
        <v>27</v>
      </c>
      <c r="I16" s="47" t="s">
        <v>28</v>
      </c>
      <c r="J16" s="47" t="s">
        <v>29</v>
      </c>
      <c r="K16" s="61">
        <v>1117068.81143878</v>
      </c>
      <c r="L16" s="47" t="s">
        <v>32</v>
      </c>
      <c r="M16" s="47" t="s">
        <v>28</v>
      </c>
      <c r="N16" s="47" t="s">
        <v>30</v>
      </c>
      <c r="O16" s="79">
        <v>-1250000</v>
      </c>
      <c r="P16" s="47">
        <v>1.0946</v>
      </c>
      <c r="Q16" s="47" t="s">
        <v>31</v>
      </c>
      <c r="R16" s="68">
        <v>1.119</v>
      </c>
      <c r="S16" s="61"/>
      <c r="T16" s="61">
        <v>0</v>
      </c>
      <c r="U16" s="47"/>
      <c r="V16" s="68">
        <v>1.10388</v>
      </c>
      <c r="W16" s="68">
        <v>1.1262512005866359</v>
      </c>
      <c r="X16" s="61">
        <v>6914.0643261591949</v>
      </c>
      <c r="Y16" s="61">
        <v>6914.0643261591949</v>
      </c>
      <c r="Z16" s="61">
        <v>6914.0643261591949</v>
      </c>
      <c r="AA16" s="61">
        <v>0</v>
      </c>
      <c r="AB16" s="47"/>
      <c r="AC16" s="53" t="s">
        <v>25</v>
      </c>
      <c r="AE16" s="124">
        <f t="shared" si="0"/>
        <v>1109876.7302968525</v>
      </c>
      <c r="AF16" s="124">
        <f t="shared" si="1"/>
        <v>7192.081141932169</v>
      </c>
      <c r="AG16" s="6"/>
      <c r="AH16" s="124">
        <f t="shared" si="2"/>
        <v>853751.33099757892</v>
      </c>
      <c r="AI16" s="124">
        <f t="shared" si="3"/>
        <v>263317.48044120579</v>
      </c>
      <c r="AJ16" s="124">
        <f t="shared" si="4"/>
        <v>-256125.39929927362</v>
      </c>
      <c r="AK16" s="124">
        <f t="shared" si="5"/>
        <v>256125.39929927362</v>
      </c>
      <c r="AL16" s="125">
        <f t="shared" si="6"/>
        <v>1</v>
      </c>
      <c r="AM16" s="6"/>
      <c r="AN16" s="126">
        <f t="shared" si="7"/>
        <v>1.119</v>
      </c>
      <c r="AO16" s="124">
        <f t="shared" si="8"/>
        <v>1117068.8114387847</v>
      </c>
      <c r="AP16" s="124">
        <f t="shared" si="9"/>
        <v>0</v>
      </c>
      <c r="AQ16" s="124">
        <f t="shared" si="10"/>
        <v>-7192.081141932169</v>
      </c>
      <c r="AR16" s="124">
        <f t="shared" si="11"/>
        <v>7192.081141932169</v>
      </c>
      <c r="AS16" s="125">
        <f t="shared" si="12"/>
        <v>1</v>
      </c>
    </row>
    <row r="17" spans="1:45" s="45" customFormat="1" ht="15.75" x14ac:dyDescent="0.25">
      <c r="A17" s="47">
        <v>2025</v>
      </c>
      <c r="B17" s="47" t="s">
        <v>38</v>
      </c>
      <c r="C17" s="47">
        <v>12</v>
      </c>
      <c r="D17" s="47" t="s">
        <v>26</v>
      </c>
      <c r="E17" s="57">
        <v>45275</v>
      </c>
      <c r="F17" s="57"/>
      <c r="G17" s="57">
        <v>45838</v>
      </c>
      <c r="H17" s="47" t="s">
        <v>27</v>
      </c>
      <c r="I17" s="47" t="s">
        <v>28</v>
      </c>
      <c r="J17" s="47" t="s">
        <v>29</v>
      </c>
      <c r="K17" s="61">
        <v>1112099.64412811</v>
      </c>
      <c r="L17" s="47" t="s">
        <v>32</v>
      </c>
      <c r="M17" s="47" t="s">
        <v>28</v>
      </c>
      <c r="N17" s="47" t="s">
        <v>30</v>
      </c>
      <c r="O17" s="79">
        <v>-1250000</v>
      </c>
      <c r="P17" s="47">
        <v>1.0946</v>
      </c>
      <c r="Q17" s="47" t="s">
        <v>31</v>
      </c>
      <c r="R17" s="68">
        <v>1.1240000000000001</v>
      </c>
      <c r="S17" s="61"/>
      <c r="T17" s="61">
        <v>0</v>
      </c>
      <c r="U17" s="47"/>
      <c r="V17" s="68">
        <v>1.10388</v>
      </c>
      <c r="W17" s="68">
        <v>1.1308110916054011</v>
      </c>
      <c r="X17" s="61">
        <v>6404.7378440349903</v>
      </c>
      <c r="Y17" s="61">
        <v>6404.7378440349903</v>
      </c>
      <c r="Z17" s="61">
        <v>6404.7378440349903</v>
      </c>
      <c r="AA17" s="61">
        <v>0</v>
      </c>
      <c r="AB17" s="47"/>
      <c r="AC17" s="53" t="s">
        <v>25</v>
      </c>
      <c r="AE17" s="124">
        <f t="shared" si="0"/>
        <v>1105401.2551516343</v>
      </c>
      <c r="AF17" s="124">
        <f t="shared" si="1"/>
        <v>6698.3889764794149</v>
      </c>
      <c r="AG17" s="6"/>
      <c r="AH17" s="124">
        <f t="shared" si="2"/>
        <v>850308.65780894936</v>
      </c>
      <c r="AI17" s="124">
        <f t="shared" si="3"/>
        <v>261790.9863191644</v>
      </c>
      <c r="AJ17" s="124">
        <f t="shared" si="4"/>
        <v>-255092.59734268498</v>
      </c>
      <c r="AK17" s="124">
        <f t="shared" si="5"/>
        <v>255092.59734268498</v>
      </c>
      <c r="AL17" s="125">
        <f t="shared" si="6"/>
        <v>1</v>
      </c>
      <c r="AM17" s="6"/>
      <c r="AN17" s="126">
        <f t="shared" si="7"/>
        <v>1.1240000000000001</v>
      </c>
      <c r="AO17" s="124">
        <f t="shared" si="8"/>
        <v>1112099.6441281138</v>
      </c>
      <c r="AP17" s="124">
        <f t="shared" si="9"/>
        <v>0</v>
      </c>
      <c r="AQ17" s="124">
        <f t="shared" si="10"/>
        <v>-6698.3889764794149</v>
      </c>
      <c r="AR17" s="124">
        <f t="shared" si="11"/>
        <v>6698.3889764794149</v>
      </c>
      <c r="AS17" s="125">
        <f t="shared" si="12"/>
        <v>1</v>
      </c>
    </row>
    <row r="18" spans="1:45" s="45" customFormat="1" ht="15.75" x14ac:dyDescent="0.25">
      <c r="A18" s="47">
        <v>2025</v>
      </c>
      <c r="B18" s="47" t="s">
        <v>39</v>
      </c>
      <c r="C18" s="47">
        <v>10</v>
      </c>
      <c r="D18" s="47" t="s">
        <v>26</v>
      </c>
      <c r="E18" s="57">
        <v>45275</v>
      </c>
      <c r="F18" s="57"/>
      <c r="G18" s="57">
        <v>45930</v>
      </c>
      <c r="H18" s="47" t="s">
        <v>27</v>
      </c>
      <c r="I18" s="47" t="s">
        <v>28</v>
      </c>
      <c r="J18" s="47" t="s">
        <v>29</v>
      </c>
      <c r="K18" s="61">
        <v>1108156.0283687899</v>
      </c>
      <c r="L18" s="47" t="s">
        <v>32</v>
      </c>
      <c r="M18" s="47" t="s">
        <v>28</v>
      </c>
      <c r="N18" s="47" t="s">
        <v>30</v>
      </c>
      <c r="O18" s="79">
        <v>-1250000</v>
      </c>
      <c r="P18" s="47">
        <v>1.0946</v>
      </c>
      <c r="Q18" s="47" t="s">
        <v>31</v>
      </c>
      <c r="R18" s="68">
        <v>1.1279999999999999</v>
      </c>
      <c r="S18" s="61"/>
      <c r="T18" s="61">
        <v>0</v>
      </c>
      <c r="U18" s="47"/>
      <c r="V18" s="68">
        <v>1.10388</v>
      </c>
      <c r="W18" s="68">
        <v>1.1352351629346809</v>
      </c>
      <c r="X18" s="61">
        <v>6720.7645830455776</v>
      </c>
      <c r="Y18" s="61">
        <v>6720.7645830455776</v>
      </c>
      <c r="Z18" s="61">
        <v>6720.7645830455767</v>
      </c>
      <c r="AA18" s="61">
        <v>9.0949470177292824E-13</v>
      </c>
      <c r="AB18" s="47"/>
      <c r="AC18" s="53" t="s">
        <v>25</v>
      </c>
      <c r="AE18" s="124">
        <f t="shared" si="0"/>
        <v>1101093.4481351355</v>
      </c>
      <c r="AF18" s="124">
        <f t="shared" si="1"/>
        <v>7062.5802336588968</v>
      </c>
      <c r="AG18" s="6"/>
      <c r="AH18" s="124">
        <f t="shared" si="2"/>
        <v>846994.96010395035</v>
      </c>
      <c r="AI18" s="124">
        <f t="shared" si="3"/>
        <v>261161.06826484401</v>
      </c>
      <c r="AJ18" s="124">
        <f t="shared" si="4"/>
        <v>-254098.48803118512</v>
      </c>
      <c r="AK18" s="124">
        <f t="shared" si="5"/>
        <v>254098.48803118512</v>
      </c>
      <c r="AL18" s="125">
        <f t="shared" si="6"/>
        <v>1</v>
      </c>
      <c r="AM18" s="6"/>
      <c r="AN18" s="126">
        <f t="shared" si="7"/>
        <v>1.1279999999999999</v>
      </c>
      <c r="AO18" s="124">
        <f t="shared" si="8"/>
        <v>1108156.0283687944</v>
      </c>
      <c r="AP18" s="124">
        <f t="shared" si="9"/>
        <v>0</v>
      </c>
      <c r="AQ18" s="124">
        <f t="shared" si="10"/>
        <v>-7062.5802336588968</v>
      </c>
      <c r="AR18" s="124">
        <f t="shared" si="11"/>
        <v>7062.5802336588968</v>
      </c>
      <c r="AS18" s="125">
        <f t="shared" si="12"/>
        <v>1</v>
      </c>
    </row>
    <row r="19" spans="1:45" s="45" customFormat="1" ht="15.75" x14ac:dyDescent="0.25">
      <c r="A19" s="48">
        <v>2025</v>
      </c>
      <c r="B19" s="48" t="s">
        <v>40</v>
      </c>
      <c r="C19" s="48">
        <v>9</v>
      </c>
      <c r="D19" s="48" t="s">
        <v>26</v>
      </c>
      <c r="E19" s="58">
        <v>45275</v>
      </c>
      <c r="F19" s="58"/>
      <c r="G19" s="58">
        <v>46022</v>
      </c>
      <c r="H19" s="48" t="s">
        <v>27</v>
      </c>
      <c r="I19" s="48" t="s">
        <v>28</v>
      </c>
      <c r="J19" s="48" t="s">
        <v>29</v>
      </c>
      <c r="K19" s="62">
        <v>1106194.69026549</v>
      </c>
      <c r="L19" s="48" t="s">
        <v>32</v>
      </c>
      <c r="M19" s="48" t="s">
        <v>28</v>
      </c>
      <c r="N19" s="48" t="s">
        <v>30</v>
      </c>
      <c r="O19" s="80">
        <v>-1250000</v>
      </c>
      <c r="P19" s="48">
        <v>1.0946</v>
      </c>
      <c r="Q19" s="48" t="s">
        <v>31</v>
      </c>
      <c r="R19" s="69">
        <v>1.1299999999999999</v>
      </c>
      <c r="S19" s="62"/>
      <c r="T19" s="62">
        <v>0</v>
      </c>
      <c r="U19" s="48"/>
      <c r="V19" s="69">
        <v>1.10388</v>
      </c>
      <c r="W19" s="69">
        <v>1.1396534156362434</v>
      </c>
      <c r="X19" s="62">
        <v>8874.0777624137481</v>
      </c>
      <c r="Y19" s="62">
        <v>8874.0777624137481</v>
      </c>
      <c r="Z19" s="62">
        <v>8874.0777624137481</v>
      </c>
      <c r="AA19" s="62">
        <v>0</v>
      </c>
      <c r="AB19" s="48"/>
      <c r="AC19" s="54" t="s">
        <v>25</v>
      </c>
      <c r="AE19" s="124">
        <f t="shared" si="0"/>
        <v>1096824.6862158109</v>
      </c>
      <c r="AF19" s="124">
        <f t="shared" si="1"/>
        <v>9370.004049675772</v>
      </c>
      <c r="AG19" s="6"/>
      <c r="AH19" s="124">
        <f t="shared" si="2"/>
        <v>843711.29708908533</v>
      </c>
      <c r="AI19" s="124">
        <f t="shared" si="3"/>
        <v>262483.39317640138</v>
      </c>
      <c r="AJ19" s="124">
        <f t="shared" si="4"/>
        <v>-253113.38912672561</v>
      </c>
      <c r="AK19" s="124">
        <f t="shared" si="5"/>
        <v>253113.38912672561</v>
      </c>
      <c r="AL19" s="125">
        <f t="shared" si="6"/>
        <v>1</v>
      </c>
      <c r="AM19" s="6"/>
      <c r="AN19" s="126">
        <f t="shared" si="7"/>
        <v>1.1299999999999999</v>
      </c>
      <c r="AO19" s="124">
        <f t="shared" si="8"/>
        <v>1106194.6902654867</v>
      </c>
      <c r="AP19" s="124">
        <f t="shared" si="9"/>
        <v>0</v>
      </c>
      <c r="AQ19" s="124">
        <f t="shared" si="10"/>
        <v>-9370.004049675772</v>
      </c>
      <c r="AR19" s="124">
        <f t="shared" si="11"/>
        <v>9370.004049675772</v>
      </c>
      <c r="AS19" s="125">
        <f t="shared" si="12"/>
        <v>1</v>
      </c>
    </row>
    <row r="20" spans="1:45" s="46" customFormat="1" x14ac:dyDescent="0.2">
      <c r="A20" s="49"/>
      <c r="B20" s="49"/>
      <c r="C20" s="49"/>
      <c r="D20" s="49"/>
      <c r="E20" s="59"/>
      <c r="F20" s="59"/>
      <c r="G20" s="59"/>
      <c r="H20" s="49"/>
      <c r="I20" s="49"/>
      <c r="J20" s="49"/>
      <c r="K20" s="63">
        <v>4443519.17420117</v>
      </c>
      <c r="L20" s="49"/>
      <c r="M20" s="49"/>
      <c r="N20" s="49"/>
      <c r="O20" s="81">
        <v>-5000000</v>
      </c>
      <c r="P20" s="49"/>
      <c r="Q20" s="49"/>
      <c r="R20" s="70">
        <v>1.1252342577994774</v>
      </c>
      <c r="S20" s="63"/>
      <c r="T20" s="63"/>
      <c r="U20" s="49"/>
      <c r="V20" s="70"/>
      <c r="W20" s="70"/>
      <c r="X20" s="63">
        <v>28913.644515653512</v>
      </c>
      <c r="Y20" s="63">
        <v>28913.644515653512</v>
      </c>
      <c r="Z20" s="63">
        <v>28913.644515653512</v>
      </c>
      <c r="AA20" s="63">
        <v>9.0949470177292824E-13</v>
      </c>
      <c r="AB20" s="49"/>
      <c r="AC20" s="55"/>
    </row>
    <row r="21" spans="1:45" s="46" customFormat="1" x14ac:dyDescent="0.2">
      <c r="A21" s="49"/>
      <c r="B21" s="49"/>
      <c r="C21" s="49"/>
      <c r="D21" s="49"/>
      <c r="E21" s="59"/>
      <c r="F21" s="59"/>
      <c r="G21" s="59"/>
      <c r="H21" s="49"/>
      <c r="I21" s="49"/>
      <c r="J21" s="49"/>
      <c r="K21" s="63"/>
      <c r="L21" s="49"/>
      <c r="M21" s="49"/>
      <c r="N21" s="49"/>
      <c r="O21" s="63"/>
      <c r="P21" s="49"/>
      <c r="Q21" s="49"/>
      <c r="R21" s="70"/>
      <c r="S21" s="63"/>
      <c r="T21" s="63"/>
      <c r="U21" s="49"/>
      <c r="V21" s="70"/>
      <c r="W21" s="70"/>
      <c r="X21" s="63"/>
      <c r="Y21" s="63"/>
      <c r="Z21" s="63"/>
      <c r="AA21" s="63"/>
      <c r="AB21" s="49"/>
      <c r="AC21" s="55"/>
    </row>
    <row r="22" spans="1:45" s="46" customFormat="1" x14ac:dyDescent="0.2">
      <c r="A22" s="49"/>
      <c r="B22" s="49"/>
      <c r="C22" s="49"/>
      <c r="D22" s="49"/>
      <c r="E22" s="59"/>
      <c r="F22" s="59"/>
      <c r="G22" s="59"/>
      <c r="H22" s="49"/>
      <c r="I22" s="49" t="s">
        <v>41</v>
      </c>
      <c r="J22" s="49"/>
      <c r="K22" s="64">
        <v>11786999.10706025</v>
      </c>
      <c r="L22" s="50"/>
      <c r="M22" s="50"/>
      <c r="N22" s="50"/>
      <c r="O22" s="82">
        <v>-13000000</v>
      </c>
      <c r="P22" s="50"/>
      <c r="Q22" s="50"/>
      <c r="R22" s="71">
        <v>1.1029100691297398</v>
      </c>
      <c r="S22" s="64"/>
      <c r="T22" s="64"/>
      <c r="U22" s="50"/>
      <c r="V22" s="71"/>
      <c r="W22" s="71"/>
      <c r="X22" s="64">
        <v>162540.72240146133</v>
      </c>
      <c r="Y22" s="64">
        <v>162540.72240146133</v>
      </c>
      <c r="Z22" s="64">
        <v>162540.7224014613</v>
      </c>
      <c r="AA22" s="64">
        <v>8.1854523159563541E-12</v>
      </c>
      <c r="AB22" s="50"/>
      <c r="AC22" s="55"/>
      <c r="AE22"/>
      <c r="AF22"/>
      <c r="AG22"/>
      <c r="AH22"/>
      <c r="AI22"/>
      <c r="AJ22"/>
      <c r="AK22"/>
      <c r="AL22"/>
      <c r="AM22"/>
      <c r="AN22"/>
      <c r="AO22"/>
      <c r="AP22"/>
      <c r="AQ22"/>
      <c r="AR22"/>
      <c r="AS22"/>
    </row>
    <row r="23" spans="1:45" s="46" customFormat="1" x14ac:dyDescent="0.2">
      <c r="A23" s="49"/>
      <c r="B23" s="49"/>
      <c r="C23" s="49"/>
      <c r="D23" s="49"/>
      <c r="E23" s="59"/>
      <c r="F23" s="59"/>
      <c r="G23" s="59"/>
      <c r="H23" s="49"/>
      <c r="I23" s="49"/>
      <c r="J23" s="49"/>
      <c r="K23" s="63"/>
      <c r="L23" s="49"/>
      <c r="M23" s="49"/>
      <c r="N23" s="49"/>
      <c r="O23" s="63"/>
      <c r="P23" s="49"/>
      <c r="Q23" s="49"/>
      <c r="R23" s="70"/>
      <c r="S23" s="63"/>
      <c r="T23" s="63"/>
      <c r="U23" s="49"/>
      <c r="V23" s="70"/>
      <c r="W23" s="70"/>
      <c r="X23" s="63"/>
      <c r="Y23" s="63"/>
      <c r="Z23" s="63"/>
      <c r="AA23" s="63"/>
      <c r="AB23" s="49"/>
      <c r="AC23" s="55"/>
      <c r="AE23"/>
      <c r="AF23"/>
      <c r="AG23"/>
      <c r="AH23"/>
      <c r="AI23"/>
      <c r="AJ23"/>
      <c r="AK23"/>
      <c r="AL23"/>
      <c r="AM23"/>
      <c r="AN23"/>
      <c r="AO23"/>
      <c r="AP23"/>
      <c r="AQ23"/>
      <c r="AR23"/>
      <c r="AS23"/>
    </row>
    <row r="24" spans="1:45" s="46" customFormat="1" x14ac:dyDescent="0.2">
      <c r="A24" s="49"/>
      <c r="B24" s="49"/>
      <c r="C24" s="49"/>
      <c r="D24" s="49"/>
      <c r="E24" s="59"/>
      <c r="F24" s="59"/>
      <c r="G24" s="59"/>
      <c r="H24" s="49"/>
      <c r="I24" s="49"/>
      <c r="J24" s="49"/>
      <c r="K24" s="63"/>
      <c r="L24" s="49"/>
      <c r="M24" s="49"/>
      <c r="N24" s="49"/>
      <c r="O24" s="63"/>
      <c r="P24" s="49"/>
      <c r="Q24" s="49"/>
      <c r="R24" s="70" t="s">
        <v>42</v>
      </c>
      <c r="S24" s="63"/>
      <c r="T24" s="63"/>
      <c r="U24" s="49"/>
      <c r="V24" s="71"/>
      <c r="W24" s="71"/>
      <c r="X24" s="64">
        <v>162540.72240146133</v>
      </c>
      <c r="Y24" s="64">
        <v>162540.72240146133</v>
      </c>
      <c r="Z24" s="64">
        <v>162540.7224014613</v>
      </c>
      <c r="AA24" s="64">
        <v>8.1854523159563541E-12</v>
      </c>
      <c r="AB24" s="50"/>
      <c r="AC24" s="55"/>
      <c r="AE24"/>
      <c r="AF24"/>
      <c r="AG24"/>
      <c r="AH24"/>
      <c r="AI24"/>
      <c r="AJ24"/>
      <c r="AK24"/>
      <c r="AL24"/>
      <c r="AM24"/>
      <c r="AN24"/>
      <c r="AO24"/>
      <c r="AP24"/>
      <c r="AQ24"/>
      <c r="AR24"/>
      <c r="AS24"/>
    </row>
    <row r="25" spans="1:45" x14ac:dyDescent="0.2">
      <c r="A25" s="51"/>
      <c r="B25" s="51"/>
      <c r="C25" s="51"/>
      <c r="D25" s="51"/>
      <c r="E25" s="56"/>
      <c r="F25" s="56"/>
      <c r="G25" s="56"/>
      <c r="H25" s="51"/>
      <c r="I25" s="51"/>
      <c r="J25" s="51"/>
      <c r="K25" s="60"/>
      <c r="L25" s="51"/>
      <c r="M25" s="51"/>
      <c r="N25" s="51"/>
      <c r="O25" s="60"/>
      <c r="P25" s="51"/>
      <c r="Q25" s="51"/>
      <c r="R25" s="67"/>
      <c r="S25" s="60"/>
      <c r="T25" s="60"/>
      <c r="U25" s="51"/>
      <c r="V25" s="67"/>
      <c r="W25" s="67"/>
      <c r="X25" s="60"/>
      <c r="Y25" s="60"/>
      <c r="Z25" s="60"/>
      <c r="AA25" s="60"/>
      <c r="AB25" s="51"/>
      <c r="AC25" s="52"/>
    </row>
    <row r="26" spans="1:45" x14ac:dyDescent="0.2">
      <c r="D26"/>
      <c r="P26"/>
      <c r="R26" s="72"/>
      <c r="S26" s="39"/>
      <c r="T26" s="39"/>
      <c r="AC26" s="31"/>
    </row>
    <row r="27" spans="1:45" x14ac:dyDescent="0.2">
      <c r="D27"/>
      <c r="P27"/>
      <c r="R27" s="72"/>
      <c r="S27" s="39"/>
      <c r="T27" s="39"/>
      <c r="AC27" s="31"/>
    </row>
    <row r="28" spans="1:45" x14ac:dyDescent="0.2">
      <c r="D28"/>
      <c r="P28"/>
      <c r="R28" s="72"/>
      <c r="S28" s="39"/>
      <c r="T28" s="39"/>
      <c r="AC28" s="31"/>
    </row>
    <row r="29" spans="1:45" x14ac:dyDescent="0.2">
      <c r="D29"/>
      <c r="P29"/>
      <c r="R29" s="72"/>
      <c r="S29" s="39"/>
      <c r="T29" s="39"/>
      <c r="AC29" s="31"/>
    </row>
    <row r="30" spans="1:45" x14ac:dyDescent="0.2">
      <c r="D30"/>
      <c r="P30"/>
      <c r="R30" s="72"/>
      <c r="S30" s="39"/>
      <c r="T30" s="39"/>
      <c r="AC30" s="31"/>
    </row>
    <row r="31" spans="1:45" x14ac:dyDescent="0.2">
      <c r="D31"/>
      <c r="P31"/>
      <c r="R31" s="72"/>
      <c r="S31" s="39"/>
      <c r="T31" s="39"/>
      <c r="AC31" s="31"/>
    </row>
    <row r="32" spans="1:45" x14ac:dyDescent="0.2">
      <c r="D32"/>
      <c r="P32"/>
      <c r="R32" s="72"/>
      <c r="S32" s="39"/>
      <c r="T32" s="39"/>
      <c r="AC32" s="31"/>
    </row>
    <row r="33" spans="4:29" x14ac:dyDescent="0.2">
      <c r="D33"/>
      <c r="P33"/>
      <c r="R33" s="72"/>
      <c r="S33" s="39"/>
      <c r="T33" s="39"/>
      <c r="AC33" s="31"/>
    </row>
    <row r="34" spans="4:29" x14ac:dyDescent="0.2">
      <c r="D34"/>
      <c r="P34"/>
      <c r="R34" s="72"/>
      <c r="S34" s="39"/>
      <c r="T34" s="39"/>
      <c r="AC34" s="31"/>
    </row>
    <row r="35" spans="4:29" x14ac:dyDescent="0.2">
      <c r="D35"/>
      <c r="P35"/>
      <c r="R35" s="72"/>
      <c r="S35" s="39"/>
      <c r="T35" s="39"/>
      <c r="AC35" s="31"/>
    </row>
    <row r="36" spans="4:29" x14ac:dyDescent="0.2">
      <c r="D36"/>
      <c r="P36"/>
      <c r="R36" s="72"/>
      <c r="S36" s="39"/>
      <c r="T36" s="39"/>
      <c r="AC36" s="31"/>
    </row>
    <row r="37" spans="4:29" x14ac:dyDescent="0.2">
      <c r="D37"/>
      <c r="P37"/>
      <c r="R37" s="72"/>
      <c r="S37" s="39"/>
      <c r="T37" s="39"/>
      <c r="AC37" s="31"/>
    </row>
    <row r="38" spans="4:29" x14ac:dyDescent="0.2">
      <c r="D38"/>
      <c r="P38"/>
      <c r="R38" s="72"/>
      <c r="S38" s="39"/>
      <c r="T38" s="39"/>
      <c r="AC38" s="31"/>
    </row>
    <row r="39" spans="4:29" x14ac:dyDescent="0.2">
      <c r="D39"/>
      <c r="P39"/>
      <c r="R39" s="72"/>
      <c r="S39" s="39"/>
      <c r="T39" s="39"/>
      <c r="AC39" s="31"/>
    </row>
    <row r="40" spans="4:29" x14ac:dyDescent="0.2">
      <c r="D40"/>
      <c r="P40"/>
      <c r="R40" s="72"/>
      <c r="S40" s="39"/>
      <c r="T40" s="39"/>
      <c r="AC40" s="31"/>
    </row>
    <row r="41" spans="4:29" x14ac:dyDescent="0.2">
      <c r="D41"/>
      <c r="P41"/>
      <c r="R41" s="72"/>
      <c r="S41" s="39"/>
      <c r="T41" s="39"/>
      <c r="AC41" s="31"/>
    </row>
    <row r="42" spans="4:29" x14ac:dyDescent="0.2">
      <c r="D42"/>
      <c r="P42"/>
      <c r="R42" s="72"/>
      <c r="S42" s="39"/>
      <c r="T42" s="39"/>
      <c r="AC42" s="31"/>
    </row>
    <row r="43" spans="4:29" x14ac:dyDescent="0.2">
      <c r="D43"/>
      <c r="P43"/>
      <c r="R43" s="72"/>
      <c r="S43" s="39"/>
      <c r="T43" s="39"/>
      <c r="AC43" s="31"/>
    </row>
    <row r="44" spans="4:29" x14ac:dyDescent="0.2">
      <c r="D44"/>
      <c r="P44"/>
      <c r="R44" s="72"/>
      <c r="S44" s="39"/>
      <c r="T44" s="39"/>
      <c r="AC44" s="31"/>
    </row>
    <row r="45" spans="4:29" x14ac:dyDescent="0.2">
      <c r="D45"/>
      <c r="P45"/>
      <c r="R45" s="72"/>
      <c r="S45" s="39"/>
      <c r="T45" s="39"/>
      <c r="AC45" s="31"/>
    </row>
    <row r="46" spans="4:29" x14ac:dyDescent="0.2">
      <c r="D46"/>
      <c r="P46"/>
      <c r="R46" s="72"/>
      <c r="S46" s="39"/>
      <c r="T46" s="39"/>
      <c r="AC46" s="31"/>
    </row>
    <row r="47" spans="4:29" x14ac:dyDescent="0.2">
      <c r="D47"/>
      <c r="P47"/>
      <c r="R47" s="72"/>
      <c r="S47" s="39"/>
      <c r="T47" s="39"/>
      <c r="AC47" s="31"/>
    </row>
    <row r="48" spans="4: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AE6:AF6"/>
    <mergeCell ref="AH6:AL6"/>
    <mergeCell ref="AN6:AS6"/>
    <mergeCell ref="AE7:AF7"/>
    <mergeCell ref="AH7:AI7"/>
    <mergeCell ref="AJ7:AK7"/>
    <mergeCell ref="AL7:AL8"/>
    <mergeCell ref="AN7:AP7"/>
    <mergeCell ref="AQ7:AR7"/>
    <mergeCell ref="AS7:AS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conditionalFormatting sqref="AE10:AF19">
    <cfRule type="cellIs" dxfId="0" priority="3" operator="lessThan">
      <formula>0</formula>
    </cfRule>
  </conditionalFormatting>
  <conditionalFormatting sqref="AH10:AL19 AO10:AS19">
    <cfRule type="cellIs" dxfId="2" priority="4" operator="lessThan">
      <formula>0</formula>
    </cfRule>
  </conditionalFormatting>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6" t="s">
        <v>22</v>
      </c>
      <c r="B2" s="107"/>
      <c r="C2" s="107"/>
      <c r="D2" s="25"/>
      <c r="E2" s="25"/>
      <c r="F2" s="24"/>
      <c r="G2" s="26"/>
      <c r="H2" s="26"/>
      <c r="I2" s="26"/>
      <c r="J2" s="26"/>
    </row>
    <row r="3" spans="1:10" s="6" customFormat="1" ht="15.75" x14ac:dyDescent="0.25">
      <c r="A3" s="108"/>
      <c r="B3" s="108"/>
      <c r="C3" s="10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8"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Rony Zekri</cp:lastModifiedBy>
  <cp:lastPrinted>2014-09-02T07:06:53Z</cp:lastPrinted>
  <dcterms:created xsi:type="dcterms:W3CDTF">2013-02-07T20:52:29Z</dcterms:created>
  <dcterms:modified xsi:type="dcterms:W3CDTF">2024-01-08T08:57:08Z</dcterms:modified>
</cp:coreProperties>
</file>