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kerius-interne\Clients\OUICARE\rapports divers\"/>
    </mc:Choice>
  </mc:AlternateContent>
  <xr:revisionPtr revIDLastSave="0" documentId="13_ncr:1_{2D52E1EC-2F2A-4FF1-8FAF-35E5C77DFC23}" xr6:coauthVersionLast="47" xr6:coauthVersionMax="47" xr10:uidLastSave="{00000000-0000-0000-0000-000000000000}"/>
  <bookViews>
    <workbookView xWindow="-110" yWindow="-110" windowWidth="25820" windowHeight="15500" activeTab="1" xr2:uid="{F5286502-1C58-4F57-B633-692090E7F74B}"/>
  </bookViews>
  <sheets>
    <sheet name="Récap" sheetId="1" r:id="rId1"/>
    <sheet name="Détail des primes à payer" sheetId="2" r:id="rId2"/>
  </sheets>
  <definedNames>
    <definedName name="Couv.ExCap1">#REF!</definedName>
    <definedName name="Couv.ExCap2">#REF!</definedName>
    <definedName name="Couv.ExCap3">#REF!</definedName>
    <definedName name="Couv.ExCap4">#REF!</definedName>
    <definedName name="Couv.ExCap5">#REF!</definedName>
    <definedName name="Couv.ExSwapFlo1">#REF!</definedName>
    <definedName name="Couv.ExSwapFlo2">#REF!</definedName>
    <definedName name="Couv.ExSwapFlo3">#REF!</definedName>
    <definedName name="Couv.ExSwapFlo4">#REF!</definedName>
    <definedName name="Couv.ExSwapFlo5">#REF!</definedName>
    <definedName name="Couv.ExSwapNonFlo1">#REF!</definedName>
    <definedName name="CréditRest.Du1">#REF!</definedName>
    <definedName name="CréditRest.Du2">#REF!</definedName>
    <definedName name="CréditRest.Du3">#REF!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2" l="1"/>
  <c r="K72" i="2"/>
  <c r="K61" i="2"/>
  <c r="K60" i="2"/>
  <c r="K65" i="2" s="1"/>
  <c r="K56" i="2"/>
  <c r="K55" i="2"/>
  <c r="K58" i="2"/>
  <c r="I86" i="2"/>
  <c r="I79" i="2"/>
  <c r="I88" i="2" s="1"/>
  <c r="I72" i="2"/>
  <c r="I65" i="2"/>
  <c r="I58" i="2"/>
  <c r="N47" i="2"/>
  <c r="O40" i="2"/>
  <c r="N41" i="2"/>
  <c r="N40" i="2"/>
  <c r="N36" i="2"/>
  <c r="N35" i="2"/>
  <c r="N34" i="2"/>
  <c r="N33" i="2"/>
  <c r="N29" i="2"/>
  <c r="N28" i="2"/>
  <c r="N27" i="2"/>
  <c r="N26" i="2"/>
  <c r="N31" i="2"/>
  <c r="L45" i="2"/>
  <c r="L38" i="2"/>
  <c r="L31" i="2"/>
  <c r="L47" i="2" s="1"/>
  <c r="I45" i="2"/>
  <c r="I38" i="2"/>
  <c r="I31" i="2"/>
  <c r="I47" i="2" s="1"/>
  <c r="S13" i="2"/>
  <c r="S9" i="2"/>
  <c r="S8" i="2"/>
  <c r="S7" i="2"/>
  <c r="S6" i="2"/>
  <c r="R9" i="2"/>
  <c r="R8" i="2"/>
  <c r="R7" i="2"/>
  <c r="R6" i="2"/>
  <c r="R11" i="2" s="1"/>
  <c r="R17" i="2" s="1"/>
  <c r="O11" i="2"/>
  <c r="L11" i="2"/>
  <c r="I11" i="2"/>
  <c r="L27" i="2"/>
  <c r="L9" i="2"/>
  <c r="L8" i="2"/>
  <c r="L7" i="2"/>
  <c r="L6" i="2"/>
  <c r="L36" i="2"/>
  <c r="L35" i="2"/>
  <c r="L34" i="2"/>
  <c r="L33" i="2"/>
  <c r="I84" i="2"/>
  <c r="I83" i="2"/>
  <c r="I82" i="2"/>
  <c r="K82" i="2" s="1"/>
  <c r="K81" i="2"/>
  <c r="I81" i="2"/>
  <c r="K77" i="2"/>
  <c r="I77" i="2"/>
  <c r="K76" i="2"/>
  <c r="I76" i="2"/>
  <c r="I75" i="2"/>
  <c r="K75" i="2" s="1"/>
  <c r="I74" i="2"/>
  <c r="K74" i="2" s="1"/>
  <c r="K79" i="2" s="1"/>
  <c r="I70" i="2"/>
  <c r="K70" i="2" s="1"/>
  <c r="I69" i="2"/>
  <c r="K69" i="2" s="1"/>
  <c r="I68" i="2"/>
  <c r="K68" i="2" s="1"/>
  <c r="K67" i="2"/>
  <c r="I67" i="2"/>
  <c r="I63" i="2"/>
  <c r="K63" i="2" s="1"/>
  <c r="I62" i="2"/>
  <c r="K62" i="2" s="1"/>
  <c r="I61" i="2"/>
  <c r="I60" i="2"/>
  <c r="I56" i="2"/>
  <c r="I55" i="2"/>
  <c r="L43" i="2"/>
  <c r="I43" i="2"/>
  <c r="N43" i="2" s="1"/>
  <c r="L42" i="2"/>
  <c r="N42" i="2" s="1"/>
  <c r="I42" i="2"/>
  <c r="L41" i="2"/>
  <c r="I41" i="2"/>
  <c r="L40" i="2"/>
  <c r="I40" i="2"/>
  <c r="I36" i="2"/>
  <c r="I35" i="2"/>
  <c r="I34" i="2"/>
  <c r="I33" i="2"/>
  <c r="N38" i="2" s="1"/>
  <c r="L29" i="2"/>
  <c r="I29" i="2"/>
  <c r="L28" i="2"/>
  <c r="I28" i="2"/>
  <c r="I27" i="2"/>
  <c r="L26" i="2"/>
  <c r="I26" i="2"/>
  <c r="L15" i="2"/>
  <c r="O13" i="2"/>
  <c r="O15" i="2" s="1"/>
  <c r="L13" i="2"/>
  <c r="I13" i="2"/>
  <c r="R13" i="2" s="1"/>
  <c r="R15" i="2" s="1"/>
  <c r="I9" i="2"/>
  <c r="I8" i="2"/>
  <c r="I7" i="2"/>
  <c r="O6" i="2"/>
  <c r="I6" i="2"/>
  <c r="O17" i="2" l="1"/>
  <c r="K86" i="2"/>
  <c r="I15" i="2"/>
  <c r="I17" i="2" s="1"/>
  <c r="K88" i="2"/>
  <c r="N45" i="2"/>
  <c r="L17" i="2"/>
  <c r="O29" i="2" l="1"/>
  <c r="O33" i="2"/>
  <c r="O43" i="2"/>
  <c r="O26" i="2"/>
  <c r="O36" i="2"/>
  <c r="O42" i="2"/>
  <c r="O35" i="2"/>
  <c r="O41" i="2"/>
  <c r="O27" i="2"/>
  <c r="O28" i="2"/>
  <c r="O34" i="2"/>
  <c r="L61" i="2"/>
  <c r="L76" i="2"/>
  <c r="L60" i="2"/>
  <c r="L75" i="2"/>
  <c r="L67" i="2"/>
  <c r="L82" i="2"/>
  <c r="L74" i="2"/>
  <c r="L56" i="2"/>
  <c r="L63" i="2"/>
  <c r="L55" i="2"/>
  <c r="L70" i="2"/>
  <c r="L68" i="2"/>
  <c r="L62" i="2"/>
  <c r="L77" i="2"/>
  <c r="L69" i="2"/>
  <c r="L10" i="1" l="1"/>
  <c r="L12" i="1"/>
  <c r="L20" i="1"/>
  <c r="L15" i="1"/>
  <c r="L13" i="1"/>
  <c r="L11" i="1"/>
  <c r="L9" i="1"/>
  <c r="L7" i="1"/>
  <c r="L8" i="1" l="1"/>
  <c r="L14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 l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</calcChain>
</file>

<file path=xl/sharedStrings.xml><?xml version="1.0" encoding="utf-8"?>
<sst xmlns="http://schemas.openxmlformats.org/spreadsheetml/2006/main" count="76" uniqueCount="47">
  <si>
    <t>DATE 
DEPART</t>
  </si>
  <si>
    <t>DATE 
FIN</t>
  </si>
  <si>
    <t>TOTAL COUVERTURES</t>
  </si>
  <si>
    <t>Cap 0,50% BNP</t>
  </si>
  <si>
    <t>Prime = 0.2178%</t>
  </si>
  <si>
    <t>Cap 0,50% BPGO</t>
  </si>
  <si>
    <t>BPGO01-D</t>
  </si>
  <si>
    <t>Prime = 0.1840%</t>
  </si>
  <si>
    <t>BNP02-D</t>
  </si>
  <si>
    <t>BNP01-D</t>
  </si>
  <si>
    <t>BNP03-D</t>
  </si>
  <si>
    <t>Prime = 0.9600%</t>
  </si>
  <si>
    <t>Prime = 0.7250%</t>
  </si>
  <si>
    <t>Prime = 0.6920%</t>
  </si>
  <si>
    <t>Cap 2,50% BNP</t>
  </si>
  <si>
    <t>Cap 2% BNP</t>
  </si>
  <si>
    <t>Cap 2% BPGO</t>
  </si>
  <si>
    <t>BPGO02-D</t>
  </si>
  <si>
    <t>BPGO03-D</t>
  </si>
  <si>
    <t>Prime = 0.2980%</t>
  </si>
  <si>
    <t>Cap 2.5% BPGO</t>
  </si>
  <si>
    <t>Total</t>
  </si>
  <si>
    <t>Fixing</t>
  </si>
  <si>
    <t>Début</t>
  </si>
  <si>
    <t>Fin</t>
  </si>
  <si>
    <t>Paiement</t>
  </si>
  <si>
    <t>Notionnel</t>
  </si>
  <si>
    <t>Prime à payer - BNP 01</t>
  </si>
  <si>
    <t>Prime à payer - BPGO 01</t>
  </si>
  <si>
    <t>Prime à payer - BNP 02</t>
  </si>
  <si>
    <t>Primes à payer - Total</t>
  </si>
  <si>
    <t>Restant à payer en cas de débouclement</t>
  </si>
  <si>
    <t>Année 2026</t>
  </si>
  <si>
    <t>Année 2027</t>
  </si>
  <si>
    <t>Prime lissée - BNP 01</t>
  </si>
  <si>
    <t>Total à payer</t>
  </si>
  <si>
    <t>Prime lissée - BPGO 01</t>
  </si>
  <si>
    <t>Prime lissée - BNP 02</t>
  </si>
  <si>
    <t>Prime à payer - BPGO 02</t>
  </si>
  <si>
    <t>Prime à payer - BNP 03</t>
  </si>
  <si>
    <t>Année 2028</t>
  </si>
  <si>
    <t>Prime lissée - BPGO 02</t>
  </si>
  <si>
    <t>Prime lissée - BNP 03</t>
  </si>
  <si>
    <t>Prime à payer - BPGO 03</t>
  </si>
  <si>
    <t>Année 2029</t>
  </si>
  <si>
    <t>Année 2030</t>
  </si>
  <si>
    <t>Prime lissée - BPGO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</si>
</sst>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0.0000%"/>
  </numFmts>
  <fonts count="13" x14ac:knownFonts="1">
    <font>
      <sz val="11"/>
      <color theme="1"/>
      <name val="Aptos Narrow"/>
      <family val="2"/>
      <scheme val="minor"/>
    </font>
    <font>
      <sz val="11"/>
      <color rgb="FFFFFFFF"/>
      <name val="Open Sans"/>
    </font>
    <font>
      <sz val="11"/>
      <color theme="1"/>
      <name val="Open Sans"/>
    </font>
    <font>
      <sz val="11"/>
      <color theme="3"/>
      <name val="Open Sans"/>
    </font>
    <font>
      <sz val="9"/>
      <color theme="1"/>
      <name val="Open Sans"/>
    </font>
    <font>
      <sz val="11"/>
      <color rgb="FFFF0000"/>
      <name val="Open Sans"/>
    </font>
    <font>
      <sz val="11"/>
      <name val="Open Sans"/>
    </font>
    <font>
      <sz val="11"/>
      <color rgb="FFFFFFFF"/>
      <name val="Open Sans"/>
      <family val="2"/>
    </font>
    <font>
      <sz val="11"/>
      <color theme="1"/>
      <name val="Aptos Narrow"/>
      <family val="2"/>
      <scheme val="minor"/>
    </font>
    <font>
      <sz val="28"/>
      <color theme="1"/>
      <name val="Open Sans"/>
    </font>
    <font>
      <sz val="11"/>
      <color theme="0"/>
      <name val="Open Sans"/>
    </font>
    <font>
      <b/>
      <sz val="11"/>
      <color theme="0"/>
      <name val="Open Sans"/>
    </font>
    <font>
      <b/>
      <sz val="11"/>
      <color theme="1"/>
      <name val="Open Sans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A4741"/>
        <bgColor rgb="FF000000"/>
      </patternFill>
    </fill>
    <fill>
      <patternFill patternType="solid">
        <fgColor rgb="FFE58B3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2" tint="-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4" fontId="1" fillId="2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3" fontId="6" fillId="3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/>
    <xf numFmtId="14" fontId="10" fillId="8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" fillId="3" borderId="0" xfId="0" applyNumberFormat="1" applyFont="1" applyFill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0" fontId="12" fillId="0" borderId="7" xfId="0" applyFont="1" applyBorder="1"/>
    <xf numFmtId="165" fontId="2" fillId="0" borderId="1" xfId="2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1" fillId="2" borderId="3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10" fillId="8" borderId="0" xfId="0" applyNumberFormat="1" applyFont="1" applyFill="1" applyAlignment="1">
      <alignment horizontal="center"/>
    </xf>
    <xf numFmtId="14" fontId="10" fillId="8" borderId="8" xfId="0" applyNumberFormat="1" applyFont="1" applyFill="1" applyBorder="1" applyAlignment="1">
      <alignment horizontal="center"/>
    </xf>
    <xf numFmtId="2" fontId="11" fillId="8" borderId="2" xfId="0" applyNumberFormat="1" applyFont="1" applyFill="1" applyBorder="1" applyAlignment="1">
      <alignment horizontal="center" vertical="center" wrapText="1"/>
    </xf>
    <xf numFmtId="2" fontId="11" fillId="8" borderId="3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164" fontId="2" fillId="0" borderId="0" xfId="1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166" fontId="2" fillId="0" borderId="1" xfId="2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Thème &amp;">
      <a:dk1>
        <a:srgbClr val="0A4741"/>
      </a:dk1>
      <a:lt1>
        <a:srgbClr val="E8E8E8"/>
      </a:lt1>
      <a:dk2>
        <a:srgbClr val="0A4741"/>
      </a:dk2>
      <a:lt2>
        <a:srgbClr val="E8E8E8"/>
      </a:lt2>
      <a:accent1>
        <a:srgbClr val="0F9383"/>
      </a:accent1>
      <a:accent2>
        <a:srgbClr val="6CD2CB"/>
      </a:accent2>
      <a:accent3>
        <a:srgbClr val="E58B39"/>
      </a:accent3>
      <a:accent4>
        <a:srgbClr val="333333"/>
      </a:accent4>
      <a:accent5>
        <a:srgbClr val="C9EFEC"/>
      </a:accent5>
      <a:accent6>
        <a:srgbClr val="F3C79F"/>
      </a:accent6>
      <a:hlink>
        <a:srgbClr val="E58B39"/>
      </a:hlink>
      <a:folHlink>
        <a:srgbClr val="0F938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C8F1-E3AF-4EC2-B7A9-821C16A1F4E8}">
  <dimension ref="B1:L96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12" sqref="A12:XFD12"/>
    </sheetView>
  </sheetViews>
  <sheetFormatPr baseColWidth="10" defaultColWidth="8.7265625" defaultRowHeight="18" x14ac:dyDescent="0.55000000000000004"/>
  <cols>
    <col min="1" max="1" width="3" style="1" customWidth="1"/>
    <col min="2" max="3" width="12.7265625" style="1" bestFit="1" customWidth="1"/>
    <col min="4" max="4" width="2" style="1" customWidth="1"/>
    <col min="5" max="5" width="18.81640625" style="1" customWidth="1"/>
    <col min="6" max="6" width="21.26953125" style="9" customWidth="1"/>
    <col min="7" max="10" width="16.1796875" style="9" customWidth="1"/>
    <col min="11" max="11" width="2.1796875" style="1" customWidth="1"/>
    <col min="12" max="12" width="16" style="1" bestFit="1" customWidth="1"/>
    <col min="13" max="16384" width="8.7265625" style="1"/>
  </cols>
  <sheetData>
    <row r="1" spans="2:12" x14ac:dyDescent="0.55000000000000004">
      <c r="F1" s="1"/>
      <c r="G1" s="1"/>
      <c r="H1" s="1"/>
      <c r="I1" s="1"/>
      <c r="J1" s="1"/>
    </row>
    <row r="2" spans="2:12" s="8" customFormat="1" ht="14.5" customHeight="1" x14ac:dyDescent="0.35">
      <c r="B2" s="28" t="s">
        <v>0</v>
      </c>
      <c r="C2" s="28" t="s">
        <v>1</v>
      </c>
      <c r="E2" s="7" t="s">
        <v>3</v>
      </c>
      <c r="F2" s="7" t="s">
        <v>5</v>
      </c>
      <c r="G2" s="7" t="s">
        <v>15</v>
      </c>
      <c r="H2" s="7" t="s">
        <v>14</v>
      </c>
      <c r="I2" s="7" t="s">
        <v>16</v>
      </c>
      <c r="J2" s="7" t="s">
        <v>20</v>
      </c>
      <c r="L2" s="28" t="s">
        <v>2</v>
      </c>
    </row>
    <row r="3" spans="2:12" s="8" customFormat="1" ht="18.75" customHeight="1" x14ac:dyDescent="0.35">
      <c r="B3" s="29"/>
      <c r="C3" s="29"/>
      <c r="E3" s="7" t="s">
        <v>9</v>
      </c>
      <c r="F3" s="7" t="s">
        <v>6</v>
      </c>
      <c r="G3" s="7" t="s">
        <v>8</v>
      </c>
      <c r="H3" s="13" t="s">
        <v>10</v>
      </c>
      <c r="I3" s="13" t="s">
        <v>17</v>
      </c>
      <c r="J3" s="13" t="s">
        <v>18</v>
      </c>
      <c r="L3" s="29"/>
    </row>
    <row r="4" spans="2:12" ht="7.9" customHeight="1" x14ac:dyDescent="0.55000000000000004">
      <c r="F4" s="1"/>
      <c r="G4" s="1"/>
      <c r="H4" s="1"/>
      <c r="I4" s="1"/>
      <c r="J4" s="1"/>
    </row>
    <row r="5" spans="2:12" ht="15.75" customHeight="1" x14ac:dyDescent="0.55000000000000004">
      <c r="E5" s="4" t="s">
        <v>4</v>
      </c>
      <c r="F5" s="4" t="s">
        <v>7</v>
      </c>
      <c r="G5" s="4" t="s">
        <v>11</v>
      </c>
      <c r="H5" s="4" t="s">
        <v>12</v>
      </c>
      <c r="I5" s="4" t="s">
        <v>13</v>
      </c>
      <c r="J5" s="4" t="s">
        <v>19</v>
      </c>
    </row>
    <row r="6" spans="2:12" ht="7.9" customHeight="1" x14ac:dyDescent="0.55000000000000004">
      <c r="F6" s="1"/>
      <c r="G6" s="1"/>
      <c r="H6" s="1"/>
      <c r="I6" s="1"/>
      <c r="J6" s="1"/>
    </row>
    <row r="7" spans="2:12" x14ac:dyDescent="0.55000000000000004">
      <c r="B7" s="11">
        <v>45989</v>
      </c>
      <c r="C7" s="12">
        <v>46071</v>
      </c>
      <c r="E7" s="17">
        <v>6775339</v>
      </c>
      <c r="F7" s="17">
        <v>6775339</v>
      </c>
      <c r="G7" s="17">
        <v>2499322</v>
      </c>
      <c r="H7" s="17">
        <v>10192500</v>
      </c>
      <c r="I7" s="17">
        <v>2447500</v>
      </c>
      <c r="J7" s="10">
        <v>0</v>
      </c>
      <c r="L7" s="16">
        <f t="shared" ref="L7:L54" si="0">SUM(E7:J7)</f>
        <v>28690000</v>
      </c>
    </row>
    <row r="8" spans="2:12" x14ac:dyDescent="0.55000000000000004">
      <c r="B8" s="12">
        <v>46071</v>
      </c>
      <c r="C8" s="11">
        <v>46081</v>
      </c>
      <c r="E8" s="17">
        <v>5887500</v>
      </c>
      <c r="F8" s="17">
        <v>5887500</v>
      </c>
      <c r="G8" s="17">
        <v>0</v>
      </c>
      <c r="H8" s="17">
        <v>10579340</v>
      </c>
      <c r="I8" s="17">
        <v>3516250</v>
      </c>
      <c r="J8" s="10">
        <v>0</v>
      </c>
      <c r="L8" s="16">
        <f t="shared" si="0"/>
        <v>25870590</v>
      </c>
    </row>
    <row r="9" spans="2:12" x14ac:dyDescent="0.55000000000000004">
      <c r="B9" s="11">
        <v>46081</v>
      </c>
      <c r="C9" s="14">
        <v>46156</v>
      </c>
      <c r="E9" s="17">
        <v>5887500</v>
      </c>
      <c r="F9" s="17">
        <v>5887500</v>
      </c>
      <c r="G9" s="17">
        <v>0</v>
      </c>
      <c r="H9" s="17">
        <v>10579340</v>
      </c>
      <c r="I9" s="17">
        <v>3516250</v>
      </c>
      <c r="J9" s="10">
        <v>0</v>
      </c>
      <c r="L9" s="16">
        <f t="shared" si="0"/>
        <v>25870590</v>
      </c>
    </row>
    <row r="10" spans="2:12" x14ac:dyDescent="0.55000000000000004">
      <c r="B10" s="14">
        <v>46156</v>
      </c>
      <c r="C10" s="11">
        <v>46170</v>
      </c>
      <c r="E10" s="17">
        <v>5887500</v>
      </c>
      <c r="F10" s="17">
        <v>5887500</v>
      </c>
      <c r="G10" s="17"/>
      <c r="H10" s="17">
        <v>10548750</v>
      </c>
      <c r="I10" s="17">
        <v>3516250</v>
      </c>
      <c r="J10" s="10">
        <v>0</v>
      </c>
      <c r="L10" s="16">
        <f t="shared" si="0"/>
        <v>25840000</v>
      </c>
    </row>
    <row r="11" spans="2:12" x14ac:dyDescent="0.55000000000000004">
      <c r="B11" s="11">
        <v>46170</v>
      </c>
      <c r="C11" s="11">
        <v>46262</v>
      </c>
      <c r="E11" s="17">
        <v>5887500</v>
      </c>
      <c r="F11" s="17">
        <v>5887500</v>
      </c>
      <c r="G11" s="17">
        <v>0</v>
      </c>
      <c r="H11" s="17">
        <v>10548750</v>
      </c>
      <c r="I11" s="17">
        <v>3516250</v>
      </c>
      <c r="J11" s="10">
        <v>10000000</v>
      </c>
      <c r="L11" s="16">
        <f t="shared" si="0"/>
        <v>35840000</v>
      </c>
    </row>
    <row r="12" spans="2:12" x14ac:dyDescent="0.55000000000000004">
      <c r="B12" s="11">
        <v>46262</v>
      </c>
      <c r="C12" s="14">
        <v>46342</v>
      </c>
      <c r="E12" s="17">
        <v>5887500</v>
      </c>
      <c r="F12" s="17">
        <v>5887500</v>
      </c>
      <c r="G12" s="17">
        <v>0</v>
      </c>
      <c r="H12" s="17">
        <v>10548750</v>
      </c>
      <c r="I12" s="17">
        <v>3516250</v>
      </c>
      <c r="J12" s="10">
        <v>10000000</v>
      </c>
      <c r="L12" s="16">
        <f t="shared" si="0"/>
        <v>35840000</v>
      </c>
    </row>
    <row r="13" spans="2:12" x14ac:dyDescent="0.55000000000000004">
      <c r="B13" s="14">
        <v>46342</v>
      </c>
      <c r="C13" s="11">
        <v>46354</v>
      </c>
      <c r="E13" s="17">
        <v>5887500</v>
      </c>
      <c r="F13" s="17">
        <v>5887500</v>
      </c>
      <c r="G13" s="17">
        <v>0</v>
      </c>
      <c r="H13" s="17">
        <v>8745000</v>
      </c>
      <c r="I13" s="17">
        <v>5320000</v>
      </c>
      <c r="J13" s="10">
        <v>10000000</v>
      </c>
      <c r="L13" s="16">
        <f t="shared" si="0"/>
        <v>35840000</v>
      </c>
    </row>
    <row r="14" spans="2:12" x14ac:dyDescent="0.55000000000000004">
      <c r="B14" s="2">
        <v>46354</v>
      </c>
      <c r="C14" s="15">
        <v>46433</v>
      </c>
      <c r="E14" s="17">
        <v>5887500</v>
      </c>
      <c r="F14" s="17">
        <v>5887500</v>
      </c>
      <c r="G14" s="17">
        <v>0</v>
      </c>
      <c r="H14" s="17">
        <v>8745000</v>
      </c>
      <c r="I14" s="17">
        <v>5320000</v>
      </c>
      <c r="J14" s="10">
        <v>10000000</v>
      </c>
      <c r="L14" s="16">
        <f t="shared" si="0"/>
        <v>35840000</v>
      </c>
    </row>
    <row r="15" spans="2:12" x14ac:dyDescent="0.55000000000000004">
      <c r="B15" s="15">
        <v>46433</v>
      </c>
      <c r="C15" s="15">
        <v>46436</v>
      </c>
      <c r="E15" s="17">
        <v>5887500</v>
      </c>
      <c r="F15" s="17">
        <v>5887500</v>
      </c>
      <c r="G15" s="17">
        <v>0</v>
      </c>
      <c r="H15" s="17">
        <v>15960000</v>
      </c>
      <c r="I15" s="17">
        <v>5320000</v>
      </c>
      <c r="J15" s="10">
        <v>10000000</v>
      </c>
      <c r="L15" s="16">
        <f t="shared" si="0"/>
        <v>43055000</v>
      </c>
    </row>
    <row r="16" spans="2:12" x14ac:dyDescent="0.55000000000000004">
      <c r="B16" s="15">
        <v>46436</v>
      </c>
      <c r="C16" s="2">
        <v>46446</v>
      </c>
      <c r="E16" s="17">
        <v>0</v>
      </c>
      <c r="F16" s="17">
        <v>0</v>
      </c>
      <c r="G16" s="17">
        <v>0</v>
      </c>
      <c r="H16" s="17">
        <v>15960000</v>
      </c>
      <c r="I16" s="17">
        <v>5320000</v>
      </c>
      <c r="J16" s="10">
        <v>10000000</v>
      </c>
      <c r="L16" s="16">
        <f t="shared" si="0"/>
        <v>31280000</v>
      </c>
    </row>
    <row r="17" spans="2:12" x14ac:dyDescent="0.55000000000000004">
      <c r="B17" s="11">
        <v>46446</v>
      </c>
      <c r="C17" s="11">
        <v>46535</v>
      </c>
      <c r="E17" s="17">
        <v>0</v>
      </c>
      <c r="F17" s="17">
        <v>0</v>
      </c>
      <c r="G17" s="17">
        <v>0</v>
      </c>
      <c r="H17" s="17">
        <v>15960000</v>
      </c>
      <c r="I17" s="17">
        <v>5320000</v>
      </c>
      <c r="J17" s="10">
        <v>10000000</v>
      </c>
      <c r="L17" s="16">
        <f t="shared" si="0"/>
        <v>31280000</v>
      </c>
    </row>
    <row r="18" spans="2:12" x14ac:dyDescent="0.55000000000000004">
      <c r="B18" s="11">
        <v>46535</v>
      </c>
      <c r="C18" s="11">
        <v>46627</v>
      </c>
      <c r="E18" s="17">
        <v>0</v>
      </c>
      <c r="F18" s="17">
        <v>0</v>
      </c>
      <c r="G18" s="17">
        <v>0</v>
      </c>
      <c r="H18" s="17">
        <v>15960000</v>
      </c>
      <c r="I18" s="17">
        <v>5320000</v>
      </c>
      <c r="J18" s="10">
        <v>10000000</v>
      </c>
      <c r="L18" s="16">
        <f t="shared" si="0"/>
        <v>31280000</v>
      </c>
    </row>
    <row r="19" spans="2:12" x14ac:dyDescent="0.55000000000000004">
      <c r="B19" s="11">
        <v>46627</v>
      </c>
      <c r="C19" s="14">
        <v>46706</v>
      </c>
      <c r="E19" s="17">
        <v>0</v>
      </c>
      <c r="F19" s="17">
        <v>0</v>
      </c>
      <c r="G19" s="17">
        <v>0</v>
      </c>
      <c r="H19" s="17">
        <v>15960000</v>
      </c>
      <c r="I19" s="17">
        <v>5320000</v>
      </c>
      <c r="J19" s="10">
        <v>10000000</v>
      </c>
      <c r="L19" s="16">
        <f t="shared" si="0"/>
        <v>31280000</v>
      </c>
    </row>
    <row r="20" spans="2:12" x14ac:dyDescent="0.55000000000000004">
      <c r="B20" s="14">
        <v>46706</v>
      </c>
      <c r="C20" s="11">
        <v>46719</v>
      </c>
      <c r="E20" s="17">
        <v>0</v>
      </c>
      <c r="F20" s="17">
        <v>0</v>
      </c>
      <c r="G20" s="17">
        <v>0</v>
      </c>
      <c r="H20" s="17">
        <v>17100000</v>
      </c>
      <c r="I20" s="17">
        <v>4180000</v>
      </c>
      <c r="J20" s="10">
        <v>10000000</v>
      </c>
      <c r="L20" s="16">
        <f t="shared" si="0"/>
        <v>31280000</v>
      </c>
    </row>
    <row r="21" spans="2:12" x14ac:dyDescent="0.55000000000000004">
      <c r="B21" s="11">
        <v>46719</v>
      </c>
      <c r="C21" s="12">
        <v>46797</v>
      </c>
      <c r="E21" s="17">
        <v>0</v>
      </c>
      <c r="F21" s="17">
        <v>0</v>
      </c>
      <c r="G21" s="17">
        <v>0</v>
      </c>
      <c r="H21" s="17">
        <v>17100000</v>
      </c>
      <c r="I21" s="17">
        <v>4180000</v>
      </c>
      <c r="J21" s="10">
        <v>10000000</v>
      </c>
      <c r="L21" s="16">
        <f t="shared" si="0"/>
        <v>31280000</v>
      </c>
    </row>
    <row r="22" spans="2:12" x14ac:dyDescent="0.55000000000000004">
      <c r="B22" s="12">
        <v>46797</v>
      </c>
      <c r="C22" s="11">
        <v>46811</v>
      </c>
      <c r="E22" s="17">
        <v>0</v>
      </c>
      <c r="F22" s="17">
        <v>0</v>
      </c>
      <c r="G22" s="17">
        <v>0</v>
      </c>
      <c r="H22" s="17">
        <v>12540000</v>
      </c>
      <c r="I22" s="17">
        <v>4180000</v>
      </c>
      <c r="J22" s="10">
        <v>10000000</v>
      </c>
      <c r="L22" s="16">
        <f t="shared" si="0"/>
        <v>26720000</v>
      </c>
    </row>
    <row r="23" spans="2:12" x14ac:dyDescent="0.55000000000000004">
      <c r="B23" s="11">
        <v>46811</v>
      </c>
      <c r="C23" s="14">
        <v>46887</v>
      </c>
      <c r="E23" s="17">
        <v>0</v>
      </c>
      <c r="F23" s="17">
        <v>0</v>
      </c>
      <c r="G23" s="17">
        <v>0</v>
      </c>
      <c r="H23" s="17">
        <v>12540000</v>
      </c>
      <c r="I23" s="17">
        <v>4180000</v>
      </c>
      <c r="J23" s="10">
        <v>10000000</v>
      </c>
      <c r="L23" s="16">
        <f t="shared" si="0"/>
        <v>26720000</v>
      </c>
    </row>
    <row r="24" spans="2:12" x14ac:dyDescent="0.55000000000000004">
      <c r="B24" s="14">
        <v>46887</v>
      </c>
      <c r="C24" s="11">
        <v>46901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10000000</v>
      </c>
      <c r="L24" s="16">
        <f t="shared" si="0"/>
        <v>10000000</v>
      </c>
    </row>
    <row r="25" spans="2:12" x14ac:dyDescent="0.55000000000000004">
      <c r="B25" s="11">
        <v>46901</v>
      </c>
      <c r="C25" s="11">
        <v>46993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10000000</v>
      </c>
      <c r="L25" s="16">
        <f t="shared" si="0"/>
        <v>10000000</v>
      </c>
    </row>
    <row r="26" spans="2:12" x14ac:dyDescent="0.55000000000000004">
      <c r="B26" s="11">
        <v>46993</v>
      </c>
      <c r="C26" s="11">
        <v>47085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10000000</v>
      </c>
      <c r="L26" s="16">
        <f t="shared" si="0"/>
        <v>10000000</v>
      </c>
    </row>
    <row r="27" spans="2:12" x14ac:dyDescent="0.55000000000000004">
      <c r="B27" s="11">
        <v>47085</v>
      </c>
      <c r="C27" s="11">
        <v>47177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10000000</v>
      </c>
      <c r="L27" s="16">
        <f t="shared" si="0"/>
        <v>10000000</v>
      </c>
    </row>
    <row r="28" spans="2:12" x14ac:dyDescent="0.55000000000000004">
      <c r="B28" s="11">
        <v>47177</v>
      </c>
      <c r="C28" s="11">
        <v>47266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10000000</v>
      </c>
      <c r="L28" s="16">
        <f t="shared" si="0"/>
        <v>10000000</v>
      </c>
    </row>
    <row r="29" spans="2:12" x14ac:dyDescent="0.55000000000000004">
      <c r="B29" s="11">
        <v>47266</v>
      </c>
      <c r="C29" s="11">
        <v>47358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10000000</v>
      </c>
      <c r="L29" s="16">
        <f t="shared" si="0"/>
        <v>10000000</v>
      </c>
    </row>
    <row r="30" spans="2:12" x14ac:dyDescent="0.55000000000000004">
      <c r="B30" s="11">
        <v>47358</v>
      </c>
      <c r="C30" s="11">
        <v>47450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10000000</v>
      </c>
      <c r="L30" s="16">
        <f t="shared" si="0"/>
        <v>10000000</v>
      </c>
    </row>
    <row r="31" spans="2:12" x14ac:dyDescent="0.55000000000000004">
      <c r="B31" s="11">
        <v>47450</v>
      </c>
      <c r="C31" s="11">
        <v>47542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10000000</v>
      </c>
      <c r="L31" s="16">
        <f t="shared" si="0"/>
        <v>10000000</v>
      </c>
    </row>
    <row r="32" spans="2:12" x14ac:dyDescent="0.55000000000000004">
      <c r="B32" s="11">
        <v>47542</v>
      </c>
      <c r="C32" s="11">
        <v>47631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10000000</v>
      </c>
      <c r="L32" s="16">
        <f t="shared" si="0"/>
        <v>10000000</v>
      </c>
    </row>
    <row r="33" spans="2:12" x14ac:dyDescent="0.55000000000000004">
      <c r="B33" s="11">
        <v>47631</v>
      </c>
      <c r="C33" s="11">
        <v>47723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L33" s="16">
        <f t="shared" si="0"/>
        <v>0</v>
      </c>
    </row>
    <row r="34" spans="2:12" x14ac:dyDescent="0.55000000000000004">
      <c r="B34" s="11">
        <v>47723</v>
      </c>
      <c r="C34" s="11">
        <v>47815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L34" s="16">
        <f t="shared" si="0"/>
        <v>0</v>
      </c>
    </row>
    <row r="35" spans="2:12" x14ac:dyDescent="0.55000000000000004">
      <c r="B35" s="11">
        <v>47815</v>
      </c>
      <c r="C35" s="11">
        <v>47907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L35" s="16">
        <f t="shared" si="0"/>
        <v>0</v>
      </c>
    </row>
    <row r="36" spans="2:12" x14ac:dyDescent="0.55000000000000004">
      <c r="B36" s="11">
        <v>47907</v>
      </c>
      <c r="C36" s="11">
        <v>47996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L36" s="3">
        <f t="shared" si="0"/>
        <v>0</v>
      </c>
    </row>
    <row r="37" spans="2:12" x14ac:dyDescent="0.55000000000000004">
      <c r="B37" s="11">
        <v>47996</v>
      </c>
      <c r="C37" s="11">
        <v>48088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L37" s="3">
        <f t="shared" si="0"/>
        <v>0</v>
      </c>
    </row>
    <row r="38" spans="2:12" x14ac:dyDescent="0.55000000000000004">
      <c r="B38" s="11">
        <v>48088</v>
      </c>
      <c r="C38" s="11">
        <v>48180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L38" s="3">
        <f t="shared" si="0"/>
        <v>0</v>
      </c>
    </row>
    <row r="39" spans="2:12" x14ac:dyDescent="0.55000000000000004">
      <c r="B39" s="11">
        <v>48180</v>
      </c>
      <c r="C39" s="11">
        <v>48272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L39" s="3">
        <f t="shared" si="0"/>
        <v>0</v>
      </c>
    </row>
    <row r="40" spans="2:12" x14ac:dyDescent="0.55000000000000004">
      <c r="B40" s="11">
        <v>48272</v>
      </c>
      <c r="C40" s="11">
        <v>48362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L40" s="3">
        <f t="shared" si="0"/>
        <v>0</v>
      </c>
    </row>
    <row r="41" spans="2:12" x14ac:dyDescent="0.55000000000000004">
      <c r="B41" s="11">
        <v>48362</v>
      </c>
      <c r="C41" s="11">
        <v>48454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L41" s="3">
        <f t="shared" si="0"/>
        <v>0</v>
      </c>
    </row>
    <row r="42" spans="2:12" x14ac:dyDescent="0.55000000000000004">
      <c r="B42" s="11">
        <v>48454</v>
      </c>
      <c r="C42" s="11">
        <v>48546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L42" s="3">
        <f t="shared" si="0"/>
        <v>0</v>
      </c>
    </row>
    <row r="43" spans="2:12" x14ac:dyDescent="0.55000000000000004">
      <c r="B43" s="2">
        <v>48546</v>
      </c>
      <c r="C43" s="2">
        <v>48638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L43" s="3">
        <f t="shared" si="0"/>
        <v>0</v>
      </c>
    </row>
    <row r="44" spans="2:12" hidden="1" x14ac:dyDescent="0.55000000000000004">
      <c r="B44" s="2">
        <v>48638</v>
      </c>
      <c r="C44" s="2">
        <v>48727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L44" s="3">
        <f t="shared" si="0"/>
        <v>0</v>
      </c>
    </row>
    <row r="45" spans="2:12" hidden="1" x14ac:dyDescent="0.55000000000000004">
      <c r="B45" s="2">
        <v>48727</v>
      </c>
      <c r="C45" s="2">
        <v>48819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L45" s="3">
        <f t="shared" si="0"/>
        <v>0</v>
      </c>
    </row>
    <row r="46" spans="2:12" hidden="1" x14ac:dyDescent="0.55000000000000004">
      <c r="B46" s="2">
        <v>48819</v>
      </c>
      <c r="C46" s="2">
        <v>48911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L46" s="3">
        <f t="shared" si="0"/>
        <v>0</v>
      </c>
    </row>
    <row r="47" spans="2:12" hidden="1" x14ac:dyDescent="0.55000000000000004">
      <c r="B47" s="2">
        <v>48911</v>
      </c>
      <c r="C47" s="2">
        <v>49003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L47" s="3">
        <f t="shared" si="0"/>
        <v>0</v>
      </c>
    </row>
    <row r="48" spans="2:12" hidden="1" x14ac:dyDescent="0.55000000000000004">
      <c r="B48" s="2">
        <v>49003</v>
      </c>
      <c r="C48" s="2">
        <v>49092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L48" s="3">
        <f t="shared" si="0"/>
        <v>0</v>
      </c>
    </row>
    <row r="49" spans="2:12" hidden="1" x14ac:dyDescent="0.55000000000000004">
      <c r="B49" s="2">
        <v>49092</v>
      </c>
      <c r="C49" s="2">
        <v>49184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L49" s="3">
        <f t="shared" si="0"/>
        <v>0</v>
      </c>
    </row>
    <row r="50" spans="2:12" hidden="1" x14ac:dyDescent="0.55000000000000004">
      <c r="B50" s="2">
        <v>49184</v>
      </c>
      <c r="C50" s="2">
        <v>49276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L50" s="3">
        <f t="shared" si="0"/>
        <v>0</v>
      </c>
    </row>
    <row r="51" spans="2:12" hidden="1" x14ac:dyDescent="0.55000000000000004">
      <c r="B51" s="2">
        <v>49276</v>
      </c>
      <c r="C51" s="2">
        <v>49368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L51" s="3">
        <f t="shared" si="0"/>
        <v>0</v>
      </c>
    </row>
    <row r="52" spans="2:12" hidden="1" x14ac:dyDescent="0.55000000000000004">
      <c r="B52" s="2">
        <v>49368</v>
      </c>
      <c r="C52" s="2">
        <v>49457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L52" s="3">
        <f t="shared" si="0"/>
        <v>0</v>
      </c>
    </row>
    <row r="53" spans="2:12" hidden="1" x14ac:dyDescent="0.55000000000000004">
      <c r="B53" s="2">
        <v>49457</v>
      </c>
      <c r="C53" s="2">
        <v>49549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L53" s="3">
        <f t="shared" si="0"/>
        <v>0</v>
      </c>
    </row>
    <row r="54" spans="2:12" hidden="1" x14ac:dyDescent="0.55000000000000004">
      <c r="B54" s="5">
        <v>49549</v>
      </c>
      <c r="C54" s="5">
        <v>49641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L54" s="3">
        <f t="shared" si="0"/>
        <v>0</v>
      </c>
    </row>
    <row r="55" spans="2:12" collapsed="1" x14ac:dyDescent="0.55000000000000004">
      <c r="B55" s="6"/>
      <c r="C55" s="6"/>
    </row>
    <row r="56" spans="2:12" x14ac:dyDescent="0.55000000000000004">
      <c r="B56" s="6"/>
      <c r="C56" s="6"/>
    </row>
    <row r="57" spans="2:12" x14ac:dyDescent="0.55000000000000004">
      <c r="B57" s="6"/>
      <c r="C57" s="6"/>
    </row>
    <row r="58" spans="2:12" x14ac:dyDescent="0.55000000000000004">
      <c r="B58" s="6"/>
      <c r="C58" s="6"/>
    </row>
    <row r="59" spans="2:12" x14ac:dyDescent="0.55000000000000004">
      <c r="B59" s="6"/>
      <c r="C59" s="6"/>
    </row>
    <row r="60" spans="2:12" x14ac:dyDescent="0.55000000000000004">
      <c r="B60" s="6"/>
      <c r="C60" s="6"/>
    </row>
    <row r="61" spans="2:12" x14ac:dyDescent="0.55000000000000004">
      <c r="B61" s="6"/>
      <c r="C61" s="6"/>
    </row>
    <row r="62" spans="2:12" x14ac:dyDescent="0.55000000000000004">
      <c r="B62" s="6"/>
      <c r="C62" s="6"/>
    </row>
    <row r="63" spans="2:12" x14ac:dyDescent="0.55000000000000004">
      <c r="B63" s="6"/>
      <c r="C63" s="6"/>
    </row>
    <row r="64" spans="2:12" x14ac:dyDescent="0.55000000000000004">
      <c r="B64" s="6"/>
      <c r="C64" s="6"/>
    </row>
    <row r="65" spans="2:3" x14ac:dyDescent="0.55000000000000004">
      <c r="B65" s="6"/>
      <c r="C65" s="6"/>
    </row>
    <row r="66" spans="2:3" x14ac:dyDescent="0.55000000000000004">
      <c r="B66" s="6"/>
      <c r="C66" s="6"/>
    </row>
    <row r="67" spans="2:3" x14ac:dyDescent="0.55000000000000004">
      <c r="B67" s="6"/>
      <c r="C67" s="6"/>
    </row>
    <row r="68" spans="2:3" x14ac:dyDescent="0.55000000000000004">
      <c r="B68" s="6"/>
      <c r="C68" s="6"/>
    </row>
    <row r="69" spans="2:3" x14ac:dyDescent="0.55000000000000004">
      <c r="B69" s="6"/>
      <c r="C69" s="6"/>
    </row>
    <row r="70" spans="2:3" x14ac:dyDescent="0.55000000000000004">
      <c r="B70" s="6"/>
      <c r="C70" s="6"/>
    </row>
    <row r="71" spans="2:3" x14ac:dyDescent="0.55000000000000004">
      <c r="B71" s="6"/>
      <c r="C71" s="6"/>
    </row>
    <row r="72" spans="2:3" x14ac:dyDescent="0.55000000000000004">
      <c r="B72" s="6"/>
      <c r="C72" s="6"/>
    </row>
    <row r="73" spans="2:3" x14ac:dyDescent="0.55000000000000004">
      <c r="B73" s="6"/>
      <c r="C73" s="6"/>
    </row>
    <row r="74" spans="2:3" x14ac:dyDescent="0.55000000000000004">
      <c r="B74" s="6"/>
      <c r="C74" s="6"/>
    </row>
    <row r="75" spans="2:3" x14ac:dyDescent="0.55000000000000004">
      <c r="B75" s="6"/>
      <c r="C75" s="6"/>
    </row>
    <row r="76" spans="2:3" x14ac:dyDescent="0.55000000000000004">
      <c r="B76" s="6"/>
      <c r="C76" s="6"/>
    </row>
    <row r="77" spans="2:3" x14ac:dyDescent="0.55000000000000004">
      <c r="B77" s="6"/>
      <c r="C77" s="6"/>
    </row>
    <row r="78" spans="2:3" x14ac:dyDescent="0.55000000000000004">
      <c r="B78" s="6"/>
      <c r="C78" s="6"/>
    </row>
    <row r="79" spans="2:3" x14ac:dyDescent="0.55000000000000004">
      <c r="B79" s="6"/>
      <c r="C79" s="6"/>
    </row>
    <row r="80" spans="2:3" x14ac:dyDescent="0.55000000000000004">
      <c r="B80" s="6"/>
      <c r="C80" s="6"/>
    </row>
    <row r="81" spans="2:3" x14ac:dyDescent="0.55000000000000004">
      <c r="B81" s="6"/>
      <c r="C81" s="6"/>
    </row>
    <row r="82" spans="2:3" x14ac:dyDescent="0.55000000000000004">
      <c r="B82" s="6"/>
      <c r="C82" s="6"/>
    </row>
    <row r="83" spans="2:3" x14ac:dyDescent="0.55000000000000004">
      <c r="B83" s="6"/>
      <c r="C83" s="6"/>
    </row>
    <row r="84" spans="2:3" x14ac:dyDescent="0.55000000000000004">
      <c r="B84" s="6"/>
      <c r="C84" s="6"/>
    </row>
    <row r="85" spans="2:3" x14ac:dyDescent="0.55000000000000004">
      <c r="B85" s="6"/>
      <c r="C85" s="6"/>
    </row>
    <row r="86" spans="2:3" x14ac:dyDescent="0.55000000000000004">
      <c r="B86" s="6"/>
      <c r="C86" s="6"/>
    </row>
    <row r="87" spans="2:3" x14ac:dyDescent="0.55000000000000004">
      <c r="B87" s="6"/>
      <c r="C87" s="6"/>
    </row>
    <row r="88" spans="2:3" x14ac:dyDescent="0.55000000000000004">
      <c r="B88" s="6"/>
      <c r="C88" s="6"/>
    </row>
    <row r="89" spans="2:3" x14ac:dyDescent="0.55000000000000004">
      <c r="B89" s="6"/>
      <c r="C89" s="6"/>
    </row>
    <row r="90" spans="2:3" x14ac:dyDescent="0.55000000000000004">
      <c r="B90" s="6"/>
      <c r="C90" s="6"/>
    </row>
    <row r="91" spans="2:3" x14ac:dyDescent="0.55000000000000004">
      <c r="B91" s="6"/>
      <c r="C91" s="6"/>
    </row>
    <row r="92" spans="2:3" x14ac:dyDescent="0.55000000000000004">
      <c r="B92" s="6"/>
      <c r="C92" s="6"/>
    </row>
    <row r="93" spans="2:3" x14ac:dyDescent="0.55000000000000004">
      <c r="B93" s="6"/>
      <c r="C93" s="6"/>
    </row>
    <row r="94" spans="2:3" x14ac:dyDescent="0.55000000000000004">
      <c r="B94" s="6"/>
      <c r="C94" s="6"/>
    </row>
    <row r="95" spans="2:3" x14ac:dyDescent="0.55000000000000004">
      <c r="B95" s="6"/>
      <c r="C95" s="6"/>
    </row>
    <row r="96" spans="2:3" x14ac:dyDescent="0.55000000000000004">
      <c r="B96" s="6"/>
      <c r="C96" s="6"/>
    </row>
  </sheetData>
  <mergeCells count="3">
    <mergeCell ref="B2:B3"/>
    <mergeCell ref="C2:C3"/>
    <mergeCell ref="L2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2C1E-15EE-4FA0-961E-5B8426F60569}">
  <dimension ref="A1:W88"/>
  <sheetViews>
    <sheetView showGridLines="0" tabSelected="1" zoomScale="85" zoomScaleNormal="85" workbookViewId="0"/>
  </sheetViews>
  <sheetFormatPr baseColWidth="10" defaultColWidth="11.453125" defaultRowHeight="18" x14ac:dyDescent="0.55000000000000004"/>
  <cols>
    <col min="1" max="1" width="11.453125" style="1"/>
    <col min="2" max="5" width="13.54296875" style="1" customWidth="1"/>
    <col min="6" max="7" width="1.26953125" style="1" customWidth="1"/>
    <col min="8" max="8" width="14.7265625" style="1" customWidth="1"/>
    <col min="9" max="9" width="25.6328125" style="1" bestFit="1" customWidth="1"/>
    <col min="10" max="10" width="1.26953125" style="1" customWidth="1"/>
    <col min="11" max="11" width="14.7265625" style="1" customWidth="1"/>
    <col min="12" max="12" width="23.81640625" style="1" bestFit="1" customWidth="1"/>
    <col min="13" max="13" width="1.26953125" style="1" customWidth="1"/>
    <col min="14" max="14" width="14.7265625" style="1" customWidth="1"/>
    <col min="15" max="15" width="23.81640625" style="1" bestFit="1" customWidth="1"/>
    <col min="16" max="17" width="1.26953125" style="1" customWidth="1"/>
    <col min="18" max="18" width="14.7265625" style="1" customWidth="1"/>
    <col min="19" max="19" width="23.81640625" style="1" bestFit="1" customWidth="1"/>
    <col min="20" max="20" width="1.26953125" style="1" customWidth="1"/>
    <col min="21" max="21" width="14.7265625" style="1" customWidth="1"/>
    <col min="22" max="22" width="23.81640625" style="1" bestFit="1" customWidth="1"/>
    <col min="23" max="23" width="1.26953125" style="1" customWidth="1"/>
    <col min="24" max="24" width="12" style="1" bestFit="1" customWidth="1"/>
    <col min="25" max="25" width="23.81640625" style="1" bestFit="1" customWidth="1"/>
    <col min="26" max="16384" width="11.453125" style="1"/>
  </cols>
  <sheetData>
    <row r="1" spans="1:23" ht="44.5" x14ac:dyDescent="1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W1" s="18"/>
    </row>
    <row r="3" spans="1:23" x14ac:dyDescent="0.55000000000000004">
      <c r="I3" s="19">
        <v>44347</v>
      </c>
      <c r="L3" s="19">
        <v>44356</v>
      </c>
      <c r="O3" s="19">
        <v>44893</v>
      </c>
      <c r="S3" s="19" t="s">
        <v>21</v>
      </c>
    </row>
    <row r="4" spans="1:23" x14ac:dyDescent="0.55000000000000004">
      <c r="B4" s="35" t="s">
        <v>22</v>
      </c>
      <c r="C4" s="35" t="s">
        <v>23</v>
      </c>
      <c r="D4" s="35" t="s">
        <v>24</v>
      </c>
      <c r="E4" s="35" t="s">
        <v>25</v>
      </c>
      <c r="H4" s="35" t="s">
        <v>26</v>
      </c>
      <c r="I4" s="35" t="s">
        <v>27</v>
      </c>
      <c r="K4" s="35" t="s">
        <v>26</v>
      </c>
      <c r="L4" s="35" t="s">
        <v>28</v>
      </c>
      <c r="N4" s="35" t="s">
        <v>26</v>
      </c>
      <c r="O4" s="35" t="s">
        <v>29</v>
      </c>
      <c r="R4" s="35" t="s">
        <v>30</v>
      </c>
      <c r="S4" s="35" t="s">
        <v>31</v>
      </c>
    </row>
    <row r="5" spans="1:23" x14ac:dyDescent="0.55000000000000004">
      <c r="B5" s="36"/>
      <c r="C5" s="36"/>
      <c r="D5" s="36"/>
      <c r="E5" s="36"/>
      <c r="H5" s="36"/>
      <c r="I5" s="36"/>
      <c r="K5" s="36"/>
      <c r="L5" s="36"/>
      <c r="N5" s="36"/>
      <c r="O5" s="36"/>
      <c r="R5" s="36"/>
      <c r="S5" s="36"/>
    </row>
    <row r="6" spans="1:23" x14ac:dyDescent="0.55000000000000004">
      <c r="B6" s="2">
        <v>45975</v>
      </c>
      <c r="C6" s="2">
        <v>45979</v>
      </c>
      <c r="D6" s="2">
        <v>46071</v>
      </c>
      <c r="E6" s="2">
        <v>46071</v>
      </c>
      <c r="H6" s="37">
        <v>6775339</v>
      </c>
      <c r="I6" s="37">
        <f>($D6-$C6)/360*H6*$D$17</f>
        <v>3771.1536873999994</v>
      </c>
      <c r="J6" s="38"/>
      <c r="K6" s="37">
        <v>6775339</v>
      </c>
      <c r="L6" s="37">
        <f>($D6-$C6)/360*K6*$D$18</f>
        <v>3185.9149608888888</v>
      </c>
      <c r="M6" s="38"/>
      <c r="N6" s="37">
        <v>2499322</v>
      </c>
      <c r="O6" s="37">
        <f>($D6-$C6)/360*N6*D19</f>
        <v>6131.6699733333326</v>
      </c>
      <c r="R6" s="20">
        <f>I6+L6+O6</f>
        <v>13088.738621622222</v>
      </c>
      <c r="S6" s="20">
        <f>-R$17+SUM(R6)</f>
        <v>-23984.53020833333</v>
      </c>
    </row>
    <row r="7" spans="1:23" x14ac:dyDescent="0.55000000000000004">
      <c r="B7" s="2">
        <v>46069</v>
      </c>
      <c r="C7" s="2">
        <v>46071</v>
      </c>
      <c r="D7" s="2">
        <v>46160</v>
      </c>
      <c r="E7" s="2">
        <v>46160</v>
      </c>
      <c r="H7" s="37">
        <v>5887500</v>
      </c>
      <c r="I7" s="37">
        <f t="shared" ref="I7:I9" si="0">($D7-$C7)/360*H7*$D$17</f>
        <v>3170.1243749999999</v>
      </c>
      <c r="J7" s="38"/>
      <c r="K7" s="37">
        <v>5887500</v>
      </c>
      <c r="L7" s="37">
        <f>($D7-$C7)/360*K7*$D$18</f>
        <v>2678.1583333333338</v>
      </c>
      <c r="M7" s="38"/>
      <c r="N7" s="37">
        <v>0</v>
      </c>
      <c r="O7" s="37">
        <v>0</v>
      </c>
      <c r="R7" s="20">
        <f>I7+L7+O7</f>
        <v>5848.2827083333341</v>
      </c>
      <c r="S7" s="20">
        <f>-R$17+SUM($R$6:R7)</f>
        <v>-18136.247499999998</v>
      </c>
    </row>
    <row r="8" spans="1:23" x14ac:dyDescent="0.55000000000000004">
      <c r="B8" s="2">
        <v>46156</v>
      </c>
      <c r="C8" s="2">
        <v>46160</v>
      </c>
      <c r="D8" s="2">
        <v>46252</v>
      </c>
      <c r="E8" s="2">
        <v>46252</v>
      </c>
      <c r="H8" s="37">
        <v>5887500</v>
      </c>
      <c r="I8" s="37">
        <f t="shared" si="0"/>
        <v>3276.9824999999996</v>
      </c>
      <c r="J8" s="38"/>
      <c r="K8" s="37">
        <v>5887500</v>
      </c>
      <c r="L8" s="37">
        <f>($D8-$C8)/360*K8*$D$18</f>
        <v>2768.4333333333334</v>
      </c>
      <c r="M8" s="38"/>
      <c r="N8" s="37">
        <v>0</v>
      </c>
      <c r="O8" s="37">
        <v>0</v>
      </c>
      <c r="R8" s="20">
        <f>I8+L8+O8</f>
        <v>6045.4158333333326</v>
      </c>
      <c r="S8" s="20">
        <f>-R$17+SUM($R$6:R8)</f>
        <v>-12090.831666666665</v>
      </c>
    </row>
    <row r="9" spans="1:23" ht="18" customHeight="1" x14ac:dyDescent="0.55000000000000004">
      <c r="B9" s="2">
        <v>46248</v>
      </c>
      <c r="C9" s="2">
        <v>46252</v>
      </c>
      <c r="D9" s="2">
        <v>46344</v>
      </c>
      <c r="E9" s="2">
        <v>46344</v>
      </c>
      <c r="H9" s="37">
        <v>5887500</v>
      </c>
      <c r="I9" s="37">
        <f t="shared" si="0"/>
        <v>3276.9824999999996</v>
      </c>
      <c r="J9" s="38"/>
      <c r="K9" s="37">
        <v>5887500</v>
      </c>
      <c r="L9" s="37">
        <f>($D9-$C9)/360*K9*$D$18</f>
        <v>2768.4333333333334</v>
      </c>
      <c r="M9" s="38"/>
      <c r="N9" s="37">
        <v>0</v>
      </c>
      <c r="O9" s="37">
        <v>0</v>
      </c>
      <c r="R9" s="20">
        <f>I9+L9+O9</f>
        <v>6045.4158333333326</v>
      </c>
      <c r="S9" s="20">
        <f>-R$17+SUM($R$6:R9)</f>
        <v>-6045.4158333333326</v>
      </c>
    </row>
    <row r="10" spans="1:23" ht="5.15" customHeight="1" x14ac:dyDescent="0.55000000000000004">
      <c r="H10" s="38"/>
      <c r="I10" s="38"/>
      <c r="J10" s="38"/>
      <c r="K10" s="38"/>
      <c r="L10" s="38"/>
      <c r="M10" s="38"/>
      <c r="N10" s="38"/>
      <c r="O10" s="38"/>
    </row>
    <row r="11" spans="1:23" x14ac:dyDescent="0.55000000000000004">
      <c r="B11" s="30" t="s">
        <v>32</v>
      </c>
      <c r="C11" s="31"/>
      <c r="D11" s="31"/>
      <c r="E11" s="32"/>
      <c r="H11" s="38"/>
      <c r="I11" s="37">
        <f>SUM(I6:I9)</f>
        <v>13495.243062399999</v>
      </c>
      <c r="J11" s="38"/>
      <c r="K11" s="38"/>
      <c r="L11" s="37">
        <f>SUM(L6:L9)</f>
        <v>11400.939960888889</v>
      </c>
      <c r="M11" s="38"/>
      <c r="N11" s="38"/>
      <c r="O11" s="37">
        <f>SUM(O6:O9)</f>
        <v>6131.6699733333326</v>
      </c>
      <c r="R11" s="20">
        <f>SUM(R6:R9)</f>
        <v>31027.85299662222</v>
      </c>
    </row>
    <row r="12" spans="1:23" x14ac:dyDescent="0.55000000000000004">
      <c r="H12" s="38"/>
      <c r="I12" s="38"/>
      <c r="J12" s="38"/>
      <c r="K12" s="38"/>
      <c r="L12" s="38"/>
      <c r="M12" s="38"/>
      <c r="N12" s="38"/>
      <c r="O12" s="38"/>
    </row>
    <row r="13" spans="1:23" x14ac:dyDescent="0.55000000000000004">
      <c r="A13" s="22"/>
      <c r="B13" s="2">
        <v>46342</v>
      </c>
      <c r="C13" s="2">
        <v>46344</v>
      </c>
      <c r="D13" s="2">
        <v>46436</v>
      </c>
      <c r="E13" s="2">
        <v>46436</v>
      </c>
      <c r="G13" s="23"/>
      <c r="H13" s="37">
        <v>5887500</v>
      </c>
      <c r="I13" s="37">
        <f>($D13-$C13)/360*H13*$D$17</f>
        <v>3276.9824999999996</v>
      </c>
      <c r="J13" s="38"/>
      <c r="K13" s="37">
        <v>5887500</v>
      </c>
      <c r="L13" s="37">
        <f>($D13-$C13)/360*K13*$D$18</f>
        <v>2768.4333333333334</v>
      </c>
      <c r="M13" s="38"/>
      <c r="N13" s="37">
        <v>0</v>
      </c>
      <c r="O13" s="37">
        <f>($D13-$C13)/360*N13*D19</f>
        <v>0</v>
      </c>
      <c r="R13" s="20">
        <f>I13+L13+O13</f>
        <v>6045.4158333333326</v>
      </c>
      <c r="S13" s="20">
        <f>-R$17+SUM($R$6:R9,R13:R13)</f>
        <v>0</v>
      </c>
    </row>
    <row r="14" spans="1:23" ht="5.15" customHeight="1" x14ac:dyDescent="0.55000000000000004"/>
    <row r="15" spans="1:23" x14ac:dyDescent="0.55000000000000004">
      <c r="A15" s="24"/>
      <c r="B15" s="30" t="s">
        <v>33</v>
      </c>
      <c r="C15" s="31"/>
      <c r="D15" s="31"/>
      <c r="E15" s="32"/>
      <c r="I15" s="20">
        <f>SUM(I13)</f>
        <v>3276.9824999999996</v>
      </c>
      <c r="L15" s="20">
        <f>SUM(L13)</f>
        <v>2768.4333333333334</v>
      </c>
      <c r="O15" s="20">
        <f>SUM(O13)</f>
        <v>0</v>
      </c>
      <c r="R15" s="20">
        <f>SUM(R13)</f>
        <v>6045.4158333333326</v>
      </c>
    </row>
    <row r="17" spans="2:18" x14ac:dyDescent="0.55000000000000004">
      <c r="B17" s="33" t="s">
        <v>34</v>
      </c>
      <c r="C17" s="34"/>
      <c r="D17" s="41">
        <v>2.1779999999999998E-3</v>
      </c>
      <c r="E17" s="38"/>
      <c r="H17" s="2" t="s">
        <v>35</v>
      </c>
      <c r="I17" s="20">
        <f>I11+I15</f>
        <v>16772.225562399999</v>
      </c>
      <c r="K17" s="2" t="s">
        <v>35</v>
      </c>
      <c r="L17" s="20">
        <f>L11+L15</f>
        <v>14169.373294222223</v>
      </c>
      <c r="N17" s="2" t="s">
        <v>35</v>
      </c>
      <c r="O17" s="20">
        <f>O11+O15</f>
        <v>6131.6699733333326</v>
      </c>
      <c r="R17" s="20">
        <f>R11+R15</f>
        <v>37073.268829955552</v>
      </c>
    </row>
    <row r="18" spans="2:18" x14ac:dyDescent="0.55000000000000004">
      <c r="B18" s="33" t="s">
        <v>36</v>
      </c>
      <c r="C18" s="34"/>
      <c r="D18" s="40">
        <v>1.8400000000000001E-3</v>
      </c>
      <c r="E18" s="38"/>
    </row>
    <row r="19" spans="2:18" x14ac:dyDescent="0.55000000000000004">
      <c r="B19" s="33" t="s">
        <v>37</v>
      </c>
      <c r="C19" s="34"/>
      <c r="D19" s="40">
        <v>9.5999999999999992E-3</v>
      </c>
      <c r="E19" s="38"/>
    </row>
    <row r="21" spans="2:18" ht="18.75" customHeight="1" x14ac:dyDescent="1.3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3" spans="2:18" x14ac:dyDescent="0.55000000000000004">
      <c r="I23" s="19">
        <v>45427</v>
      </c>
      <c r="L23" s="19">
        <v>45435</v>
      </c>
      <c r="O23" s="19" t="s">
        <v>21</v>
      </c>
    </row>
    <row r="24" spans="2:18" x14ac:dyDescent="0.55000000000000004">
      <c r="B24" s="35" t="s">
        <v>22</v>
      </c>
      <c r="C24" s="35" t="s">
        <v>23</v>
      </c>
      <c r="D24" s="35" t="s">
        <v>24</v>
      </c>
      <c r="E24" s="35" t="s">
        <v>25</v>
      </c>
      <c r="H24" s="35" t="s">
        <v>26</v>
      </c>
      <c r="I24" s="35" t="s">
        <v>38</v>
      </c>
      <c r="K24" s="35" t="s">
        <v>26</v>
      </c>
      <c r="L24" s="35" t="s">
        <v>39</v>
      </c>
      <c r="N24" s="35" t="s">
        <v>30</v>
      </c>
      <c r="O24" s="35" t="s">
        <v>31</v>
      </c>
    </row>
    <row r="25" spans="2:18" x14ac:dyDescent="0.55000000000000004">
      <c r="B25" s="36"/>
      <c r="C25" s="36"/>
      <c r="D25" s="36"/>
      <c r="E25" s="36"/>
      <c r="H25" s="36"/>
      <c r="I25" s="36"/>
      <c r="K25" s="36"/>
      <c r="L25" s="36"/>
      <c r="N25" s="36"/>
      <c r="O25" s="36"/>
    </row>
    <row r="26" spans="2:18" x14ac:dyDescent="0.55000000000000004">
      <c r="B26" s="2">
        <v>45973</v>
      </c>
      <c r="C26" s="2">
        <v>45975</v>
      </c>
      <c r="D26" s="2">
        <v>46069</v>
      </c>
      <c r="E26" s="2">
        <v>46069</v>
      </c>
      <c r="H26" s="37">
        <v>2447500</v>
      </c>
      <c r="I26" s="37">
        <f>(D26-C26)/360*H26*$D$47</f>
        <v>4422.3605555555559</v>
      </c>
      <c r="J26" s="38"/>
      <c r="K26" s="37">
        <v>10192500</v>
      </c>
      <c r="L26" s="37">
        <f>(D26-C26)/360*K26*$D$48</f>
        <v>19294.96875</v>
      </c>
      <c r="N26" s="20">
        <f>I26+L26</f>
        <v>23717.329305555555</v>
      </c>
      <c r="O26" s="20">
        <f>-N$47+SUM(N26)</f>
        <v>-286441.39299999998</v>
      </c>
    </row>
    <row r="27" spans="2:18" x14ac:dyDescent="0.55000000000000004">
      <c r="B27" s="2">
        <v>46065</v>
      </c>
      <c r="C27" s="2">
        <v>46069</v>
      </c>
      <c r="D27" s="2">
        <v>46156</v>
      </c>
      <c r="E27" s="2">
        <v>46156</v>
      </c>
      <c r="H27" s="37">
        <v>3516250</v>
      </c>
      <c r="I27" s="37">
        <f t="shared" ref="I27:I29" si="1">(D27-C27)/360*H27*$D$47</f>
        <v>5880.342083333333</v>
      </c>
      <c r="J27" s="38"/>
      <c r="K27" s="37">
        <v>10579340</v>
      </c>
      <c r="L27" s="37">
        <f t="shared" ref="L27:L29" si="2">(D27-C27)/360*K27*$D$48</f>
        <v>18535.885291666669</v>
      </c>
      <c r="N27" s="20">
        <f>I27+L27</f>
        <v>24416.227375000002</v>
      </c>
      <c r="O27" s="20">
        <f>-N$47+SUM($N$26:N27)</f>
        <v>-262025.16562499997</v>
      </c>
    </row>
    <row r="28" spans="2:18" x14ac:dyDescent="0.55000000000000004">
      <c r="B28" s="2">
        <v>46154</v>
      </c>
      <c r="C28" s="2">
        <v>46156</v>
      </c>
      <c r="D28" s="2">
        <v>46248</v>
      </c>
      <c r="E28" s="2">
        <v>46248</v>
      </c>
      <c r="H28" s="37">
        <v>3516250</v>
      </c>
      <c r="I28" s="37">
        <f t="shared" si="1"/>
        <v>6218.2927777777768</v>
      </c>
      <c r="J28" s="38"/>
      <c r="K28" s="37">
        <v>10548750</v>
      </c>
      <c r="L28" s="37">
        <f t="shared" si="2"/>
        <v>19544.489583333332</v>
      </c>
      <c r="N28" s="20">
        <f>I28+L28</f>
        <v>25762.782361111109</v>
      </c>
      <c r="O28" s="20">
        <f>-N$47+SUM($N$26:N28)</f>
        <v>-236262.38326388889</v>
      </c>
    </row>
    <row r="29" spans="2:18" x14ac:dyDescent="0.55000000000000004">
      <c r="B29" s="2">
        <v>46246</v>
      </c>
      <c r="C29" s="2">
        <v>46248</v>
      </c>
      <c r="D29" s="2">
        <v>46342</v>
      </c>
      <c r="E29" s="2">
        <v>46342</v>
      </c>
      <c r="H29" s="37">
        <v>3516250</v>
      </c>
      <c r="I29" s="37">
        <f t="shared" si="1"/>
        <v>6353.4730555555561</v>
      </c>
      <c r="J29" s="38"/>
      <c r="K29" s="37">
        <v>10548750</v>
      </c>
      <c r="L29" s="37">
        <f t="shared" si="2"/>
        <v>19969.369791666668</v>
      </c>
      <c r="N29" s="20">
        <f>I29+L29</f>
        <v>26322.842847222222</v>
      </c>
      <c r="O29" s="20">
        <f>-N$47+SUM($N$26:N29)</f>
        <v>-209939.54041666666</v>
      </c>
    </row>
    <row r="30" spans="2:18" ht="5.15" customHeight="1" x14ac:dyDescent="0.55000000000000004">
      <c r="H30" s="38"/>
      <c r="I30" s="38"/>
      <c r="J30" s="38"/>
      <c r="K30" s="38"/>
      <c r="L30" s="38"/>
    </row>
    <row r="31" spans="2:18" x14ac:dyDescent="0.55000000000000004">
      <c r="B31" s="30" t="s">
        <v>32</v>
      </c>
      <c r="C31" s="31"/>
      <c r="D31" s="31"/>
      <c r="E31" s="32"/>
      <c r="H31" s="38"/>
      <c r="I31" s="37">
        <f>SUM(I26:I29)</f>
        <v>22874.468472222223</v>
      </c>
      <c r="J31" s="38"/>
      <c r="K31" s="38"/>
      <c r="L31" s="37">
        <f>SUM(L26:L29)</f>
        <v>77344.713416666666</v>
      </c>
      <c r="N31" s="20">
        <f>SUM(N26:N29)</f>
        <v>100219.18188888888</v>
      </c>
    </row>
    <row r="32" spans="2:18" x14ac:dyDescent="0.55000000000000004">
      <c r="H32" s="38"/>
      <c r="I32" s="38"/>
      <c r="J32" s="38"/>
      <c r="K32" s="38"/>
      <c r="L32" s="38"/>
    </row>
    <row r="33" spans="2:15" x14ac:dyDescent="0.55000000000000004">
      <c r="B33" s="2">
        <v>46338</v>
      </c>
      <c r="C33" s="2">
        <v>46342</v>
      </c>
      <c r="D33" s="2">
        <v>46433</v>
      </c>
      <c r="E33" s="2">
        <v>46433</v>
      </c>
      <c r="H33" s="37">
        <v>5320000</v>
      </c>
      <c r="I33" s="37">
        <f>($D33-$C33)/360*H33*$D$47</f>
        <v>9305.862222222222</v>
      </c>
      <c r="J33" s="38"/>
      <c r="K33" s="37">
        <v>8745000</v>
      </c>
      <c r="L33" s="37">
        <f>($D33-$C33)/360*K33*$D$48</f>
        <v>16026.427083333332</v>
      </c>
      <c r="N33" s="20">
        <f>I33+L33</f>
        <v>25332.289305555554</v>
      </c>
      <c r="O33" s="20">
        <f>-N$47+SUM($N$26:$N$29,N33)</f>
        <v>-184607.25111111111</v>
      </c>
    </row>
    <row r="34" spans="2:15" x14ac:dyDescent="0.55000000000000004">
      <c r="B34" s="2">
        <v>46429</v>
      </c>
      <c r="C34" s="2">
        <v>46433</v>
      </c>
      <c r="D34" s="2">
        <v>46521</v>
      </c>
      <c r="E34" s="2">
        <v>46521</v>
      </c>
      <c r="H34" s="37">
        <v>5320000</v>
      </c>
      <c r="I34" s="37">
        <f t="shared" ref="I34:I36" si="3">($D34-$C34)/360*H34*$D$47</f>
        <v>8999.0755555555552</v>
      </c>
      <c r="J34" s="38"/>
      <c r="K34" s="37">
        <v>15960000</v>
      </c>
      <c r="L34" s="37">
        <f>($D34-$C34)/360*K34*$D$48</f>
        <v>28284.666666666664</v>
      </c>
      <c r="N34" s="20">
        <f>I34+L34</f>
        <v>37283.742222222223</v>
      </c>
      <c r="O34" s="20">
        <f>-N$47+SUM($N$26:$N$29,$N$33:N34)</f>
        <v>-147323.50888888887</v>
      </c>
    </row>
    <row r="35" spans="2:15" x14ac:dyDescent="0.55000000000000004">
      <c r="B35" s="2">
        <v>46519</v>
      </c>
      <c r="C35" s="2">
        <v>46521</v>
      </c>
      <c r="D35" s="2">
        <v>46615</v>
      </c>
      <c r="E35" s="2">
        <v>46615</v>
      </c>
      <c r="H35" s="37">
        <v>5320000</v>
      </c>
      <c r="I35" s="37">
        <f t="shared" si="3"/>
        <v>9612.6488888888889</v>
      </c>
      <c r="J35" s="38"/>
      <c r="K35" s="37">
        <v>15960000</v>
      </c>
      <c r="L35" s="37">
        <f>($D35-$C35)/360*K35*$D$48</f>
        <v>30213.166666666668</v>
      </c>
      <c r="N35" s="20">
        <f>I35+L35</f>
        <v>39825.815555555557</v>
      </c>
      <c r="O35" s="20">
        <f>-N$47+SUM($N$26:$N$29,$N$33:N35)</f>
        <v>-107497.6933333333</v>
      </c>
    </row>
    <row r="36" spans="2:15" x14ac:dyDescent="0.55000000000000004">
      <c r="B36" s="2">
        <v>46611</v>
      </c>
      <c r="C36" s="2">
        <v>46615</v>
      </c>
      <c r="D36" s="2">
        <v>46706</v>
      </c>
      <c r="E36" s="2">
        <v>46706</v>
      </c>
      <c r="H36" s="37">
        <v>5320000</v>
      </c>
      <c r="I36" s="37">
        <f t="shared" si="3"/>
        <v>9305.862222222222</v>
      </c>
      <c r="J36" s="38"/>
      <c r="K36" s="37">
        <v>15960000</v>
      </c>
      <c r="L36" s="37">
        <f>($D36-$C36)/360*K36*$D$48</f>
        <v>29248.916666666664</v>
      </c>
      <c r="N36" s="20">
        <f>I36+L36</f>
        <v>38554.77888888889</v>
      </c>
      <c r="O36" s="20">
        <f>-N$47+SUM($N$26:$N$29,$N$33:N36)</f>
        <v>-68942.91444444441</v>
      </c>
    </row>
    <row r="37" spans="2:15" ht="5.15" customHeight="1" x14ac:dyDescent="0.55000000000000004">
      <c r="H37" s="38"/>
      <c r="I37" s="38"/>
      <c r="J37" s="38"/>
      <c r="K37" s="38"/>
      <c r="L37" s="38"/>
      <c r="O37" s="23"/>
    </row>
    <row r="38" spans="2:15" x14ac:dyDescent="0.55000000000000004">
      <c r="B38" s="30" t="s">
        <v>33</v>
      </c>
      <c r="C38" s="31"/>
      <c r="D38" s="31"/>
      <c r="E38" s="32"/>
      <c r="H38" s="38"/>
      <c r="I38" s="37">
        <f>SUM(I33:I36)</f>
        <v>37223.448888888888</v>
      </c>
      <c r="J38" s="38"/>
      <c r="K38" s="38"/>
      <c r="L38" s="37">
        <f>SUM(L33:L36)</f>
        <v>103773.17708333334</v>
      </c>
      <c r="N38" s="20">
        <f>SUM(N33:N36)</f>
        <v>140996.62597222222</v>
      </c>
    </row>
    <row r="39" spans="2:15" x14ac:dyDescent="0.55000000000000004">
      <c r="H39" s="38"/>
      <c r="I39" s="38"/>
      <c r="J39" s="38"/>
      <c r="K39" s="38"/>
      <c r="L39" s="38"/>
    </row>
    <row r="40" spans="2:15" x14ac:dyDescent="0.55000000000000004">
      <c r="B40" s="2">
        <v>46702</v>
      </c>
      <c r="C40" s="2">
        <v>46706</v>
      </c>
      <c r="D40" s="2">
        <v>46797</v>
      </c>
      <c r="E40" s="2">
        <v>46797</v>
      </c>
      <c r="H40" s="37">
        <v>4180000</v>
      </c>
      <c r="I40" s="37">
        <f>($D40-$C40)/360*H40*$D$47</f>
        <v>7311.7488888888884</v>
      </c>
      <c r="J40" s="38"/>
      <c r="K40" s="37">
        <v>17100000</v>
      </c>
      <c r="L40" s="37">
        <f>($D40-$C40)/360*K40*$D$48</f>
        <v>31338.125</v>
      </c>
      <c r="N40" s="20">
        <f>I40+L40</f>
        <v>38649.873888888891</v>
      </c>
      <c r="O40" s="20">
        <f>-N$47+SUM($N$26:$N$29,$N$33:$N$36,$N$40:N40)</f>
        <v>-30293.040555555548</v>
      </c>
    </row>
    <row r="41" spans="2:15" x14ac:dyDescent="0.55000000000000004">
      <c r="B41" s="2">
        <v>46793</v>
      </c>
      <c r="C41" s="2">
        <v>46797</v>
      </c>
      <c r="D41" s="2">
        <v>46888</v>
      </c>
      <c r="E41" s="2">
        <v>46888</v>
      </c>
      <c r="H41" s="37">
        <v>4180000</v>
      </c>
      <c r="I41" s="37">
        <f t="shared" ref="I41:I43" si="4">($D41-$C41)/360*H41*$D$47</f>
        <v>7311.7488888888884</v>
      </c>
      <c r="J41" s="38"/>
      <c r="K41" s="37">
        <v>12540000</v>
      </c>
      <c r="L41" s="37">
        <f t="shared" ref="L41:L43" si="5">($D41-$C41)/360*K41*$D$48</f>
        <v>22981.291666666664</v>
      </c>
      <c r="N41" s="20">
        <f>I41+L41</f>
        <v>30293.040555555552</v>
      </c>
      <c r="O41" s="20">
        <f>-N$47+SUM($N$26:$N$29,$N$33:$N$36,$N$40:N41)</f>
        <v>0</v>
      </c>
    </row>
    <row r="42" spans="2:15" hidden="1" x14ac:dyDescent="0.55000000000000004">
      <c r="B42" s="2"/>
      <c r="C42" s="2"/>
      <c r="D42" s="2"/>
      <c r="E42" s="2"/>
      <c r="H42" s="37">
        <v>0</v>
      </c>
      <c r="I42" s="37">
        <f t="shared" si="4"/>
        <v>0</v>
      </c>
      <c r="J42" s="38"/>
      <c r="K42" s="37">
        <v>0</v>
      </c>
      <c r="L42" s="37">
        <f t="shared" si="5"/>
        <v>0</v>
      </c>
      <c r="N42" s="20">
        <f t="shared" ref="N41:N43" si="6">I42+L42</f>
        <v>0</v>
      </c>
      <c r="O42" s="20">
        <f>-N$47+SUM($N$26:$N$29,$N$33:$N$36,$N$40:N42)</f>
        <v>0</v>
      </c>
    </row>
    <row r="43" spans="2:15" hidden="1" x14ac:dyDescent="0.55000000000000004">
      <c r="B43" s="2"/>
      <c r="C43" s="2"/>
      <c r="D43" s="2"/>
      <c r="E43" s="2"/>
      <c r="H43" s="37">
        <v>0</v>
      </c>
      <c r="I43" s="37">
        <f t="shared" si="4"/>
        <v>0</v>
      </c>
      <c r="J43" s="38"/>
      <c r="K43" s="37">
        <v>0</v>
      </c>
      <c r="L43" s="37">
        <f t="shared" si="5"/>
        <v>0</v>
      </c>
      <c r="N43" s="20">
        <f t="shared" si="6"/>
        <v>0</v>
      </c>
      <c r="O43" s="20">
        <f>-N$47+SUM($N$26:$N$29,$N$33:$N$36,$N$40:N43)</f>
        <v>0</v>
      </c>
    </row>
    <row r="44" spans="2:15" ht="5.15" customHeight="1" x14ac:dyDescent="0.55000000000000004">
      <c r="H44" s="38"/>
      <c r="I44" s="38"/>
      <c r="J44" s="38"/>
      <c r="K44" s="38"/>
      <c r="L44" s="38"/>
    </row>
    <row r="45" spans="2:15" x14ac:dyDescent="0.55000000000000004">
      <c r="B45" s="30" t="s">
        <v>40</v>
      </c>
      <c r="C45" s="31"/>
      <c r="D45" s="31"/>
      <c r="E45" s="32"/>
      <c r="I45" s="20">
        <f>SUM(I40:I43)</f>
        <v>14623.497777777777</v>
      </c>
      <c r="L45" s="20">
        <f>SUM(L40:L43)</f>
        <v>54319.416666666664</v>
      </c>
      <c r="N45" s="20">
        <f>SUM(N40:N43)</f>
        <v>68942.914444444439</v>
      </c>
    </row>
    <row r="47" spans="2:15" x14ac:dyDescent="0.55000000000000004">
      <c r="B47" s="33" t="s">
        <v>41</v>
      </c>
      <c r="C47" s="34"/>
      <c r="D47" s="40">
        <v>6.9199999999999999E-3</v>
      </c>
      <c r="H47" s="2" t="s">
        <v>35</v>
      </c>
      <c r="I47" s="20">
        <f>I31+I38+I45</f>
        <v>74721.415138888886</v>
      </c>
      <c r="K47" s="2" t="s">
        <v>35</v>
      </c>
      <c r="L47" s="20">
        <f>L31+L38+L45</f>
        <v>235437.30716666667</v>
      </c>
      <c r="N47" s="20">
        <f>N31+N38+N45</f>
        <v>310158.72230555554</v>
      </c>
    </row>
    <row r="48" spans="2:15" x14ac:dyDescent="0.55000000000000004">
      <c r="B48" s="33" t="s">
        <v>42</v>
      </c>
      <c r="C48" s="34"/>
      <c r="D48" s="40">
        <v>7.2500000000000004E-3</v>
      </c>
    </row>
    <row r="49" spans="2:12" x14ac:dyDescent="0.55000000000000004">
      <c r="D49" s="38"/>
    </row>
    <row r="50" spans="2:12" x14ac:dyDescent="0.55000000000000004">
      <c r="D50" s="38"/>
    </row>
    <row r="52" spans="2:12" x14ac:dyDescent="0.55000000000000004">
      <c r="I52" s="19">
        <v>46050</v>
      </c>
      <c r="L52" s="19" t="s">
        <v>21</v>
      </c>
    </row>
    <row r="53" spans="2:12" ht="18.75" customHeight="1" x14ac:dyDescent="0.55000000000000004">
      <c r="B53" s="35" t="s">
        <v>22</v>
      </c>
      <c r="C53" s="35" t="s">
        <v>23</v>
      </c>
      <c r="D53" s="35" t="s">
        <v>24</v>
      </c>
      <c r="E53" s="35" t="s">
        <v>25</v>
      </c>
      <c r="H53" s="35" t="s">
        <v>26</v>
      </c>
      <c r="I53" s="35" t="s">
        <v>43</v>
      </c>
      <c r="K53" s="35" t="s">
        <v>30</v>
      </c>
      <c r="L53" s="35" t="s">
        <v>31</v>
      </c>
    </row>
    <row r="54" spans="2:12" x14ac:dyDescent="0.55000000000000004">
      <c r="B54" s="36"/>
      <c r="C54" s="36"/>
      <c r="D54" s="36"/>
      <c r="E54" s="36"/>
      <c r="H54" s="36"/>
      <c r="I54" s="36"/>
      <c r="K54" s="36"/>
      <c r="L54" s="36"/>
    </row>
    <row r="55" spans="2:12" x14ac:dyDescent="0.55000000000000004">
      <c r="B55" s="2">
        <v>46168</v>
      </c>
      <c r="C55" s="2">
        <v>46170</v>
      </c>
      <c r="D55" s="2">
        <v>46262</v>
      </c>
      <c r="E55" s="2">
        <v>46262</v>
      </c>
      <c r="H55" s="37">
        <v>10000000</v>
      </c>
      <c r="I55" s="37">
        <f>(D55-C55)/360*H55*$D$88</f>
        <v>7615.5555555555557</v>
      </c>
      <c r="K55" s="20">
        <f>I55</f>
        <v>7615.5555555555557</v>
      </c>
      <c r="L55" s="20">
        <f>-K$88+SUM(K55)</f>
        <v>-113322.77777777778</v>
      </c>
    </row>
    <row r="56" spans="2:12" x14ac:dyDescent="0.55000000000000004">
      <c r="B56" s="2">
        <v>46260</v>
      </c>
      <c r="C56" s="2">
        <v>46262</v>
      </c>
      <c r="D56" s="2">
        <v>46356</v>
      </c>
      <c r="E56" s="2">
        <v>46356</v>
      </c>
      <c r="H56" s="37">
        <v>10000000</v>
      </c>
      <c r="I56" s="37">
        <f>(D56-C56)/360*H56*$D$88</f>
        <v>7781.1111111111122</v>
      </c>
      <c r="K56" s="20">
        <f>I56</f>
        <v>7781.1111111111122</v>
      </c>
      <c r="L56" s="20">
        <f>-K$88+SUM(K$55:$K56)</f>
        <v>-105541.66666666667</v>
      </c>
    </row>
    <row r="57" spans="2:12" ht="5.15" customHeight="1" x14ac:dyDescent="0.55000000000000004">
      <c r="H57" s="38"/>
      <c r="I57" s="38"/>
    </row>
    <row r="58" spans="2:12" x14ac:dyDescent="0.55000000000000004">
      <c r="B58" s="30" t="s">
        <v>32</v>
      </c>
      <c r="C58" s="31"/>
      <c r="D58" s="31"/>
      <c r="E58" s="32"/>
      <c r="H58" s="38"/>
      <c r="I58" s="37">
        <f>SUM(I55:I56)</f>
        <v>15396.666666666668</v>
      </c>
      <c r="K58" s="20">
        <f>SUM(K55:K56)</f>
        <v>15396.666666666668</v>
      </c>
    </row>
    <row r="59" spans="2:12" x14ac:dyDescent="0.55000000000000004">
      <c r="H59" s="38"/>
      <c r="I59" s="38"/>
    </row>
    <row r="60" spans="2:12" x14ac:dyDescent="0.55000000000000004">
      <c r="B60" s="2">
        <v>46352</v>
      </c>
      <c r="C60" s="2">
        <v>46356</v>
      </c>
      <c r="D60" s="2">
        <v>46444</v>
      </c>
      <c r="E60" s="2">
        <v>46444</v>
      </c>
      <c r="H60" s="37">
        <v>10000000</v>
      </c>
      <c r="I60" s="37">
        <f>($D60-$C60)/360*H60*$D$88</f>
        <v>7284.4444444444443</v>
      </c>
      <c r="K60" s="20">
        <f>I60</f>
        <v>7284.4444444444443</v>
      </c>
      <c r="L60" s="20">
        <f>-K$88+SUM($K$55:$K$56,$K$60:K60)</f>
        <v>-98257.222222222234</v>
      </c>
    </row>
    <row r="61" spans="2:12" x14ac:dyDescent="0.55000000000000004">
      <c r="B61" s="2">
        <v>46442</v>
      </c>
      <c r="C61" s="2">
        <v>46444</v>
      </c>
      <c r="D61" s="2">
        <v>46535</v>
      </c>
      <c r="E61" s="2">
        <v>46535</v>
      </c>
      <c r="H61" s="37">
        <v>10000000</v>
      </c>
      <c r="I61" s="37">
        <f t="shared" ref="I61:I63" si="7">($D61-$C61)/360*H61*$D$88</f>
        <v>7532.7777777777774</v>
      </c>
      <c r="K61" s="20">
        <f>I61</f>
        <v>7532.7777777777774</v>
      </c>
      <c r="L61" s="20">
        <f>-K$88+SUM($K$55:$K$56,$K$60:K61)</f>
        <v>-90724.444444444453</v>
      </c>
    </row>
    <row r="62" spans="2:12" x14ac:dyDescent="0.55000000000000004">
      <c r="B62" s="2">
        <v>46533</v>
      </c>
      <c r="C62" s="2">
        <v>46535</v>
      </c>
      <c r="D62" s="2">
        <v>46629</v>
      </c>
      <c r="E62" s="2">
        <v>46629</v>
      </c>
      <c r="H62" s="37">
        <v>10000000</v>
      </c>
      <c r="I62" s="37">
        <f t="shared" si="7"/>
        <v>7781.1111111111122</v>
      </c>
      <c r="K62" s="20">
        <f t="shared" ref="K61:K63" si="8">I62</f>
        <v>7781.1111111111122</v>
      </c>
      <c r="L62" s="20">
        <f>-K$88+SUM($K$55:$K$56,$K$60:K62)</f>
        <v>-82943.333333333343</v>
      </c>
    </row>
    <row r="63" spans="2:12" x14ac:dyDescent="0.55000000000000004">
      <c r="B63" s="2">
        <v>46625</v>
      </c>
      <c r="C63" s="2">
        <v>46629</v>
      </c>
      <c r="D63" s="2">
        <v>46720</v>
      </c>
      <c r="E63" s="2">
        <v>46720</v>
      </c>
      <c r="H63" s="37">
        <v>10000000</v>
      </c>
      <c r="I63" s="37">
        <f t="shared" si="7"/>
        <v>7532.7777777777774</v>
      </c>
      <c r="K63" s="20">
        <f t="shared" si="8"/>
        <v>7532.7777777777774</v>
      </c>
      <c r="L63" s="20">
        <f>-K$88+SUM($K$55:$K$56,$K$60:K63)</f>
        <v>-75410.555555555562</v>
      </c>
    </row>
    <row r="64" spans="2:12" ht="5.15" customHeight="1" x14ac:dyDescent="0.55000000000000004">
      <c r="H64" s="38"/>
      <c r="I64" s="38"/>
      <c r="L64" s="23"/>
    </row>
    <row r="65" spans="2:12" x14ac:dyDescent="0.55000000000000004">
      <c r="B65" s="30" t="s">
        <v>33</v>
      </c>
      <c r="C65" s="31"/>
      <c r="D65" s="31"/>
      <c r="E65" s="32"/>
      <c r="H65" s="38"/>
      <c r="I65" s="37">
        <f>SUM(I60:I63)</f>
        <v>30131.111111111113</v>
      </c>
      <c r="K65" s="20">
        <f>SUM(K60:K63)</f>
        <v>30131.111111111113</v>
      </c>
    </row>
    <row r="66" spans="2:12" x14ac:dyDescent="0.55000000000000004">
      <c r="H66" s="38"/>
      <c r="I66" s="38"/>
    </row>
    <row r="67" spans="2:12" x14ac:dyDescent="0.55000000000000004">
      <c r="B67" s="2">
        <v>46716</v>
      </c>
      <c r="C67" s="2">
        <v>46720</v>
      </c>
      <c r="D67" s="2">
        <v>46811</v>
      </c>
      <c r="E67" s="2">
        <v>46811</v>
      </c>
      <c r="H67" s="37">
        <v>10000000</v>
      </c>
      <c r="I67" s="37">
        <f>($D67-$C67)/360*H67*$D$88</f>
        <v>7532.7777777777774</v>
      </c>
      <c r="K67" s="20">
        <f>I67</f>
        <v>7532.7777777777774</v>
      </c>
      <c r="L67" s="20">
        <f>-K$88+SUM($K$55:$K$56,$K$60:$K$63,K$67:$K67)</f>
        <v>-67877.777777777781</v>
      </c>
    </row>
    <row r="68" spans="2:12" x14ac:dyDescent="0.55000000000000004">
      <c r="B68" s="2">
        <v>46807</v>
      </c>
      <c r="C68" s="2">
        <v>46811</v>
      </c>
      <c r="D68" s="2">
        <v>46902</v>
      </c>
      <c r="E68" s="2">
        <v>46902</v>
      </c>
      <c r="H68" s="37">
        <v>10000000</v>
      </c>
      <c r="I68" s="37">
        <f t="shared" ref="I68:I70" si="9">($D68-$C68)/360*H68*$D$88</f>
        <v>7532.7777777777774</v>
      </c>
      <c r="K68" s="20">
        <f t="shared" ref="K68:K70" si="10">I68</f>
        <v>7532.7777777777774</v>
      </c>
      <c r="L68" s="20">
        <f>-K$88+SUM($K$55:$K$56,$K$60:$K$63,K$67:$K68)</f>
        <v>-60345</v>
      </c>
    </row>
    <row r="69" spans="2:12" x14ac:dyDescent="0.55000000000000004">
      <c r="B69" s="2">
        <v>46897</v>
      </c>
      <c r="C69" s="2">
        <v>46902</v>
      </c>
      <c r="D69" s="2">
        <v>46993</v>
      </c>
      <c r="E69" s="2">
        <v>46993</v>
      </c>
      <c r="H69" s="37">
        <v>10000000</v>
      </c>
      <c r="I69" s="37">
        <f t="shared" si="9"/>
        <v>7532.7777777777774</v>
      </c>
      <c r="K69" s="20">
        <f t="shared" si="10"/>
        <v>7532.7777777777774</v>
      </c>
      <c r="L69" s="20">
        <f>-K$88+SUM($K$55:$K$56,$K$60:$K$63,K$67:$K69)</f>
        <v>-52812.222222222219</v>
      </c>
    </row>
    <row r="70" spans="2:12" x14ac:dyDescent="0.55000000000000004">
      <c r="B70" s="2">
        <v>46989</v>
      </c>
      <c r="C70" s="2">
        <v>46993</v>
      </c>
      <c r="D70" s="2">
        <v>47085</v>
      </c>
      <c r="E70" s="2">
        <v>47085</v>
      </c>
      <c r="H70" s="37">
        <v>10000000</v>
      </c>
      <c r="I70" s="37">
        <f t="shared" si="9"/>
        <v>7615.5555555555557</v>
      </c>
      <c r="K70" s="20">
        <f t="shared" si="10"/>
        <v>7615.5555555555557</v>
      </c>
      <c r="L70" s="20">
        <f>-K$88+SUM($K$55:$K$56,$K$60:$K$63,K$67:$K70)</f>
        <v>-45196.666666666657</v>
      </c>
    </row>
    <row r="71" spans="2:12" ht="5.15" customHeight="1" x14ac:dyDescent="0.55000000000000004">
      <c r="H71" s="38"/>
      <c r="I71" s="38"/>
    </row>
    <row r="72" spans="2:12" x14ac:dyDescent="0.55000000000000004">
      <c r="B72" s="30" t="s">
        <v>40</v>
      </c>
      <c r="C72" s="31"/>
      <c r="D72" s="31"/>
      <c r="E72" s="32"/>
      <c r="H72" s="38"/>
      <c r="I72" s="37">
        <f>SUM(I67:I70)</f>
        <v>30213.888888888887</v>
      </c>
      <c r="K72" s="20">
        <f>SUM(K67:K70)</f>
        <v>30213.888888888887</v>
      </c>
    </row>
    <row r="73" spans="2:12" x14ac:dyDescent="0.55000000000000004">
      <c r="H73" s="38"/>
      <c r="I73" s="38"/>
    </row>
    <row r="74" spans="2:12" ht="18" customHeight="1" x14ac:dyDescent="0.55000000000000004">
      <c r="B74" s="2">
        <v>47081</v>
      </c>
      <c r="C74" s="2">
        <v>47085</v>
      </c>
      <c r="D74" s="2">
        <v>47177</v>
      </c>
      <c r="E74" s="2">
        <v>47177</v>
      </c>
      <c r="H74" s="37">
        <v>10000000</v>
      </c>
      <c r="I74" s="37">
        <f>($D74-$C74)/360*H74*$D$88</f>
        <v>7615.5555555555557</v>
      </c>
      <c r="K74" s="20">
        <f>I74</f>
        <v>7615.5555555555557</v>
      </c>
      <c r="L74" s="20">
        <f>-K$88+SUM($K$55:$K$56,$K$60:$K$63,K$67:$K$70,$K$74:K74)</f>
        <v>-37581.111111111095</v>
      </c>
    </row>
    <row r="75" spans="2:12" ht="18" customHeight="1" x14ac:dyDescent="0.55000000000000004">
      <c r="B75" s="2">
        <v>47175</v>
      </c>
      <c r="C75" s="2">
        <v>47177</v>
      </c>
      <c r="D75" s="2">
        <v>47266</v>
      </c>
      <c r="E75" s="2">
        <v>47266</v>
      </c>
      <c r="H75" s="37">
        <v>10000000</v>
      </c>
      <c r="I75" s="37">
        <f t="shared" ref="I75:I77" si="11">($D75-$C75)/360*H75*$D$88</f>
        <v>7367.2222222222226</v>
      </c>
      <c r="K75" s="20">
        <f>I75</f>
        <v>7367.2222222222226</v>
      </c>
      <c r="L75" s="20">
        <f>-K$88+SUM($K$55:$K$56,$K$60:$K$63,K$67:$K$70,$K$74:K75)</f>
        <v>-30213.888888888876</v>
      </c>
    </row>
    <row r="76" spans="2:12" ht="18" customHeight="1" x14ac:dyDescent="0.55000000000000004">
      <c r="B76" s="2">
        <v>47262</v>
      </c>
      <c r="C76" s="2">
        <v>47266</v>
      </c>
      <c r="D76" s="2">
        <v>47358</v>
      </c>
      <c r="E76" s="2">
        <v>47358</v>
      </c>
      <c r="H76" s="37">
        <v>10000000</v>
      </c>
      <c r="I76" s="37">
        <f t="shared" si="11"/>
        <v>7615.5555555555557</v>
      </c>
      <c r="K76" s="20">
        <f t="shared" ref="K76:K77" si="12">I76</f>
        <v>7615.5555555555557</v>
      </c>
      <c r="L76" s="20">
        <f>-K$88+SUM($K$55:$K$56,$K$60:$K$63,K$67:$K$70,$K$74:K76)</f>
        <v>-22598.333333333314</v>
      </c>
    </row>
    <row r="77" spans="2:12" ht="18" customHeight="1" x14ac:dyDescent="0.55000000000000004">
      <c r="B77" s="2">
        <v>47354</v>
      </c>
      <c r="C77" s="2">
        <v>47358</v>
      </c>
      <c r="D77" s="2">
        <v>47450</v>
      </c>
      <c r="E77" s="2">
        <v>47450</v>
      </c>
      <c r="H77" s="37">
        <v>10000000</v>
      </c>
      <c r="I77" s="37">
        <f t="shared" si="11"/>
        <v>7615.5555555555557</v>
      </c>
      <c r="K77" s="20">
        <f t="shared" si="12"/>
        <v>7615.5555555555557</v>
      </c>
      <c r="L77" s="20">
        <f>-K$88+SUM($K$55:$K$56,$K$60:$K$63,K$67:$K$70,$K$74:K77)</f>
        <v>-14982.777777777752</v>
      </c>
    </row>
    <row r="78" spans="2:12" ht="5.15" customHeight="1" x14ac:dyDescent="0.55000000000000004">
      <c r="H78" s="38"/>
      <c r="I78" s="38"/>
    </row>
    <row r="79" spans="2:12" ht="18" customHeight="1" x14ac:dyDescent="0.55000000000000004">
      <c r="B79" s="30" t="s">
        <v>44</v>
      </c>
      <c r="C79" s="31"/>
      <c r="D79" s="31"/>
      <c r="E79" s="32"/>
      <c r="H79" s="38"/>
      <c r="I79" s="37">
        <f>SUM(I74:I77)</f>
        <v>30213.888888888887</v>
      </c>
      <c r="K79" s="20">
        <f>SUM(K74:K77)</f>
        <v>30213.888888888887</v>
      </c>
    </row>
    <row r="80" spans="2:12" ht="18" customHeight="1" x14ac:dyDescent="0.55000000000000004">
      <c r="B80" s="26"/>
      <c r="C80" s="26"/>
      <c r="D80" s="26"/>
      <c r="E80" s="26"/>
      <c r="H80" s="38"/>
      <c r="I80" s="39"/>
    </row>
    <row r="81" spans="2:12" ht="18" customHeight="1" x14ac:dyDescent="0.55000000000000004">
      <c r="B81" s="27">
        <v>47448</v>
      </c>
      <c r="C81" s="27">
        <v>47450</v>
      </c>
      <c r="D81" s="27">
        <v>47542</v>
      </c>
      <c r="E81" s="27">
        <v>47542</v>
      </c>
      <c r="H81" s="37">
        <v>10000000</v>
      </c>
      <c r="I81" s="37">
        <f>($D81-$C81)/360*H81*$D$88</f>
        <v>7615.5555555555557</v>
      </c>
      <c r="K81" s="20">
        <f>I81</f>
        <v>7615.5555555555557</v>
      </c>
      <c r="L81" s="20">
        <f>-K$88+SUM($K$55:$K$56,$K$60:$K$63,K$67:$K$70,$K$74:$K$77,$K$81:K81)</f>
        <v>-7367.2222222221899</v>
      </c>
    </row>
    <row r="82" spans="2:12" ht="18" customHeight="1" x14ac:dyDescent="0.55000000000000004">
      <c r="B82" s="2">
        <v>47540</v>
      </c>
      <c r="C82" s="2">
        <v>47542</v>
      </c>
      <c r="D82" s="2">
        <v>47631</v>
      </c>
      <c r="E82" s="2">
        <v>47631</v>
      </c>
      <c r="H82" s="37">
        <v>10000000</v>
      </c>
      <c r="I82" s="37">
        <f>($D82-$C82)/360*H82*$D$88</f>
        <v>7367.2222222222226</v>
      </c>
      <c r="K82" s="20">
        <f t="shared" ref="K82" si="13">I82</f>
        <v>7367.2222222222226</v>
      </c>
      <c r="L82" s="20">
        <f>-K$88+SUM($K$55:$K$56,$K$60:$K$63,K$67:$K$70,$K$74:$K$77,$K$81:K82)</f>
        <v>0</v>
      </c>
    </row>
    <row r="83" spans="2:12" ht="18" hidden="1" customHeight="1" x14ac:dyDescent="0.55000000000000004">
      <c r="B83" s="2"/>
      <c r="C83" s="2"/>
      <c r="D83" s="2"/>
      <c r="E83" s="2"/>
      <c r="H83" s="20">
        <v>0</v>
      </c>
      <c r="I83" s="20">
        <f t="shared" ref="I83:I84" si="14">($D83-$C83)/360*H83*$D$47</f>
        <v>0</v>
      </c>
    </row>
    <row r="84" spans="2:12" ht="18" hidden="1" customHeight="1" x14ac:dyDescent="0.55000000000000004">
      <c r="B84" s="2"/>
      <c r="C84" s="2"/>
      <c r="D84" s="2"/>
      <c r="E84" s="2"/>
      <c r="H84" s="20">
        <v>0</v>
      </c>
      <c r="I84" s="20">
        <f t="shared" si="14"/>
        <v>0</v>
      </c>
    </row>
    <row r="85" spans="2:12" ht="5.15" customHeight="1" x14ac:dyDescent="0.55000000000000004"/>
    <row r="86" spans="2:12" ht="18" customHeight="1" x14ac:dyDescent="0.55000000000000004">
      <c r="B86" s="30" t="s">
        <v>45</v>
      </c>
      <c r="C86" s="31"/>
      <c r="D86" s="31"/>
      <c r="E86" s="32"/>
      <c r="I86" s="20">
        <f>SUM(I81:I84)</f>
        <v>14982.777777777777</v>
      </c>
      <c r="K86" s="20">
        <f>SUM(K81:K84)</f>
        <v>14982.777777777777</v>
      </c>
    </row>
    <row r="87" spans="2:12" ht="18" customHeight="1" x14ac:dyDescent="0.55000000000000004">
      <c r="B87" s="26"/>
      <c r="C87" s="26"/>
      <c r="D87" s="21"/>
      <c r="E87" s="26"/>
      <c r="I87" s="23"/>
    </row>
    <row r="88" spans="2:12" x14ac:dyDescent="0.55000000000000004">
      <c r="B88" s="33" t="s">
        <v>46</v>
      </c>
      <c r="C88" s="34"/>
      <c r="D88" s="25">
        <v>2.98E-3</v>
      </c>
      <c r="H88" s="2" t="s">
        <v>35</v>
      </c>
      <c r="I88" s="20">
        <f>I58+I65+I72+I79+I86</f>
        <v>120938.33333333334</v>
      </c>
      <c r="K88" s="20">
        <f>K58+K65+K72+K79+K86</f>
        <v>120938.33333333334</v>
      </c>
    </row>
  </sheetData>
  <mergeCells count="46">
    <mergeCell ref="S4:S5"/>
    <mergeCell ref="B4:B5"/>
    <mergeCell ref="C4:C5"/>
    <mergeCell ref="D4:D5"/>
    <mergeCell ref="E4:E5"/>
    <mergeCell ref="H4:H5"/>
    <mergeCell ref="I4:I5"/>
    <mergeCell ref="K4:K5"/>
    <mergeCell ref="L4:L5"/>
    <mergeCell ref="N4:N5"/>
    <mergeCell ref="O4:O5"/>
    <mergeCell ref="R4:R5"/>
    <mergeCell ref="O24:O25"/>
    <mergeCell ref="B11:E11"/>
    <mergeCell ref="B15:E15"/>
    <mergeCell ref="B17:C17"/>
    <mergeCell ref="B18:C18"/>
    <mergeCell ref="B19:C19"/>
    <mergeCell ref="B24:B25"/>
    <mergeCell ref="C24:C25"/>
    <mergeCell ref="D24:D25"/>
    <mergeCell ref="E24:E25"/>
    <mergeCell ref="H24:H25"/>
    <mergeCell ref="I24:I25"/>
    <mergeCell ref="K24:K25"/>
    <mergeCell ref="L24:L25"/>
    <mergeCell ref="N24:N25"/>
    <mergeCell ref="B31:E31"/>
    <mergeCell ref="B38:E38"/>
    <mergeCell ref="B45:E45"/>
    <mergeCell ref="B47:C47"/>
    <mergeCell ref="B48:C48"/>
    <mergeCell ref="I53:I54"/>
    <mergeCell ref="K53:K54"/>
    <mergeCell ref="L53:L54"/>
    <mergeCell ref="B58:E58"/>
    <mergeCell ref="B65:E65"/>
    <mergeCell ref="B53:B54"/>
    <mergeCell ref="C53:C54"/>
    <mergeCell ref="D53:D54"/>
    <mergeCell ref="E53:E54"/>
    <mergeCell ref="B72:E72"/>
    <mergeCell ref="B79:E79"/>
    <mergeCell ref="B86:E86"/>
    <mergeCell ref="B88:C88"/>
    <mergeCell ref="H53:H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Détail des primes à payer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DONDIN</dc:creator>
  <cp:lastModifiedBy>Ines Dubois</cp:lastModifiedBy>
  <dcterms:created xsi:type="dcterms:W3CDTF">2024-12-09T07:33:49Z</dcterms:created>
  <dcterms:modified xsi:type="dcterms:W3CDTF">2026-02-04T16:38:20Z</dcterms:modified>
</cp:coreProperties>
</file>