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66A70EC1-DF10-4AFD-9F26-DB86D465210A}"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realized'!$A$9:$AC$51</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realized'!$A$1:$Y$53</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6" i="11" l="1"/>
  <c r="V65" i="11"/>
  <c r="V99" i="11"/>
  <c r="V98" i="11"/>
  <c r="V51" i="11"/>
  <c r="V103" i="11"/>
  <c r="V50" i="11" l="1"/>
  <c r="W50" i="11" s="1"/>
  <c r="X50" i="11" s="1"/>
  <c r="X65" i="11" l="1"/>
  <c r="W65" i="11"/>
  <c r="O65" i="11" l="1"/>
  <c r="I65" i="11"/>
  <c r="I51" i="11" l="1"/>
  <c r="O50" i="11"/>
  <c r="R50" i="11"/>
  <c r="R73" i="11" l="1"/>
  <c r="R80" i="11"/>
  <c r="R79" i="11" l="1"/>
  <c r="R78" i="11"/>
  <c r="R77" i="11"/>
  <c r="R76" i="11"/>
  <c r="R75" i="11"/>
  <c r="V95" i="11" l="1"/>
  <c r="V92" i="11"/>
  <c r="V89" i="11"/>
  <c r="V88" i="11"/>
  <c r="V85" i="11"/>
  <c r="V84" i="11"/>
  <c r="V81" i="11"/>
  <c r="V80" i="11"/>
  <c r="V77" i="11"/>
  <c r="V76" i="11"/>
  <c r="V73" i="11"/>
  <c r="V72" i="11"/>
  <c r="V69" i="11"/>
  <c r="V68" i="11"/>
  <c r="R69" i="11"/>
  <c r="R70" i="11"/>
  <c r="R71" i="11"/>
  <c r="R72" i="11"/>
  <c r="R74" i="11"/>
  <c r="R81" i="11"/>
  <c r="R82" i="11"/>
  <c r="R83" i="11"/>
  <c r="R84" i="11"/>
  <c r="R85" i="11"/>
  <c r="R86" i="11"/>
  <c r="R87" i="11"/>
  <c r="R88" i="11"/>
  <c r="R89" i="11"/>
  <c r="R90" i="11"/>
  <c r="R91" i="11"/>
  <c r="R92" i="11"/>
  <c r="R93" i="11"/>
  <c r="R94" i="11"/>
  <c r="R95" i="11"/>
  <c r="R96" i="11"/>
  <c r="R97" i="11"/>
  <c r="W106" i="11" l="1"/>
  <c r="V63" i="11" l="1"/>
  <c r="W63" i="11" s="1"/>
  <c r="X63" i="11" s="1"/>
  <c r="V64" i="11"/>
  <c r="O64" i="11"/>
  <c r="V48" i="11"/>
  <c r="W48" i="11" s="1"/>
  <c r="X48" i="11" s="1"/>
  <c r="V49" i="11"/>
  <c r="W49" i="11" s="1"/>
  <c r="X49" i="11" s="1"/>
  <c r="O48" i="11"/>
  <c r="O49" i="11"/>
  <c r="R64" i="11" l="1"/>
  <c r="W64" i="11"/>
  <c r="R48" i="11"/>
  <c r="R49" i="11"/>
  <c r="X64" i="11" l="1"/>
  <c r="I98" i="11"/>
  <c r="V45" i="11" l="1"/>
  <c r="R63" i="11" l="1"/>
  <c r="O63" i="11"/>
  <c r="V47" i="11" l="1"/>
  <c r="V46" i="11"/>
  <c r="W46" i="11" s="1"/>
  <c r="X46" i="11" s="1"/>
  <c r="W45" i="11"/>
  <c r="X45" i="11" s="1"/>
  <c r="V44" i="11"/>
  <c r="W44" i="11" s="1"/>
  <c r="X44" i="11" s="1"/>
  <c r="O47" i="11"/>
  <c r="O46" i="11"/>
  <c r="O45" i="11"/>
  <c r="O44" i="11"/>
  <c r="W47" i="11" l="1"/>
  <c r="X47" i="11" s="1"/>
  <c r="R47" i="11"/>
  <c r="R46" i="11"/>
  <c r="R44" i="11"/>
  <c r="R45" i="11"/>
  <c r="V42" i="11" l="1"/>
  <c r="V41" i="11"/>
  <c r="V40" i="11"/>
  <c r="V62" i="11" l="1"/>
  <c r="W62" i="11" s="1"/>
  <c r="X62" i="11" s="1"/>
  <c r="O62" i="11"/>
  <c r="R40" i="11"/>
  <c r="V43" i="11"/>
  <c r="W43" i="11" s="1"/>
  <c r="X43" i="11" s="1"/>
  <c r="W42" i="11"/>
  <c r="W41" i="11"/>
  <c r="V37" i="11"/>
  <c r="O40" i="11"/>
  <c r="O41" i="11"/>
  <c r="O42" i="11"/>
  <c r="O43" i="11"/>
  <c r="R62" i="11" l="1"/>
  <c r="W40" i="11"/>
  <c r="R43" i="11"/>
  <c r="X42" i="11"/>
  <c r="R42" i="11"/>
  <c r="X41" i="11"/>
  <c r="R41" i="11"/>
  <c r="X40" i="11" l="1"/>
  <c r="V97" i="11"/>
  <c r="W97" i="11" s="1"/>
  <c r="X97" i="11" s="1"/>
  <c r="V96" i="11"/>
  <c r="W96" i="11" s="1"/>
  <c r="X96" i="11" s="1"/>
  <c r="W92" i="11"/>
  <c r="O95" i="11"/>
  <c r="S95" i="11"/>
  <c r="O96" i="11"/>
  <c r="S96" i="11"/>
  <c r="O97" i="11"/>
  <c r="W95" i="11" l="1"/>
  <c r="X95" i="11" s="1"/>
  <c r="V36" i="11" l="1"/>
  <c r="V94" i="11"/>
  <c r="X92" i="11"/>
  <c r="V93" i="11"/>
  <c r="W93" i="11" l="1"/>
  <c r="X93" i="11" s="1"/>
  <c r="W94" i="11"/>
  <c r="X94" i="11" s="1"/>
  <c r="V61" i="11"/>
  <c r="W61" i="11" s="1"/>
  <c r="X61" i="11" s="1"/>
  <c r="V39" i="11"/>
  <c r="W39" i="11" s="1"/>
  <c r="X39" i="11" s="1"/>
  <c r="W36" i="11"/>
  <c r="X36" i="11" s="1"/>
  <c r="R61" i="11" l="1"/>
  <c r="O61" i="11"/>
  <c r="W37" i="11"/>
  <c r="X37" i="11" s="1"/>
  <c r="V38" i="11"/>
  <c r="W38" i="11" s="1"/>
  <c r="X38" i="11" s="1"/>
  <c r="O36" i="11"/>
  <c r="R36" i="11"/>
  <c r="O37" i="11"/>
  <c r="O38" i="11"/>
  <c r="O39" i="11"/>
  <c r="R39" i="11"/>
  <c r="V90" i="11"/>
  <c r="R38" i="11" l="1"/>
  <c r="R37" i="11"/>
  <c r="O92" i="11" l="1"/>
  <c r="S92" i="11"/>
  <c r="Y92" i="11"/>
  <c r="O93" i="11"/>
  <c r="S93" i="11"/>
  <c r="O94" i="11"/>
  <c r="Y93" i="11" l="1"/>
  <c r="V35" i="11"/>
  <c r="W35" i="11" s="1"/>
  <c r="X35" i="11" s="1"/>
  <c r="V34" i="11"/>
  <c r="W34" i="11" s="1"/>
  <c r="X34" i="11" s="1"/>
  <c r="O35" i="11"/>
  <c r="O34" i="11"/>
  <c r="V60" i="11"/>
  <c r="W60" i="11" s="1"/>
  <c r="O60" i="11"/>
  <c r="V91" i="11"/>
  <c r="W91" i="11" s="1"/>
  <c r="X91" i="11" s="1"/>
  <c r="W88" i="11"/>
  <c r="X88" i="11" s="1"/>
  <c r="O91" i="11"/>
  <c r="S90" i="11"/>
  <c r="O90" i="11"/>
  <c r="S89" i="11"/>
  <c r="O89" i="11"/>
  <c r="S88" i="11"/>
  <c r="O88" i="11"/>
  <c r="V33" i="11"/>
  <c r="W33" i="11" s="1"/>
  <c r="X33" i="11" s="1"/>
  <c r="V32" i="11"/>
  <c r="W32" i="11" s="1"/>
  <c r="X32" i="11" s="1"/>
  <c r="O33" i="11"/>
  <c r="O32" i="11"/>
  <c r="R35" i="11" l="1"/>
  <c r="R32" i="11"/>
  <c r="R33" i="11"/>
  <c r="R34" i="11"/>
  <c r="X60" i="11"/>
  <c r="R60" i="11"/>
  <c r="W89" i="11"/>
  <c r="X89" i="11" s="1"/>
  <c r="W90" i="11"/>
  <c r="X90" i="11" s="1"/>
  <c r="V87" i="11" l="1"/>
  <c r="W87" i="11" s="1"/>
  <c r="X87" i="11" s="1"/>
  <c r="V86" i="11"/>
  <c r="W86" i="11" s="1"/>
  <c r="X86" i="11" s="1"/>
  <c r="W85" i="11"/>
  <c r="X85" i="11" s="1"/>
  <c r="W84" i="11"/>
  <c r="X84" i="11" s="1"/>
  <c r="O87" i="11"/>
  <c r="S86" i="11"/>
  <c r="O86" i="11"/>
  <c r="S85" i="11"/>
  <c r="O85" i="11"/>
  <c r="S84" i="11"/>
  <c r="O84" i="11"/>
  <c r="V59" i="11"/>
  <c r="X59" i="11" s="1"/>
  <c r="O59" i="11"/>
  <c r="V31" i="11"/>
  <c r="R31" i="11" s="1"/>
  <c r="V30" i="11"/>
  <c r="R30" i="11" s="1"/>
  <c r="V29" i="11"/>
  <c r="W29" i="11" s="1"/>
  <c r="X29" i="11" s="1"/>
  <c r="V28" i="11"/>
  <c r="W28" i="11" s="1"/>
  <c r="X28" i="11" s="1"/>
  <c r="O31" i="11"/>
  <c r="O30" i="11"/>
  <c r="O29" i="11"/>
  <c r="O28" i="11"/>
  <c r="R59" i="11" l="1"/>
  <c r="W31" i="11"/>
  <c r="X31" i="11" s="1"/>
  <c r="R28" i="11"/>
  <c r="W30" i="11"/>
  <c r="X30" i="11" s="1"/>
  <c r="W59" i="11"/>
  <c r="R29" i="11"/>
  <c r="V82" i="11" l="1"/>
  <c r="W82" i="11" s="1"/>
  <c r="V83" i="11"/>
  <c r="W83" i="11" s="1"/>
  <c r="W81" i="11"/>
  <c r="W80" i="11"/>
  <c r="X83" i="11" l="1"/>
  <c r="O83" i="11"/>
  <c r="S82" i="11"/>
  <c r="O82" i="11"/>
  <c r="S81" i="11"/>
  <c r="O81" i="11"/>
  <c r="X80" i="11"/>
  <c r="S80" i="11"/>
  <c r="O80" i="11"/>
  <c r="V27" i="11"/>
  <c r="W27" i="11" s="1"/>
  <c r="X27" i="11" s="1"/>
  <c r="V26" i="11"/>
  <c r="W26" i="11" s="1"/>
  <c r="X26" i="11" s="1"/>
  <c r="V25" i="11"/>
  <c r="V24" i="11"/>
  <c r="W24" i="11" s="1"/>
  <c r="O27" i="11"/>
  <c r="O26" i="11"/>
  <c r="O25" i="11"/>
  <c r="O24" i="11"/>
  <c r="R27" i="11" l="1"/>
  <c r="R26" i="11"/>
  <c r="X24" i="11"/>
  <c r="R24" i="11"/>
  <c r="W25" i="11"/>
  <c r="X25" i="11" s="1"/>
  <c r="X82" i="11"/>
  <c r="X81" i="11"/>
  <c r="R25" i="11"/>
  <c r="V58" i="11"/>
  <c r="X58" i="11" s="1"/>
  <c r="O58" i="11"/>
  <c r="W58" i="11" l="1"/>
  <c r="R58" i="11"/>
  <c r="V57" i="11" l="1"/>
  <c r="O57" i="11"/>
  <c r="V79" i="11"/>
  <c r="W79" i="11" s="1"/>
  <c r="X79" i="11" s="1"/>
  <c r="V78" i="11"/>
  <c r="W77" i="11"/>
  <c r="X77" i="11" s="1"/>
  <c r="W76" i="11"/>
  <c r="X76" i="11" s="1"/>
  <c r="O79" i="11"/>
  <c r="S78" i="11"/>
  <c r="O78" i="11"/>
  <c r="S77" i="11"/>
  <c r="O77" i="11"/>
  <c r="S76" i="11"/>
  <c r="O76" i="11"/>
  <c r="V20" i="11"/>
  <c r="R20" i="11" s="1"/>
  <c r="V21" i="11"/>
  <c r="W21" i="11" s="1"/>
  <c r="V22" i="11"/>
  <c r="W22" i="11" s="1"/>
  <c r="V23" i="11"/>
  <c r="X23" i="11" s="1"/>
  <c r="O23" i="11"/>
  <c r="O22" i="11"/>
  <c r="O21" i="11"/>
  <c r="O20" i="11"/>
  <c r="W57" i="11" l="1"/>
  <c r="X57" i="11"/>
  <c r="W23" i="11"/>
  <c r="R57" i="11"/>
  <c r="X20" i="11"/>
  <c r="W20" i="11"/>
  <c r="R23" i="11"/>
  <c r="W78" i="11"/>
  <c r="X78" i="11" s="1"/>
  <c r="R22" i="11"/>
  <c r="X22" i="11"/>
  <c r="R21" i="11"/>
  <c r="X21" i="11"/>
  <c r="V74" i="11" l="1"/>
  <c r="W74" i="11" s="1"/>
  <c r="V70" i="11"/>
  <c r="V75" i="11"/>
  <c r="W75" i="11" s="1"/>
  <c r="W73" i="11"/>
  <c r="W72" i="11"/>
  <c r="X75" i="11" l="1"/>
  <c r="O75" i="11"/>
  <c r="S74" i="11"/>
  <c r="O74" i="11"/>
  <c r="X73" i="11"/>
  <c r="S73" i="11"/>
  <c r="O73" i="11"/>
  <c r="S72" i="11"/>
  <c r="O72" i="11"/>
  <c r="V56" i="11"/>
  <c r="W56" i="11" s="1"/>
  <c r="R56" i="11"/>
  <c r="O56" i="11"/>
  <c r="V19" i="11"/>
  <c r="W19" i="11" s="1"/>
  <c r="V18" i="11"/>
  <c r="W18" i="11" s="1"/>
  <c r="V17" i="11"/>
  <c r="X17" i="11" s="1"/>
  <c r="V16" i="11"/>
  <c r="X16" i="11" s="1"/>
  <c r="R19" i="11"/>
  <c r="R18" i="11"/>
  <c r="R17" i="11"/>
  <c r="R16" i="11"/>
  <c r="O19" i="11"/>
  <c r="O18" i="11"/>
  <c r="O17" i="11"/>
  <c r="O16" i="11"/>
  <c r="X56" i="11" l="1"/>
  <c r="X72" i="11"/>
  <c r="X74" i="11"/>
  <c r="X18" i="11"/>
  <c r="X19" i="11"/>
  <c r="W16" i="11"/>
  <c r="W17" i="11"/>
  <c r="V55" i="11"/>
  <c r="X55" i="11" s="1"/>
  <c r="R55" i="11"/>
  <c r="O55" i="11"/>
  <c r="V15" i="11"/>
  <c r="X15" i="11" s="1"/>
  <c r="V14" i="11"/>
  <c r="X14" i="11" s="1"/>
  <c r="V13" i="11"/>
  <c r="X13" i="11" s="1"/>
  <c r="R15" i="11"/>
  <c r="R14" i="11"/>
  <c r="R13" i="11"/>
  <c r="O15" i="11"/>
  <c r="O14" i="11"/>
  <c r="O13" i="11"/>
  <c r="W55" i="11" l="1"/>
  <c r="W13" i="11"/>
  <c r="W14" i="11"/>
  <c r="W15" i="11"/>
  <c r="V71" i="11" l="1"/>
  <c r="W71" i="11" s="1"/>
  <c r="X71" i="11" s="1"/>
  <c r="W70" i="11"/>
  <c r="W69" i="11"/>
  <c r="X69" i="11" s="1"/>
  <c r="R68" i="11"/>
  <c r="R98" i="11" s="1"/>
  <c r="O71" i="11"/>
  <c r="S70" i="11"/>
  <c r="O70" i="11"/>
  <c r="S69" i="11"/>
  <c r="O69" i="11"/>
  <c r="S68" i="11"/>
  <c r="O68" i="11"/>
  <c r="S98" i="11" l="1"/>
  <c r="O98" i="11"/>
  <c r="W68" i="11"/>
  <c r="W98" i="11" s="1"/>
  <c r="W99" i="11" s="1"/>
  <c r="X70" i="11"/>
  <c r="X68" i="11" l="1"/>
  <c r="X98" i="11" s="1"/>
  <c r="X99" i="11" s="1"/>
  <c r="Y103" i="11" l="1"/>
  <c r="V54" i="11" l="1"/>
  <c r="R54" i="11"/>
  <c r="R65" i="11" s="1"/>
  <c r="O54" i="11"/>
  <c r="V12" i="11"/>
  <c r="X12" i="11" s="1"/>
  <c r="R12" i="11"/>
  <c r="O12" i="11"/>
  <c r="V11" i="11"/>
  <c r="W11" i="11" s="1"/>
  <c r="R11" i="11"/>
  <c r="O11" i="11"/>
  <c r="V10" i="11"/>
  <c r="R10" i="11"/>
  <c r="R51" i="11" s="1"/>
  <c r="O10" i="11"/>
  <c r="O51" i="11" s="1"/>
  <c r="X54" i="11" l="1"/>
  <c r="W10" i="11"/>
  <c r="X11" i="11"/>
  <c r="X10" i="11"/>
  <c r="W12" i="11"/>
  <c r="W54" i="11"/>
  <c r="X51" i="11" l="1"/>
  <c r="W66" i="11"/>
  <c r="X66" i="11"/>
  <c r="X103" i="11" s="1"/>
  <c r="W51" i="11"/>
  <c r="W103" i="11" l="1"/>
</calcChain>
</file>

<file path=xl/sharedStrings.xml><?xml version="1.0" encoding="utf-8"?>
<sst xmlns="http://schemas.openxmlformats.org/spreadsheetml/2006/main" count="752" uniqueCount="141">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</sst>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193">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0" fontId="42" fillId="29" borderId="24" xfId="0" applyFont="1" applyFill="1" applyBorder="1" applyAlignment="1">
      <alignment horizontal="center" vertical="center"/>
    </xf>
    <xf numFmtId="166" fontId="42" fillId="29" borderId="24" xfId="0" applyNumberFormat="1" applyFont="1" applyFill="1" applyBorder="1" applyAlignment="1">
      <alignment horizontal="center" vertical="center"/>
    </xf>
    <xf numFmtId="170" fontId="42" fillId="29" borderId="24" xfId="0" applyNumberFormat="1" applyFont="1" applyFill="1" applyBorder="1" applyAlignment="1">
      <alignment horizontal="center" vertical="center"/>
    </xf>
    <xf numFmtId="2" fontId="42" fillId="29" borderId="24" xfId="0" applyNumberFormat="1" applyFont="1" applyFill="1" applyBorder="1" applyAlignment="1">
      <alignment horizontal="center" vertical="center"/>
    </xf>
    <xf numFmtId="165" fontId="54" fillId="29" borderId="24" xfId="106" applyFont="1" applyFill="1" applyBorder="1" applyAlignment="1">
      <alignment horizontal="center" vertical="center"/>
    </xf>
    <xf numFmtId="169" fontId="42" fillId="29" borderId="24" xfId="0" applyNumberFormat="1" applyFont="1" applyFill="1" applyBorder="1" applyAlignment="1">
      <alignment horizontal="center" vertical="center"/>
    </xf>
    <xf numFmtId="166" fontId="42" fillId="0" borderId="24" xfId="0" applyNumberFormat="1" applyFont="1" applyBorder="1" applyAlignment="1">
      <alignment horizontal="center" vertical="center"/>
    </xf>
    <xf numFmtId="165" fontId="42" fillId="29" borderId="24" xfId="0" applyNumberFormat="1" applyFont="1" applyFill="1" applyBorder="1" applyAlignment="1">
      <alignment horizontal="center" vertical="center"/>
    </xf>
    <xf numFmtId="0" fontId="42" fillId="0" borderId="24" xfId="0" applyFont="1" applyBorder="1" applyAlignment="1">
      <alignment horizontal="left" vertical="center"/>
    </xf>
    <xf numFmtId="0" fontId="0" fillId="0" borderId="24" xfId="0" applyBorder="1" applyAlignment="1">
      <alignment horizontal="center" vertical="center"/>
    </xf>
    <xf numFmtId="165" fontId="42" fillId="0" borderId="24" xfId="106" applyFont="1" applyFill="1" applyBorder="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208">
    <dxf>
      <font>
        <condense val="0"/>
        <extend val="0"/>
        <color indexed="10"/>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9"/>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3" width="13.7109375" style="18" bestFit="1" customWidth="1"/>
    <col min="24" max="24" width="13.85546875" style="18" bestFit="1" customWidth="1"/>
    <col min="25" max="25" width="10.7109375" style="18" bestFit="1" customWidth="1"/>
    <col min="26" max="26" width="1.7109375" customWidth="1"/>
    <col min="27" max="27" width="47.7109375" bestFit="1" customWidth="1"/>
  </cols>
  <sheetData>
    <row r="1" spans="1:27"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7" s="5" customFormat="1" ht="15.75" x14ac:dyDescent="0.25">
      <c r="A2" s="45" t="s">
        <v>130</v>
      </c>
      <c r="B2" s="45">
        <v>43830</v>
      </c>
      <c r="C2" s="45"/>
      <c r="D2" s="45"/>
      <c r="E2" s="14"/>
      <c r="F2" s="14"/>
      <c r="G2" s="14"/>
      <c r="H2" s="14"/>
      <c r="I2" s="17"/>
      <c r="J2" s="17"/>
      <c r="K2" s="6"/>
      <c r="L2" s="6"/>
      <c r="M2" s="6"/>
      <c r="N2" s="6"/>
      <c r="O2" s="6"/>
      <c r="P2" s="6"/>
      <c r="Q2" s="6"/>
      <c r="R2" s="6"/>
      <c r="S2" s="36"/>
      <c r="T2" s="7"/>
      <c r="U2" s="32"/>
      <c r="V2" s="20"/>
      <c r="W2" s="20"/>
      <c r="X2" s="20"/>
      <c r="Y2" s="20"/>
    </row>
    <row r="3" spans="1:27"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7"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7"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7" s="11" customFormat="1" ht="12.75" customHeight="1" x14ac:dyDescent="0.2">
      <c r="A6" s="179" t="s">
        <v>0</v>
      </c>
      <c r="B6" s="158" t="s">
        <v>1</v>
      </c>
      <c r="C6" s="158" t="s">
        <v>2</v>
      </c>
      <c r="D6" s="158" t="s">
        <v>3</v>
      </c>
      <c r="E6" s="182" t="s">
        <v>4</v>
      </c>
      <c r="F6" s="182" t="s">
        <v>14</v>
      </c>
      <c r="G6" s="182" t="s">
        <v>22</v>
      </c>
      <c r="H6" s="182" t="s">
        <v>23</v>
      </c>
      <c r="I6" s="158" t="s">
        <v>131</v>
      </c>
      <c r="J6" s="158" t="s">
        <v>133</v>
      </c>
      <c r="K6" s="185" t="s">
        <v>5</v>
      </c>
      <c r="L6" s="186"/>
      <c r="M6" s="161" t="s">
        <v>21</v>
      </c>
      <c r="N6" s="158" t="s">
        <v>15</v>
      </c>
      <c r="O6" s="161" t="s">
        <v>19</v>
      </c>
      <c r="P6" s="173" t="s">
        <v>17</v>
      </c>
      <c r="Q6" s="174"/>
      <c r="R6" s="161" t="s">
        <v>20</v>
      </c>
      <c r="S6" s="158" t="s">
        <v>10</v>
      </c>
      <c r="T6" s="22"/>
      <c r="U6" s="169" t="s">
        <v>39</v>
      </c>
      <c r="V6" s="170"/>
      <c r="W6" s="170"/>
      <c r="X6" s="170"/>
      <c r="Y6" s="171"/>
      <c r="Z6" s="90"/>
      <c r="AA6" s="158" t="s">
        <v>9</v>
      </c>
    </row>
    <row r="7" spans="1:27" s="11" customFormat="1" ht="12.75" customHeight="1" x14ac:dyDescent="0.2">
      <c r="A7" s="180"/>
      <c r="B7" s="159"/>
      <c r="C7" s="159"/>
      <c r="D7" s="159"/>
      <c r="E7" s="183"/>
      <c r="F7" s="183"/>
      <c r="G7" s="183"/>
      <c r="H7" s="183"/>
      <c r="I7" s="159"/>
      <c r="J7" s="159"/>
      <c r="K7" s="187"/>
      <c r="L7" s="188"/>
      <c r="M7" s="172"/>
      <c r="N7" s="159"/>
      <c r="O7" s="172"/>
      <c r="P7" s="175"/>
      <c r="Q7" s="176"/>
      <c r="R7" s="172"/>
      <c r="S7" s="159"/>
      <c r="T7" s="22"/>
      <c r="U7" s="161" t="s">
        <v>117</v>
      </c>
      <c r="V7" s="163" t="s">
        <v>6</v>
      </c>
      <c r="W7" s="164"/>
      <c r="X7" s="167" t="s">
        <v>7</v>
      </c>
      <c r="Y7" s="167" t="s">
        <v>8</v>
      </c>
      <c r="AA7" s="159"/>
    </row>
    <row r="8" spans="1:27" s="11" customFormat="1" x14ac:dyDescent="0.2">
      <c r="A8" s="181"/>
      <c r="B8" s="160"/>
      <c r="C8" s="160"/>
      <c r="D8" s="160"/>
      <c r="E8" s="184"/>
      <c r="F8" s="184"/>
      <c r="G8" s="184"/>
      <c r="H8" s="184"/>
      <c r="I8" s="160"/>
      <c r="J8" s="160"/>
      <c r="K8" s="189"/>
      <c r="L8" s="190"/>
      <c r="M8" s="162"/>
      <c r="N8" s="160"/>
      <c r="O8" s="162"/>
      <c r="P8" s="177"/>
      <c r="Q8" s="178"/>
      <c r="R8" s="162"/>
      <c r="S8" s="160"/>
      <c r="T8" s="22"/>
      <c r="U8" s="162"/>
      <c r="V8" s="165"/>
      <c r="W8" s="166"/>
      <c r="X8" s="168"/>
      <c r="Y8" s="168"/>
      <c r="AA8" s="160"/>
    </row>
    <row r="9" spans="1:27"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7" s="23" customFormat="1" x14ac:dyDescent="0.2">
      <c r="A10" s="25">
        <v>2019</v>
      </c>
      <c r="B10" s="25" t="s">
        <v>24</v>
      </c>
      <c r="C10" s="25">
        <v>5</v>
      </c>
      <c r="D10" s="25" t="s">
        <v>35</v>
      </c>
      <c r="E10" s="27">
        <v>43434</v>
      </c>
      <c r="F10" s="27">
        <v>43466</v>
      </c>
      <c r="G10" s="27">
        <v>43496</v>
      </c>
      <c r="H10" s="27">
        <v>43503</v>
      </c>
      <c r="I10" s="41">
        <v>650</v>
      </c>
      <c r="J10" s="41" t="s">
        <v>132</v>
      </c>
      <c r="K10" s="25" t="s">
        <v>13</v>
      </c>
      <c r="L10" s="25" t="s">
        <v>16</v>
      </c>
      <c r="M10" s="43">
        <v>282.5</v>
      </c>
      <c r="N10" s="25" t="s">
        <v>36</v>
      </c>
      <c r="O10" s="39">
        <f t="shared" ref="O10:O12" si="0">-(M10*I10)</f>
        <v>-183625</v>
      </c>
      <c r="P10" s="33" t="s">
        <v>18</v>
      </c>
      <c r="Q10" s="27" t="s">
        <v>77</v>
      </c>
      <c r="R10" s="38">
        <f t="shared" ref="R10:R19" si="1">I10*U10</f>
        <v>193689.59999999998</v>
      </c>
      <c r="S10" s="29">
        <v>0</v>
      </c>
      <c r="T10" s="25"/>
      <c r="U10" s="46">
        <v>297.98399999999998</v>
      </c>
      <c r="V10" s="29">
        <f t="shared" ref="V10:V19" si="2">(U10-M10)*I10</f>
        <v>10064.599999999988</v>
      </c>
      <c r="W10" s="44">
        <f>V10</f>
        <v>10064.599999999988</v>
      </c>
      <c r="X10" s="29">
        <f t="shared" ref="X10:X19" si="3">V10</f>
        <v>10064.599999999988</v>
      </c>
      <c r="Y10" s="29">
        <v>0</v>
      </c>
      <c r="Z10" s="25"/>
      <c r="AA10" s="83" t="s">
        <v>79</v>
      </c>
    </row>
    <row r="11" spans="1:27" s="23" customFormat="1" x14ac:dyDescent="0.2">
      <c r="A11" s="25">
        <v>2019</v>
      </c>
      <c r="B11" s="25" t="s">
        <v>55</v>
      </c>
      <c r="C11" s="25">
        <v>27</v>
      </c>
      <c r="D11" s="25" t="s">
        <v>11</v>
      </c>
      <c r="E11" s="27">
        <v>43452</v>
      </c>
      <c r="F11" s="27">
        <v>43466</v>
      </c>
      <c r="G11" s="27">
        <v>43496</v>
      </c>
      <c r="H11" s="27">
        <v>43503</v>
      </c>
      <c r="I11" s="41">
        <v>635</v>
      </c>
      <c r="J11" s="41" t="s">
        <v>132</v>
      </c>
      <c r="K11" s="25" t="s">
        <v>13</v>
      </c>
      <c r="L11" s="25" t="s">
        <v>16</v>
      </c>
      <c r="M11" s="43">
        <v>265.5</v>
      </c>
      <c r="N11" s="25" t="s">
        <v>36</v>
      </c>
      <c r="O11" s="39">
        <f t="shared" si="0"/>
        <v>-168592.5</v>
      </c>
      <c r="P11" s="33" t="s">
        <v>18</v>
      </c>
      <c r="Q11" s="81" t="s">
        <v>76</v>
      </c>
      <c r="R11" s="38">
        <f t="shared" si="1"/>
        <v>177063.64129999999</v>
      </c>
      <c r="S11" s="29">
        <v>0</v>
      </c>
      <c r="T11" s="25"/>
      <c r="U11" s="46">
        <v>278.84037999999998</v>
      </c>
      <c r="V11" s="29">
        <f t="shared" si="2"/>
        <v>8471.1412999999884</v>
      </c>
      <c r="W11" s="44">
        <f t="shared" ref="W11:W20" si="4">V11</f>
        <v>8471.1412999999884</v>
      </c>
      <c r="X11" s="29">
        <f t="shared" si="3"/>
        <v>8471.1412999999884</v>
      </c>
      <c r="Y11" s="29">
        <v>0</v>
      </c>
      <c r="Z11" s="25"/>
      <c r="AA11" s="83" t="s">
        <v>78</v>
      </c>
    </row>
    <row r="12" spans="1:27" s="23" customFormat="1" x14ac:dyDescent="0.2">
      <c r="A12" s="25">
        <v>2019</v>
      </c>
      <c r="B12" s="25" t="s">
        <v>65</v>
      </c>
      <c r="C12" s="25">
        <v>39</v>
      </c>
      <c r="D12" s="25" t="s">
        <v>11</v>
      </c>
      <c r="E12" s="27">
        <v>43452</v>
      </c>
      <c r="F12" s="27">
        <v>43466</v>
      </c>
      <c r="G12" s="27">
        <v>43496</v>
      </c>
      <c r="H12" s="27">
        <v>43503</v>
      </c>
      <c r="I12" s="41">
        <v>665</v>
      </c>
      <c r="J12" s="41" t="s">
        <v>132</v>
      </c>
      <c r="K12" s="25" t="s">
        <v>13</v>
      </c>
      <c r="L12" s="25" t="s">
        <v>16</v>
      </c>
      <c r="M12" s="43">
        <v>274.5</v>
      </c>
      <c r="N12" s="25" t="s">
        <v>36</v>
      </c>
      <c r="O12" s="39">
        <f t="shared" si="0"/>
        <v>-182542.5</v>
      </c>
      <c r="P12" s="33" t="s">
        <v>18</v>
      </c>
      <c r="Q12" s="81" t="s">
        <v>75</v>
      </c>
      <c r="R12" s="38">
        <f t="shared" si="1"/>
        <v>201624.60184999998</v>
      </c>
      <c r="S12" s="29">
        <v>0</v>
      </c>
      <c r="T12" s="25"/>
      <c r="U12" s="46">
        <v>303.19488999999999</v>
      </c>
      <c r="V12" s="29">
        <f t="shared" si="2"/>
        <v>19082.101849999992</v>
      </c>
      <c r="W12" s="44">
        <f t="shared" si="4"/>
        <v>19082.101849999992</v>
      </c>
      <c r="X12" s="29">
        <f t="shared" si="3"/>
        <v>19082.101849999992</v>
      </c>
      <c r="Y12" s="29">
        <v>0</v>
      </c>
      <c r="Z12" s="25"/>
      <c r="AA12" s="83" t="s">
        <v>80</v>
      </c>
    </row>
    <row r="13" spans="1:27" s="23" customFormat="1" ht="12.75" customHeight="1" x14ac:dyDescent="0.2">
      <c r="A13" s="25">
        <v>2019</v>
      </c>
      <c r="B13" s="25" t="s">
        <v>25</v>
      </c>
      <c r="C13" s="25">
        <v>6</v>
      </c>
      <c r="D13" s="25" t="s">
        <v>35</v>
      </c>
      <c r="E13" s="27">
        <v>43434</v>
      </c>
      <c r="F13" s="27">
        <v>43497</v>
      </c>
      <c r="G13" s="27">
        <v>43524</v>
      </c>
      <c r="H13" s="27">
        <v>43531</v>
      </c>
      <c r="I13" s="41">
        <v>650</v>
      </c>
      <c r="J13" s="41" t="s">
        <v>132</v>
      </c>
      <c r="K13" s="25" t="s">
        <v>13</v>
      </c>
      <c r="L13" s="25" t="s">
        <v>16</v>
      </c>
      <c r="M13" s="43">
        <v>282.5</v>
      </c>
      <c r="N13" s="25" t="s">
        <v>36</v>
      </c>
      <c r="O13" s="39">
        <f t="shared" ref="O13:O15" si="5">-(M13*I13)</f>
        <v>-183625</v>
      </c>
      <c r="P13" s="33" t="s">
        <v>18</v>
      </c>
      <c r="Q13" s="27" t="s">
        <v>77</v>
      </c>
      <c r="R13" s="38">
        <f t="shared" si="1"/>
        <v>219439.02499999999</v>
      </c>
      <c r="S13" s="29">
        <v>0</v>
      </c>
      <c r="T13" s="25"/>
      <c r="U13" s="46">
        <v>337.5985</v>
      </c>
      <c r="V13" s="29">
        <f t="shared" si="2"/>
        <v>35814.025000000001</v>
      </c>
      <c r="W13" s="29">
        <f>V13</f>
        <v>35814.025000000001</v>
      </c>
      <c r="X13" s="44">
        <f t="shared" si="3"/>
        <v>35814.025000000001</v>
      </c>
      <c r="Y13" s="29">
        <v>0</v>
      </c>
      <c r="Z13" s="29">
        <v>0</v>
      </c>
      <c r="AA13" s="83" t="s">
        <v>79</v>
      </c>
    </row>
    <row r="14" spans="1:27" s="23" customFormat="1" x14ac:dyDescent="0.2">
      <c r="A14" s="25">
        <v>2019</v>
      </c>
      <c r="B14" s="25" t="s">
        <v>56</v>
      </c>
      <c r="C14" s="25">
        <v>28</v>
      </c>
      <c r="D14" s="25" t="s">
        <v>11</v>
      </c>
      <c r="E14" s="27">
        <v>43452</v>
      </c>
      <c r="F14" s="27">
        <v>43497</v>
      </c>
      <c r="G14" s="27">
        <v>43524</v>
      </c>
      <c r="H14" s="27">
        <v>43531</v>
      </c>
      <c r="I14" s="41">
        <v>635</v>
      </c>
      <c r="J14" s="41" t="s">
        <v>132</v>
      </c>
      <c r="K14" s="25" t="s">
        <v>13</v>
      </c>
      <c r="L14" s="25" t="s">
        <v>16</v>
      </c>
      <c r="M14" s="43">
        <v>265.5</v>
      </c>
      <c r="N14" s="25" t="s">
        <v>36</v>
      </c>
      <c r="O14" s="39">
        <f t="shared" si="5"/>
        <v>-168592.5</v>
      </c>
      <c r="P14" s="33" t="s">
        <v>18</v>
      </c>
      <c r="Q14" s="81" t="s">
        <v>76</v>
      </c>
      <c r="R14" s="38">
        <f t="shared" si="1"/>
        <v>201503.91500000001</v>
      </c>
      <c r="S14" s="29">
        <v>0</v>
      </c>
      <c r="T14" s="25"/>
      <c r="U14" s="46">
        <v>317.32900000000001</v>
      </c>
      <c r="V14" s="29">
        <f t="shared" si="2"/>
        <v>32911.415000000008</v>
      </c>
      <c r="W14" s="29">
        <f t="shared" si="4"/>
        <v>32911.415000000008</v>
      </c>
      <c r="X14" s="44">
        <f t="shared" si="3"/>
        <v>32911.415000000008</v>
      </c>
      <c r="Y14" s="29">
        <v>0</v>
      </c>
      <c r="Z14" s="29">
        <v>0</v>
      </c>
      <c r="AA14" s="83" t="s">
        <v>78</v>
      </c>
    </row>
    <row r="15" spans="1:27" s="23" customFormat="1" x14ac:dyDescent="0.2">
      <c r="A15" s="25">
        <v>2019</v>
      </c>
      <c r="B15" s="25" t="s">
        <v>66</v>
      </c>
      <c r="C15" s="25">
        <v>40</v>
      </c>
      <c r="D15" s="25" t="s">
        <v>11</v>
      </c>
      <c r="E15" s="27">
        <v>43452</v>
      </c>
      <c r="F15" s="27">
        <v>43497</v>
      </c>
      <c r="G15" s="27">
        <v>43524</v>
      </c>
      <c r="H15" s="27">
        <v>43531</v>
      </c>
      <c r="I15" s="41">
        <v>2110</v>
      </c>
      <c r="J15" s="41" t="s">
        <v>132</v>
      </c>
      <c r="K15" s="25" t="s">
        <v>13</v>
      </c>
      <c r="L15" s="25" t="s">
        <v>16</v>
      </c>
      <c r="M15" s="43">
        <v>274.5</v>
      </c>
      <c r="N15" s="25" t="s">
        <v>36</v>
      </c>
      <c r="O15" s="39">
        <f t="shared" si="5"/>
        <v>-579195</v>
      </c>
      <c r="P15" s="33" t="s">
        <v>18</v>
      </c>
      <c r="Q15" s="81" t="s">
        <v>75</v>
      </c>
      <c r="R15" s="38">
        <f t="shared" si="1"/>
        <v>722501.98</v>
      </c>
      <c r="S15" s="29">
        <v>0</v>
      </c>
      <c r="T15" s="25"/>
      <c r="U15" s="46">
        <v>342.41800000000001</v>
      </c>
      <c r="V15" s="29">
        <f t="shared" si="2"/>
        <v>143306.98000000001</v>
      </c>
      <c r="W15" s="29">
        <f t="shared" si="4"/>
        <v>143306.98000000001</v>
      </c>
      <c r="X15" s="44">
        <f t="shared" si="3"/>
        <v>143306.98000000001</v>
      </c>
      <c r="Y15" s="29">
        <v>0</v>
      </c>
      <c r="Z15" s="29">
        <v>0</v>
      </c>
      <c r="AA15" s="83" t="s">
        <v>80</v>
      </c>
    </row>
    <row r="16" spans="1:27" s="23" customFormat="1" x14ac:dyDescent="0.2">
      <c r="A16" s="92">
        <v>2019</v>
      </c>
      <c r="B16" s="92" t="s">
        <v>26</v>
      </c>
      <c r="C16" s="92">
        <v>7</v>
      </c>
      <c r="D16" s="92" t="s">
        <v>35</v>
      </c>
      <c r="E16" s="81">
        <v>43434</v>
      </c>
      <c r="F16" s="81">
        <v>43525</v>
      </c>
      <c r="G16" s="81">
        <v>43555</v>
      </c>
      <c r="H16" s="81">
        <v>43560</v>
      </c>
      <c r="I16" s="99">
        <v>650</v>
      </c>
      <c r="J16" s="99" t="s">
        <v>132</v>
      </c>
      <c r="K16" s="92" t="s">
        <v>13</v>
      </c>
      <c r="L16" s="92" t="s">
        <v>16</v>
      </c>
      <c r="M16" s="93">
        <v>282.5</v>
      </c>
      <c r="N16" s="92" t="s">
        <v>36</v>
      </c>
      <c r="O16" s="94">
        <f>-(M16*I16)</f>
        <v>-183625</v>
      </c>
      <c r="P16" s="95" t="s">
        <v>18</v>
      </c>
      <c r="Q16" s="81" t="s">
        <v>77</v>
      </c>
      <c r="R16" s="96">
        <f t="shared" si="1"/>
        <v>226195.44999999998</v>
      </c>
      <c r="S16" s="97">
        <v>0</v>
      </c>
      <c r="T16" s="92"/>
      <c r="U16" s="82">
        <v>347.99299999999999</v>
      </c>
      <c r="V16" s="29">
        <f t="shared" si="2"/>
        <v>42570.45</v>
      </c>
      <c r="W16" s="97">
        <f t="shared" si="4"/>
        <v>42570.45</v>
      </c>
      <c r="X16" s="100">
        <f t="shared" si="3"/>
        <v>42570.45</v>
      </c>
      <c r="Y16" s="97">
        <v>0</v>
      </c>
      <c r="Z16" s="97">
        <v>0</v>
      </c>
      <c r="AA16" s="83" t="s">
        <v>79</v>
      </c>
    </row>
    <row r="17" spans="1:27" s="23" customFormat="1" x14ac:dyDescent="0.2">
      <c r="A17" s="92">
        <v>2019</v>
      </c>
      <c r="B17" s="92" t="s">
        <v>57</v>
      </c>
      <c r="C17" s="92">
        <v>29</v>
      </c>
      <c r="D17" s="92" t="s">
        <v>11</v>
      </c>
      <c r="E17" s="81">
        <v>43452</v>
      </c>
      <c r="F17" s="81">
        <v>43525</v>
      </c>
      <c r="G17" s="81">
        <v>43555</v>
      </c>
      <c r="H17" s="81">
        <v>43560</v>
      </c>
      <c r="I17" s="99">
        <v>635</v>
      </c>
      <c r="J17" s="99" t="s">
        <v>132</v>
      </c>
      <c r="K17" s="92" t="s">
        <v>13</v>
      </c>
      <c r="L17" s="92" t="s">
        <v>16</v>
      </c>
      <c r="M17" s="93">
        <v>265.5</v>
      </c>
      <c r="N17" s="92" t="s">
        <v>36</v>
      </c>
      <c r="O17" s="94">
        <f>-(M17*I17)</f>
        <v>-168592.5</v>
      </c>
      <c r="P17" s="95" t="s">
        <v>18</v>
      </c>
      <c r="Q17" s="81" t="s">
        <v>76</v>
      </c>
      <c r="R17" s="96">
        <f t="shared" si="1"/>
        <v>213340.95</v>
      </c>
      <c r="S17" s="97">
        <v>0</v>
      </c>
      <c r="T17" s="92"/>
      <c r="U17" s="82">
        <v>335.97</v>
      </c>
      <c r="V17" s="29">
        <f t="shared" si="2"/>
        <v>44748.450000000019</v>
      </c>
      <c r="W17" s="97">
        <f>V17</f>
        <v>44748.450000000019</v>
      </c>
      <c r="X17" s="100">
        <f t="shared" si="3"/>
        <v>44748.450000000019</v>
      </c>
      <c r="Y17" s="97">
        <v>0</v>
      </c>
      <c r="Z17" s="97">
        <v>0</v>
      </c>
      <c r="AA17" s="83" t="s">
        <v>78</v>
      </c>
    </row>
    <row r="18" spans="1:27" s="23" customFormat="1" x14ac:dyDescent="0.2">
      <c r="A18" s="92">
        <v>2019</v>
      </c>
      <c r="B18" s="92" t="s">
        <v>67</v>
      </c>
      <c r="C18" s="92">
        <v>41</v>
      </c>
      <c r="D18" s="92" t="s">
        <v>11</v>
      </c>
      <c r="E18" s="81">
        <v>43452</v>
      </c>
      <c r="F18" s="81">
        <v>43525</v>
      </c>
      <c r="G18" s="81">
        <v>43555</v>
      </c>
      <c r="H18" s="81">
        <v>43560</v>
      </c>
      <c r="I18" s="99">
        <v>2049</v>
      </c>
      <c r="J18" s="99" t="s">
        <v>132</v>
      </c>
      <c r="K18" s="92" t="s">
        <v>13</v>
      </c>
      <c r="L18" s="92" t="s">
        <v>16</v>
      </c>
      <c r="M18" s="93">
        <v>274.5</v>
      </c>
      <c r="N18" s="92" t="s">
        <v>36</v>
      </c>
      <c r="O18" s="94">
        <f>-(M18*I18)</f>
        <v>-562450.5</v>
      </c>
      <c r="P18" s="95" t="s">
        <v>18</v>
      </c>
      <c r="Q18" s="81" t="s">
        <v>75</v>
      </c>
      <c r="R18" s="96">
        <f t="shared" si="1"/>
        <v>722907.69000000006</v>
      </c>
      <c r="S18" s="97">
        <v>0</v>
      </c>
      <c r="T18" s="92"/>
      <c r="U18" s="82">
        <v>352.81</v>
      </c>
      <c r="V18" s="29">
        <f t="shared" si="2"/>
        <v>160457.19</v>
      </c>
      <c r="W18" s="97">
        <f t="shared" si="4"/>
        <v>160457.19</v>
      </c>
      <c r="X18" s="100">
        <f t="shared" si="3"/>
        <v>160457.19</v>
      </c>
      <c r="Y18" s="97">
        <v>0</v>
      </c>
      <c r="Z18" s="97">
        <v>0</v>
      </c>
      <c r="AA18" s="83" t="s">
        <v>80</v>
      </c>
    </row>
    <row r="19" spans="1:27" s="124" customFormat="1" x14ac:dyDescent="0.2">
      <c r="A19" s="119">
        <v>2019</v>
      </c>
      <c r="B19" s="119" t="s">
        <v>120</v>
      </c>
      <c r="C19" s="119">
        <v>81</v>
      </c>
      <c r="D19" s="119" t="s">
        <v>35</v>
      </c>
      <c r="E19" s="120">
        <v>43508</v>
      </c>
      <c r="F19" s="120">
        <v>43525</v>
      </c>
      <c r="G19" s="120">
        <v>43555</v>
      </c>
      <c r="H19" s="120">
        <v>43560</v>
      </c>
      <c r="I19" s="121">
        <v>400</v>
      </c>
      <c r="J19" s="121" t="s">
        <v>132</v>
      </c>
      <c r="K19" s="119" t="s">
        <v>13</v>
      </c>
      <c r="L19" s="119" t="s">
        <v>16</v>
      </c>
      <c r="M19" s="110">
        <v>340</v>
      </c>
      <c r="N19" s="107" t="s">
        <v>36</v>
      </c>
      <c r="O19" s="111">
        <f>-(M19*I19)</f>
        <v>-136000</v>
      </c>
      <c r="P19" s="112" t="s">
        <v>18</v>
      </c>
      <c r="Q19" s="108" t="s">
        <v>134</v>
      </c>
      <c r="R19" s="113">
        <f t="shared" si="1"/>
        <v>149690.88</v>
      </c>
      <c r="S19" s="114">
        <v>0</v>
      </c>
      <c r="T19" s="107"/>
      <c r="U19" s="115">
        <v>374.22719999999998</v>
      </c>
      <c r="V19" s="114">
        <f t="shared" si="2"/>
        <v>13690.879999999994</v>
      </c>
      <c r="W19" s="114">
        <f t="shared" si="4"/>
        <v>13690.879999999994</v>
      </c>
      <c r="X19" s="122">
        <f t="shared" si="3"/>
        <v>13690.879999999994</v>
      </c>
      <c r="Y19" s="114">
        <v>0</v>
      </c>
      <c r="Z19" s="114">
        <v>0</v>
      </c>
      <c r="AA19" s="123" t="s">
        <v>121</v>
      </c>
    </row>
    <row r="20" spans="1:27" s="124" customFormat="1" x14ac:dyDescent="0.2">
      <c r="A20" s="107">
        <v>2019</v>
      </c>
      <c r="B20" s="107" t="s">
        <v>27</v>
      </c>
      <c r="C20" s="107">
        <v>8</v>
      </c>
      <c r="D20" s="107" t="s">
        <v>35</v>
      </c>
      <c r="E20" s="108">
        <v>43434</v>
      </c>
      <c r="F20" s="108">
        <v>43556</v>
      </c>
      <c r="G20" s="108">
        <v>43585</v>
      </c>
      <c r="H20" s="108">
        <v>43593</v>
      </c>
      <c r="I20" s="109">
        <v>650</v>
      </c>
      <c r="J20" s="109" t="s">
        <v>132</v>
      </c>
      <c r="K20" s="107" t="s">
        <v>13</v>
      </c>
      <c r="L20" s="107" t="s">
        <v>16</v>
      </c>
      <c r="M20" s="110">
        <v>282.5</v>
      </c>
      <c r="N20" s="107" t="s">
        <v>36</v>
      </c>
      <c r="O20" s="111">
        <f t="shared" ref="O20:O23" si="6">-(M20*I20)</f>
        <v>-183625</v>
      </c>
      <c r="P20" s="112" t="s">
        <v>18</v>
      </c>
      <c r="Q20" s="108" t="s">
        <v>77</v>
      </c>
      <c r="R20" s="113">
        <f t="shared" ref="R20:R23" si="7">I20*V20</f>
        <v>33378767.499999993</v>
      </c>
      <c r="S20" s="114">
        <v>0</v>
      </c>
      <c r="T20" s="107"/>
      <c r="U20" s="115">
        <v>361.50299999999999</v>
      </c>
      <c r="V20" s="114">
        <f t="shared" ref="V20:V33" si="8">(U20-M20)*I20</f>
        <v>51351.94999999999</v>
      </c>
      <c r="W20" s="114">
        <f t="shared" si="4"/>
        <v>51351.94999999999</v>
      </c>
      <c r="X20" s="122">
        <f t="shared" ref="X20:X23" si="9">V20</f>
        <v>51351.94999999999</v>
      </c>
      <c r="Y20" s="114">
        <v>0</v>
      </c>
      <c r="Z20" s="114">
        <v>0</v>
      </c>
      <c r="AA20" s="123" t="s">
        <v>79</v>
      </c>
    </row>
    <row r="21" spans="1:27" s="124" customFormat="1" x14ac:dyDescent="0.2">
      <c r="A21" s="107">
        <v>2019</v>
      </c>
      <c r="B21" s="107" t="s">
        <v>58</v>
      </c>
      <c r="C21" s="107">
        <v>30</v>
      </c>
      <c r="D21" s="107" t="s">
        <v>11</v>
      </c>
      <c r="E21" s="108">
        <v>43452</v>
      </c>
      <c r="F21" s="108">
        <v>43556</v>
      </c>
      <c r="G21" s="108">
        <v>43585</v>
      </c>
      <c r="H21" s="108">
        <v>43593</v>
      </c>
      <c r="I21" s="109">
        <v>635</v>
      </c>
      <c r="J21" s="109" t="s">
        <v>132</v>
      </c>
      <c r="K21" s="107" t="s">
        <v>13</v>
      </c>
      <c r="L21" s="107" t="s">
        <v>16</v>
      </c>
      <c r="M21" s="110">
        <v>265.5</v>
      </c>
      <c r="N21" s="107" t="s">
        <v>36</v>
      </c>
      <c r="O21" s="111">
        <f t="shared" si="6"/>
        <v>-168592.5</v>
      </c>
      <c r="P21" s="112" t="s">
        <v>18</v>
      </c>
      <c r="Q21" s="108" t="s">
        <v>76</v>
      </c>
      <c r="R21" s="113">
        <f t="shared" si="7"/>
        <v>34387027.999999985</v>
      </c>
      <c r="S21" s="114">
        <v>0</v>
      </c>
      <c r="T21" s="107"/>
      <c r="U21" s="115">
        <v>350.78</v>
      </c>
      <c r="V21" s="114">
        <f t="shared" si="8"/>
        <v>54152.799999999981</v>
      </c>
      <c r="W21" s="114">
        <f t="shared" ref="W21:W27" si="10">V21</f>
        <v>54152.799999999981</v>
      </c>
      <c r="X21" s="122">
        <f t="shared" si="9"/>
        <v>54152.799999999981</v>
      </c>
      <c r="Y21" s="114">
        <v>0</v>
      </c>
      <c r="Z21" s="114">
        <v>0</v>
      </c>
      <c r="AA21" s="123" t="s">
        <v>78</v>
      </c>
    </row>
    <row r="22" spans="1:27" s="124" customFormat="1" x14ac:dyDescent="0.2">
      <c r="A22" s="107">
        <v>2019</v>
      </c>
      <c r="B22" s="107" t="s">
        <v>68</v>
      </c>
      <c r="C22" s="107">
        <v>42</v>
      </c>
      <c r="D22" s="107" t="s">
        <v>11</v>
      </c>
      <c r="E22" s="108">
        <v>43452</v>
      </c>
      <c r="F22" s="108">
        <v>43556</v>
      </c>
      <c r="G22" s="108">
        <v>43585</v>
      </c>
      <c r="H22" s="108">
        <v>43593</v>
      </c>
      <c r="I22" s="109">
        <v>1588</v>
      </c>
      <c r="J22" s="109" t="s">
        <v>132</v>
      </c>
      <c r="K22" s="107" t="s">
        <v>13</v>
      </c>
      <c r="L22" s="107" t="s">
        <v>16</v>
      </c>
      <c r="M22" s="110">
        <v>274.5</v>
      </c>
      <c r="N22" s="107" t="s">
        <v>36</v>
      </c>
      <c r="O22" s="111">
        <f t="shared" si="6"/>
        <v>-435906</v>
      </c>
      <c r="P22" s="112" t="s">
        <v>18</v>
      </c>
      <c r="Q22" s="108" t="s">
        <v>75</v>
      </c>
      <c r="R22" s="113">
        <f t="shared" si="7"/>
        <v>230767315.18400007</v>
      </c>
      <c r="S22" s="114">
        <v>0</v>
      </c>
      <c r="T22" s="107"/>
      <c r="U22" s="115">
        <v>366.01100000000002</v>
      </c>
      <c r="V22" s="114">
        <f t="shared" si="8"/>
        <v>145319.46800000005</v>
      </c>
      <c r="W22" s="114">
        <f t="shared" si="10"/>
        <v>145319.46800000005</v>
      </c>
      <c r="X22" s="122">
        <f t="shared" si="9"/>
        <v>145319.46800000005</v>
      </c>
      <c r="Y22" s="114">
        <v>0</v>
      </c>
      <c r="Z22" s="114">
        <v>0</v>
      </c>
      <c r="AA22" s="123" t="s">
        <v>80</v>
      </c>
    </row>
    <row r="23" spans="1:27" s="124" customFormat="1" x14ac:dyDescent="0.2">
      <c r="A23" s="119">
        <v>2019</v>
      </c>
      <c r="B23" s="119" t="s">
        <v>122</v>
      </c>
      <c r="C23" s="119">
        <v>82</v>
      </c>
      <c r="D23" s="119" t="s">
        <v>35</v>
      </c>
      <c r="E23" s="120">
        <v>43508</v>
      </c>
      <c r="F23" s="120">
        <v>43556</v>
      </c>
      <c r="G23" s="120">
        <v>43585</v>
      </c>
      <c r="H23" s="120">
        <v>43593</v>
      </c>
      <c r="I23" s="121">
        <v>400</v>
      </c>
      <c r="J23" s="121" t="s">
        <v>132</v>
      </c>
      <c r="K23" s="119" t="s">
        <v>13</v>
      </c>
      <c r="L23" s="119" t="s">
        <v>16</v>
      </c>
      <c r="M23" s="110">
        <v>340</v>
      </c>
      <c r="N23" s="107" t="s">
        <v>36</v>
      </c>
      <c r="O23" s="111">
        <f t="shared" si="6"/>
        <v>-136000</v>
      </c>
      <c r="P23" s="112" t="s">
        <v>18</v>
      </c>
      <c r="Q23" s="108" t="s">
        <v>134</v>
      </c>
      <c r="R23" s="113">
        <f t="shared" si="7"/>
        <v>6020959.9999999953</v>
      </c>
      <c r="S23" s="114">
        <v>0</v>
      </c>
      <c r="T23" s="107"/>
      <c r="U23" s="115">
        <v>377.63099999999997</v>
      </c>
      <c r="V23" s="114">
        <f t="shared" si="8"/>
        <v>15052.399999999989</v>
      </c>
      <c r="W23" s="114">
        <f t="shared" si="10"/>
        <v>15052.399999999989</v>
      </c>
      <c r="X23" s="122">
        <f t="shared" si="9"/>
        <v>15052.399999999989</v>
      </c>
      <c r="Y23" s="114">
        <v>0</v>
      </c>
      <c r="Z23" s="114">
        <v>0</v>
      </c>
      <c r="AA23" s="123" t="s">
        <v>121</v>
      </c>
    </row>
    <row r="24" spans="1:27" s="141" customFormat="1" x14ac:dyDescent="0.2">
      <c r="A24" s="119">
        <v>2019</v>
      </c>
      <c r="B24" s="119" t="s">
        <v>28</v>
      </c>
      <c r="C24" s="119">
        <v>9</v>
      </c>
      <c r="D24" s="119" t="s">
        <v>35</v>
      </c>
      <c r="E24" s="120">
        <v>43434</v>
      </c>
      <c r="F24" s="120">
        <v>43586</v>
      </c>
      <c r="G24" s="120">
        <v>43616</v>
      </c>
      <c r="H24" s="120">
        <v>43623</v>
      </c>
      <c r="I24" s="121">
        <v>650</v>
      </c>
      <c r="J24" s="121" t="s">
        <v>132</v>
      </c>
      <c r="K24" s="119" t="s">
        <v>13</v>
      </c>
      <c r="L24" s="119" t="s">
        <v>16</v>
      </c>
      <c r="M24" s="134">
        <v>282.5</v>
      </c>
      <c r="N24" s="119" t="s">
        <v>36</v>
      </c>
      <c r="O24" s="135">
        <f>-(M24*I24)</f>
        <v>-183625</v>
      </c>
      <c r="P24" s="136" t="s">
        <v>18</v>
      </c>
      <c r="Q24" s="120" t="s">
        <v>77</v>
      </c>
      <c r="R24" s="137">
        <f>I24*V24</f>
        <v>27052590.500000011</v>
      </c>
      <c r="S24" s="138">
        <v>0</v>
      </c>
      <c r="T24" s="119"/>
      <c r="U24" s="139">
        <v>346.52980000000002</v>
      </c>
      <c r="V24" s="114">
        <f t="shared" si="8"/>
        <v>41619.370000000017</v>
      </c>
      <c r="W24" s="114">
        <f t="shared" si="10"/>
        <v>41619.370000000017</v>
      </c>
      <c r="X24" s="114">
        <f t="shared" ref="X24:X31" si="11">W24</f>
        <v>41619.370000000017</v>
      </c>
      <c r="Y24" s="138">
        <v>0</v>
      </c>
      <c r="Z24" s="138">
        <v>0</v>
      </c>
      <c r="AA24" s="140" t="s">
        <v>79</v>
      </c>
    </row>
    <row r="25" spans="1:27" s="141" customFormat="1" x14ac:dyDescent="0.2">
      <c r="A25" s="119">
        <v>2019</v>
      </c>
      <c r="B25" s="119" t="s">
        <v>59</v>
      </c>
      <c r="C25" s="119">
        <v>31</v>
      </c>
      <c r="D25" s="119" t="s">
        <v>11</v>
      </c>
      <c r="E25" s="120">
        <v>43452</v>
      </c>
      <c r="F25" s="120">
        <v>43586</v>
      </c>
      <c r="G25" s="120">
        <v>43616</v>
      </c>
      <c r="H25" s="120">
        <v>43623</v>
      </c>
      <c r="I25" s="121">
        <v>635</v>
      </c>
      <c r="J25" s="121" t="s">
        <v>132</v>
      </c>
      <c r="K25" s="119" t="s">
        <v>13</v>
      </c>
      <c r="L25" s="119" t="s">
        <v>16</v>
      </c>
      <c r="M25" s="134">
        <v>265.5</v>
      </c>
      <c r="N25" s="119" t="s">
        <v>36</v>
      </c>
      <c r="O25" s="135">
        <f>-(M25*I25)</f>
        <v>-168592.5</v>
      </c>
      <c r="P25" s="136" t="s">
        <v>18</v>
      </c>
      <c r="Q25" s="120" t="s">
        <v>76</v>
      </c>
      <c r="R25" s="137">
        <f>I25*V25</f>
        <v>27283336.562249992</v>
      </c>
      <c r="S25" s="138">
        <v>0</v>
      </c>
      <c r="T25" s="119"/>
      <c r="U25" s="139">
        <v>333.16280999999998</v>
      </c>
      <c r="V25" s="114">
        <f t="shared" si="8"/>
        <v>42965.884349999986</v>
      </c>
      <c r="W25" s="114">
        <f t="shared" si="10"/>
        <v>42965.884349999986</v>
      </c>
      <c r="X25" s="114">
        <f t="shared" si="11"/>
        <v>42965.884349999986</v>
      </c>
      <c r="Y25" s="138">
        <v>0</v>
      </c>
      <c r="Z25" s="138">
        <v>0</v>
      </c>
      <c r="AA25" s="140" t="s">
        <v>78</v>
      </c>
    </row>
    <row r="26" spans="1:27" s="141" customFormat="1" x14ac:dyDescent="0.2">
      <c r="A26" s="119">
        <v>2019</v>
      </c>
      <c r="B26" s="119" t="s">
        <v>69</v>
      </c>
      <c r="C26" s="119">
        <v>43</v>
      </c>
      <c r="D26" s="119" t="s">
        <v>11</v>
      </c>
      <c r="E26" s="120">
        <v>43452</v>
      </c>
      <c r="F26" s="120">
        <v>43586</v>
      </c>
      <c r="G26" s="120">
        <v>43616</v>
      </c>
      <c r="H26" s="120">
        <v>43623</v>
      </c>
      <c r="I26" s="121">
        <v>1979</v>
      </c>
      <c r="J26" s="121" t="s">
        <v>132</v>
      </c>
      <c r="K26" s="119" t="s">
        <v>13</v>
      </c>
      <c r="L26" s="119" t="s">
        <v>16</v>
      </c>
      <c r="M26" s="134">
        <v>274.5</v>
      </c>
      <c r="N26" s="119" t="s">
        <v>36</v>
      </c>
      <c r="O26" s="135">
        <f>-(M26*I26)</f>
        <v>-543235.5</v>
      </c>
      <c r="P26" s="136" t="s">
        <v>18</v>
      </c>
      <c r="Q26" s="120" t="s">
        <v>75</v>
      </c>
      <c r="R26" s="137">
        <f>I26*V26</f>
        <v>288848411.45597988</v>
      </c>
      <c r="S26" s="138">
        <v>0</v>
      </c>
      <c r="T26" s="119"/>
      <c r="U26" s="139">
        <v>348.25277999999997</v>
      </c>
      <c r="V26" s="114">
        <f t="shared" si="8"/>
        <v>145956.75161999994</v>
      </c>
      <c r="W26" s="114">
        <f t="shared" si="10"/>
        <v>145956.75161999994</v>
      </c>
      <c r="X26" s="114">
        <f t="shared" si="11"/>
        <v>145956.75161999994</v>
      </c>
      <c r="Y26" s="138">
        <v>0</v>
      </c>
      <c r="Z26" s="138">
        <v>0</v>
      </c>
      <c r="AA26" s="140" t="s">
        <v>80</v>
      </c>
    </row>
    <row r="27" spans="1:27" s="141" customFormat="1" ht="12.75" customHeight="1" x14ac:dyDescent="0.2">
      <c r="A27" s="119">
        <v>2019</v>
      </c>
      <c r="B27" s="119" t="s">
        <v>123</v>
      </c>
      <c r="C27" s="119">
        <v>83</v>
      </c>
      <c r="D27" s="119" t="s">
        <v>35</v>
      </c>
      <c r="E27" s="120">
        <v>43508</v>
      </c>
      <c r="F27" s="120">
        <v>43586</v>
      </c>
      <c r="G27" s="120">
        <v>43616</v>
      </c>
      <c r="H27" s="120">
        <v>43623</v>
      </c>
      <c r="I27" s="121">
        <v>400</v>
      </c>
      <c r="J27" s="121" t="s">
        <v>132</v>
      </c>
      <c r="K27" s="119" t="s">
        <v>13</v>
      </c>
      <c r="L27" s="119" t="s">
        <v>16</v>
      </c>
      <c r="M27" s="134">
        <v>340</v>
      </c>
      <c r="N27" s="119" t="s">
        <v>36</v>
      </c>
      <c r="O27" s="135">
        <f>-(M27*I27)</f>
        <v>-136000</v>
      </c>
      <c r="P27" s="136" t="s">
        <v>18</v>
      </c>
      <c r="Q27" s="120" t="s">
        <v>134</v>
      </c>
      <c r="R27" s="137">
        <f>I27*V27</f>
        <v>3491935.9999999958</v>
      </c>
      <c r="S27" s="138">
        <v>0</v>
      </c>
      <c r="T27" s="119"/>
      <c r="U27" s="139">
        <v>361.82459999999998</v>
      </c>
      <c r="V27" s="138">
        <f t="shared" si="8"/>
        <v>8729.8399999999892</v>
      </c>
      <c r="W27" s="138">
        <f t="shared" si="10"/>
        <v>8729.8399999999892</v>
      </c>
      <c r="X27" s="138">
        <f t="shared" si="11"/>
        <v>8729.8399999999892</v>
      </c>
      <c r="Y27" s="138">
        <v>0</v>
      </c>
      <c r="Z27" s="138">
        <v>0</v>
      </c>
      <c r="AA27" s="140" t="s">
        <v>121</v>
      </c>
    </row>
    <row r="28" spans="1:27" s="141" customFormat="1" x14ac:dyDescent="0.2">
      <c r="A28" s="119">
        <v>2019</v>
      </c>
      <c r="B28" s="119" t="s">
        <v>29</v>
      </c>
      <c r="C28" s="119">
        <v>10</v>
      </c>
      <c r="D28" s="119" t="s">
        <v>35</v>
      </c>
      <c r="E28" s="120">
        <v>43434</v>
      </c>
      <c r="F28" s="120">
        <v>43617</v>
      </c>
      <c r="G28" s="120">
        <v>43646</v>
      </c>
      <c r="H28" s="120">
        <v>43651</v>
      </c>
      <c r="I28" s="121">
        <v>650</v>
      </c>
      <c r="J28" s="121" t="s">
        <v>132</v>
      </c>
      <c r="K28" s="119" t="s">
        <v>13</v>
      </c>
      <c r="L28" s="119" t="s">
        <v>16</v>
      </c>
      <c r="M28" s="134">
        <v>282.5</v>
      </c>
      <c r="N28" s="119" t="s">
        <v>36</v>
      </c>
      <c r="O28" s="135">
        <f t="shared" ref="O28:O35" si="12">-(M28*I28)</f>
        <v>-183625</v>
      </c>
      <c r="P28" s="136" t="s">
        <v>18</v>
      </c>
      <c r="Q28" s="120" t="s">
        <v>77</v>
      </c>
      <c r="R28" s="137">
        <f t="shared" ref="R28:R35" si="13">I28*V28</f>
        <v>12265597.500000004</v>
      </c>
      <c r="S28" s="138">
        <v>0</v>
      </c>
      <c r="T28" s="119"/>
      <c r="U28" s="139">
        <v>311.53100000000001</v>
      </c>
      <c r="V28" s="138">
        <f t="shared" si="8"/>
        <v>18870.150000000005</v>
      </c>
      <c r="W28" s="138">
        <f t="shared" ref="W28:W31" si="14">V28</f>
        <v>18870.150000000005</v>
      </c>
      <c r="X28" s="143">
        <f t="shared" si="11"/>
        <v>18870.150000000005</v>
      </c>
      <c r="Y28" s="138">
        <v>0</v>
      </c>
      <c r="Z28" s="138">
        <v>0</v>
      </c>
      <c r="AA28" s="140" t="s">
        <v>79</v>
      </c>
    </row>
    <row r="29" spans="1:27" s="141" customFormat="1" x14ac:dyDescent="0.2">
      <c r="A29" s="119">
        <v>2019</v>
      </c>
      <c r="B29" s="119" t="s">
        <v>60</v>
      </c>
      <c r="C29" s="119">
        <v>32</v>
      </c>
      <c r="D29" s="119" t="s">
        <v>11</v>
      </c>
      <c r="E29" s="120">
        <v>43452</v>
      </c>
      <c r="F29" s="120">
        <v>43617</v>
      </c>
      <c r="G29" s="120">
        <v>43646</v>
      </c>
      <c r="H29" s="120">
        <v>43651</v>
      </c>
      <c r="I29" s="121">
        <v>635</v>
      </c>
      <c r="J29" s="121" t="s">
        <v>132</v>
      </c>
      <c r="K29" s="119" t="s">
        <v>13</v>
      </c>
      <c r="L29" s="119" t="s">
        <v>16</v>
      </c>
      <c r="M29" s="134">
        <v>265.5</v>
      </c>
      <c r="N29" s="119" t="s">
        <v>36</v>
      </c>
      <c r="O29" s="135">
        <f t="shared" si="12"/>
        <v>-168592.5</v>
      </c>
      <c r="P29" s="136" t="s">
        <v>18</v>
      </c>
      <c r="Q29" s="120" t="s">
        <v>76</v>
      </c>
      <c r="R29" s="137">
        <f t="shared" si="13"/>
        <v>14876986.374999994</v>
      </c>
      <c r="S29" s="138">
        <v>0</v>
      </c>
      <c r="T29" s="119"/>
      <c r="U29" s="139">
        <v>302.39499999999998</v>
      </c>
      <c r="V29" s="138">
        <f t="shared" si="8"/>
        <v>23428.32499999999</v>
      </c>
      <c r="W29" s="138">
        <f t="shared" si="14"/>
        <v>23428.32499999999</v>
      </c>
      <c r="X29" s="143">
        <f t="shared" si="11"/>
        <v>23428.32499999999</v>
      </c>
      <c r="Y29" s="138">
        <v>0</v>
      </c>
      <c r="Z29" s="138">
        <v>0</v>
      </c>
      <c r="AA29" s="140" t="s">
        <v>78</v>
      </c>
    </row>
    <row r="30" spans="1:27" s="141" customFormat="1" x14ac:dyDescent="0.2">
      <c r="A30" s="119">
        <v>2019</v>
      </c>
      <c r="B30" s="119" t="s">
        <v>70</v>
      </c>
      <c r="C30" s="119">
        <v>44</v>
      </c>
      <c r="D30" s="119" t="s">
        <v>11</v>
      </c>
      <c r="E30" s="120">
        <v>43452</v>
      </c>
      <c r="F30" s="120">
        <v>43617</v>
      </c>
      <c r="G30" s="120">
        <v>43646</v>
      </c>
      <c r="H30" s="120">
        <v>43651</v>
      </c>
      <c r="I30" s="121">
        <v>2023</v>
      </c>
      <c r="J30" s="121" t="s">
        <v>132</v>
      </c>
      <c r="K30" s="119" t="s">
        <v>13</v>
      </c>
      <c r="L30" s="119" t="s">
        <v>16</v>
      </c>
      <c r="M30" s="134">
        <v>274.5</v>
      </c>
      <c r="N30" s="119" t="s">
        <v>36</v>
      </c>
      <c r="O30" s="135">
        <f t="shared" si="12"/>
        <v>-555313.5</v>
      </c>
      <c r="P30" s="136" t="s">
        <v>18</v>
      </c>
      <c r="Q30" s="120" t="s">
        <v>75</v>
      </c>
      <c r="R30" s="137">
        <f t="shared" si="13"/>
        <v>179952592.65900004</v>
      </c>
      <c r="S30" s="138">
        <v>0</v>
      </c>
      <c r="T30" s="119"/>
      <c r="U30" s="139">
        <v>318.471</v>
      </c>
      <c r="V30" s="138">
        <f t="shared" si="8"/>
        <v>88953.333000000013</v>
      </c>
      <c r="W30" s="138">
        <f t="shared" si="14"/>
        <v>88953.333000000013</v>
      </c>
      <c r="X30" s="143">
        <f t="shared" si="11"/>
        <v>88953.333000000013</v>
      </c>
      <c r="Y30" s="138">
        <v>0</v>
      </c>
      <c r="Z30" s="138">
        <v>0</v>
      </c>
      <c r="AA30" s="140" t="s">
        <v>80</v>
      </c>
    </row>
    <row r="31" spans="1:27" s="141" customFormat="1" x14ac:dyDescent="0.2">
      <c r="A31" s="119">
        <v>2019</v>
      </c>
      <c r="B31" s="119" t="s">
        <v>124</v>
      </c>
      <c r="C31" s="119">
        <v>84</v>
      </c>
      <c r="D31" s="119" t="s">
        <v>35</v>
      </c>
      <c r="E31" s="120">
        <v>43508</v>
      </c>
      <c r="F31" s="120">
        <v>43617</v>
      </c>
      <c r="G31" s="120">
        <v>43646</v>
      </c>
      <c r="H31" s="120">
        <v>43651</v>
      </c>
      <c r="I31" s="121">
        <v>400</v>
      </c>
      <c r="J31" s="121" t="s">
        <v>132</v>
      </c>
      <c r="K31" s="119" t="s">
        <v>13</v>
      </c>
      <c r="L31" s="119" t="s">
        <v>16</v>
      </c>
      <c r="M31" s="134">
        <v>340</v>
      </c>
      <c r="N31" s="119" t="s">
        <v>36</v>
      </c>
      <c r="O31" s="135">
        <f t="shared" si="12"/>
        <v>-136000</v>
      </c>
      <c r="P31" s="136" t="s">
        <v>18</v>
      </c>
      <c r="Q31" s="120" t="s">
        <v>134</v>
      </c>
      <c r="R31" s="137">
        <f t="shared" si="13"/>
        <v>-1147359.9999999988</v>
      </c>
      <c r="S31" s="138">
        <v>0</v>
      </c>
      <c r="T31" s="119"/>
      <c r="U31" s="139">
        <v>332.82900000000001</v>
      </c>
      <c r="V31" s="138">
        <f t="shared" si="8"/>
        <v>-2868.3999999999969</v>
      </c>
      <c r="W31" s="138">
        <f t="shared" si="14"/>
        <v>-2868.3999999999969</v>
      </c>
      <c r="X31" s="143">
        <f t="shared" si="11"/>
        <v>-2868.3999999999969</v>
      </c>
      <c r="Y31" s="138">
        <v>0</v>
      </c>
      <c r="Z31" s="138">
        <v>0</v>
      </c>
      <c r="AA31" s="140" t="s">
        <v>121</v>
      </c>
    </row>
    <row r="32" spans="1:27" s="141" customFormat="1" x14ac:dyDescent="0.2">
      <c r="A32" s="119">
        <v>2019</v>
      </c>
      <c r="B32" s="119" t="s">
        <v>61</v>
      </c>
      <c r="C32" s="119">
        <v>33</v>
      </c>
      <c r="D32" s="119" t="s">
        <v>11</v>
      </c>
      <c r="E32" s="120">
        <v>43452</v>
      </c>
      <c r="F32" s="120">
        <v>43647</v>
      </c>
      <c r="G32" s="120">
        <v>43677</v>
      </c>
      <c r="H32" s="120">
        <v>43684</v>
      </c>
      <c r="I32" s="121">
        <v>635</v>
      </c>
      <c r="J32" s="121" t="s">
        <v>132</v>
      </c>
      <c r="K32" s="119" t="s">
        <v>13</v>
      </c>
      <c r="L32" s="119" t="s">
        <v>16</v>
      </c>
      <c r="M32" s="134">
        <v>265.5</v>
      </c>
      <c r="N32" s="119" t="s">
        <v>36</v>
      </c>
      <c r="O32" s="135">
        <f t="shared" si="12"/>
        <v>-168592.5</v>
      </c>
      <c r="P32" s="136" t="s">
        <v>18</v>
      </c>
      <c r="Q32" s="120" t="s">
        <v>76</v>
      </c>
      <c r="R32" s="137">
        <f t="shared" si="13"/>
        <v>21160441.550000004</v>
      </c>
      <c r="S32" s="138">
        <v>0</v>
      </c>
      <c r="T32" s="119"/>
      <c r="U32" s="139">
        <v>317.97800000000001</v>
      </c>
      <c r="V32" s="138">
        <f t="shared" si="8"/>
        <v>33323.530000000006</v>
      </c>
      <c r="W32" s="138">
        <f t="shared" ref="W32:W33" si="15">V32</f>
        <v>33323.530000000006</v>
      </c>
      <c r="X32" s="143">
        <f t="shared" ref="X32:X33" si="16">W32</f>
        <v>33323.530000000006</v>
      </c>
      <c r="Y32" s="138">
        <v>0</v>
      </c>
      <c r="Z32" s="138">
        <v>0</v>
      </c>
      <c r="AA32" s="140" t="s">
        <v>78</v>
      </c>
    </row>
    <row r="33" spans="1:27" s="141" customFormat="1" x14ac:dyDescent="0.2">
      <c r="A33" s="119">
        <v>2019</v>
      </c>
      <c r="B33" s="119" t="s">
        <v>71</v>
      </c>
      <c r="C33" s="119">
        <v>45</v>
      </c>
      <c r="D33" s="119" t="s">
        <v>11</v>
      </c>
      <c r="E33" s="120">
        <v>43452</v>
      </c>
      <c r="F33" s="120">
        <v>43647</v>
      </c>
      <c r="G33" s="120">
        <v>43677</v>
      </c>
      <c r="H33" s="120">
        <v>43684</v>
      </c>
      <c r="I33" s="121">
        <v>1198</v>
      </c>
      <c r="J33" s="121" t="s">
        <v>132</v>
      </c>
      <c r="K33" s="119" t="s">
        <v>13</v>
      </c>
      <c r="L33" s="119" t="s">
        <v>16</v>
      </c>
      <c r="M33" s="134">
        <v>274.5</v>
      </c>
      <c r="N33" s="119" t="s">
        <v>36</v>
      </c>
      <c r="O33" s="135">
        <f t="shared" si="12"/>
        <v>-328851</v>
      </c>
      <c r="P33" s="136" t="s">
        <v>18</v>
      </c>
      <c r="Q33" s="120" t="s">
        <v>75</v>
      </c>
      <c r="R33" s="137">
        <f t="shared" si="13"/>
        <v>84721527.324000001</v>
      </c>
      <c r="S33" s="138">
        <v>0</v>
      </c>
      <c r="T33" s="119"/>
      <c r="U33" s="139">
        <v>333.53100000000001</v>
      </c>
      <c r="V33" s="138">
        <f t="shared" si="8"/>
        <v>70719.138000000006</v>
      </c>
      <c r="W33" s="138">
        <f t="shared" si="15"/>
        <v>70719.138000000006</v>
      </c>
      <c r="X33" s="143">
        <f t="shared" si="16"/>
        <v>70719.138000000006</v>
      </c>
      <c r="Y33" s="138">
        <v>0</v>
      </c>
      <c r="Z33" s="138">
        <v>0</v>
      </c>
      <c r="AA33" s="140" t="s">
        <v>80</v>
      </c>
    </row>
    <row r="34" spans="1:27" s="141" customFormat="1" x14ac:dyDescent="0.2">
      <c r="A34" s="119">
        <v>2019</v>
      </c>
      <c r="B34" s="119" t="s">
        <v>30</v>
      </c>
      <c r="C34" s="119">
        <v>11</v>
      </c>
      <c r="D34" s="119" t="s">
        <v>35</v>
      </c>
      <c r="E34" s="120">
        <v>43434</v>
      </c>
      <c r="F34" s="120">
        <v>43647</v>
      </c>
      <c r="G34" s="120">
        <v>43677</v>
      </c>
      <c r="H34" s="120">
        <v>43684</v>
      </c>
      <c r="I34" s="121">
        <v>650</v>
      </c>
      <c r="J34" s="121" t="s">
        <v>132</v>
      </c>
      <c r="K34" s="119" t="s">
        <v>13</v>
      </c>
      <c r="L34" s="119" t="s">
        <v>16</v>
      </c>
      <c r="M34" s="134">
        <v>282.5</v>
      </c>
      <c r="N34" s="119" t="s">
        <v>36</v>
      </c>
      <c r="O34" s="135">
        <f t="shared" si="12"/>
        <v>-183625</v>
      </c>
      <c r="P34" s="136" t="s">
        <v>18</v>
      </c>
      <c r="Q34" s="120" t="s">
        <v>77</v>
      </c>
      <c r="R34" s="137">
        <f t="shared" si="13"/>
        <v>20211555.000000011</v>
      </c>
      <c r="S34" s="138">
        <v>0</v>
      </c>
      <c r="T34" s="119"/>
      <c r="U34" s="139">
        <v>330.33800000000002</v>
      </c>
      <c r="V34" s="138">
        <f t="shared" ref="V34:V35" si="17">(U34-M34)*I34</f>
        <v>31094.700000000015</v>
      </c>
      <c r="W34" s="138">
        <f t="shared" ref="W34:W35" si="18">V34</f>
        <v>31094.700000000015</v>
      </c>
      <c r="X34" s="143">
        <f t="shared" ref="X34:X35" si="19">W34</f>
        <v>31094.700000000015</v>
      </c>
      <c r="Y34" s="138">
        <v>0</v>
      </c>
      <c r="Z34" s="138">
        <v>0</v>
      </c>
      <c r="AA34" s="140" t="s">
        <v>79</v>
      </c>
    </row>
    <row r="35" spans="1:27" s="141" customFormat="1" x14ac:dyDescent="0.2">
      <c r="A35" s="119">
        <v>2019</v>
      </c>
      <c r="B35" s="119" t="s">
        <v>125</v>
      </c>
      <c r="C35" s="119">
        <v>85</v>
      </c>
      <c r="D35" s="119" t="s">
        <v>35</v>
      </c>
      <c r="E35" s="120">
        <v>43508</v>
      </c>
      <c r="F35" s="120">
        <v>43647</v>
      </c>
      <c r="G35" s="120">
        <v>43677</v>
      </c>
      <c r="H35" s="120">
        <v>43684</v>
      </c>
      <c r="I35" s="121">
        <v>400</v>
      </c>
      <c r="J35" s="121" t="s">
        <v>132</v>
      </c>
      <c r="K35" s="119" t="s">
        <v>13</v>
      </c>
      <c r="L35" s="119" t="s">
        <v>16</v>
      </c>
      <c r="M35" s="134">
        <v>340</v>
      </c>
      <c r="N35" s="119" t="s">
        <v>36</v>
      </c>
      <c r="O35" s="135">
        <f t="shared" si="12"/>
        <v>-136000</v>
      </c>
      <c r="P35" s="136" t="s">
        <v>18</v>
      </c>
      <c r="Q35" s="120" t="s">
        <v>134</v>
      </c>
      <c r="R35" s="137">
        <f t="shared" si="13"/>
        <v>5920479.9999999972</v>
      </c>
      <c r="S35" s="138">
        <v>0</v>
      </c>
      <c r="T35" s="119"/>
      <c r="U35" s="139">
        <v>377.00299999999999</v>
      </c>
      <c r="V35" s="138">
        <f t="shared" si="17"/>
        <v>14801.199999999993</v>
      </c>
      <c r="W35" s="138">
        <f t="shared" si="18"/>
        <v>14801.199999999993</v>
      </c>
      <c r="X35" s="143">
        <f t="shared" si="19"/>
        <v>14801.199999999993</v>
      </c>
      <c r="Y35" s="138">
        <v>0</v>
      </c>
      <c r="Z35" s="138">
        <v>0</v>
      </c>
      <c r="AA35" s="140" t="s">
        <v>121</v>
      </c>
    </row>
    <row r="36" spans="1:27" s="141" customFormat="1" x14ac:dyDescent="0.2">
      <c r="A36" s="119">
        <v>2019</v>
      </c>
      <c r="B36" s="119" t="s">
        <v>31</v>
      </c>
      <c r="C36" s="119">
        <v>12</v>
      </c>
      <c r="D36" s="119" t="s">
        <v>35</v>
      </c>
      <c r="E36" s="120">
        <v>43434</v>
      </c>
      <c r="F36" s="120">
        <v>43678</v>
      </c>
      <c r="G36" s="120">
        <v>43708</v>
      </c>
      <c r="H36" s="120">
        <v>43714</v>
      </c>
      <c r="I36" s="121">
        <v>650</v>
      </c>
      <c r="J36" s="121" t="s">
        <v>132</v>
      </c>
      <c r="K36" s="119" t="s">
        <v>13</v>
      </c>
      <c r="L36" s="119" t="s">
        <v>16</v>
      </c>
      <c r="M36" s="134">
        <v>282.5</v>
      </c>
      <c r="N36" s="119" t="s">
        <v>36</v>
      </c>
      <c r="O36" s="135">
        <f t="shared" ref="O36:O47" si="20">-(M36*I36)</f>
        <v>-183625</v>
      </c>
      <c r="P36" s="136" t="s">
        <v>18</v>
      </c>
      <c r="Q36" s="120" t="s">
        <v>77</v>
      </c>
      <c r="R36" s="137">
        <f t="shared" ref="R36:R47" si="21">I36*V36</f>
        <v>-7191372.5000000065</v>
      </c>
      <c r="S36" s="138">
        <v>0</v>
      </c>
      <c r="T36" s="119"/>
      <c r="U36" s="139">
        <v>265.47899999999998</v>
      </c>
      <c r="V36" s="138">
        <f t="shared" ref="V36:V43" si="22">(U36-M36)*I36</f>
        <v>-11063.650000000011</v>
      </c>
      <c r="W36" s="138">
        <f t="shared" ref="W36:X40" si="23">V36</f>
        <v>-11063.650000000011</v>
      </c>
      <c r="X36" s="143">
        <f t="shared" si="23"/>
        <v>-11063.650000000011</v>
      </c>
      <c r="Y36" s="138">
        <v>0</v>
      </c>
      <c r="Z36" s="138">
        <v>0</v>
      </c>
      <c r="AA36" s="140" t="s">
        <v>79</v>
      </c>
    </row>
    <row r="37" spans="1:27" s="141" customFormat="1" x14ac:dyDescent="0.2">
      <c r="A37" s="119">
        <v>2019</v>
      </c>
      <c r="B37" s="119" t="s">
        <v>62</v>
      </c>
      <c r="C37" s="119">
        <v>34</v>
      </c>
      <c r="D37" s="119" t="s">
        <v>11</v>
      </c>
      <c r="E37" s="120">
        <v>43452</v>
      </c>
      <c r="F37" s="120">
        <v>43678</v>
      </c>
      <c r="G37" s="120">
        <v>43708</v>
      </c>
      <c r="H37" s="120">
        <v>43714</v>
      </c>
      <c r="I37" s="121">
        <v>635</v>
      </c>
      <c r="J37" s="121" t="s">
        <v>132</v>
      </c>
      <c r="K37" s="119" t="s">
        <v>13</v>
      </c>
      <c r="L37" s="119" t="s">
        <v>16</v>
      </c>
      <c r="M37" s="134">
        <v>265.5</v>
      </c>
      <c r="N37" s="119" t="s">
        <v>36</v>
      </c>
      <c r="O37" s="135">
        <f t="shared" si="20"/>
        <v>-168592.5</v>
      </c>
      <c r="P37" s="136" t="s">
        <v>18</v>
      </c>
      <c r="Q37" s="120" t="s">
        <v>76</v>
      </c>
      <c r="R37" s="137">
        <f t="shared" si="21"/>
        <v>-7971758.2500000037</v>
      </c>
      <c r="S37" s="138">
        <v>0</v>
      </c>
      <c r="T37" s="119"/>
      <c r="U37" s="139">
        <v>245.73</v>
      </c>
      <c r="V37" s="138">
        <f t="shared" si="22"/>
        <v>-12553.950000000006</v>
      </c>
      <c r="W37" s="138">
        <f t="shared" si="23"/>
        <v>-12553.950000000006</v>
      </c>
      <c r="X37" s="143">
        <f t="shared" si="23"/>
        <v>-12553.950000000006</v>
      </c>
      <c r="Y37" s="138">
        <v>0</v>
      </c>
      <c r="Z37" s="138">
        <v>0</v>
      </c>
      <c r="AA37" s="140" t="s">
        <v>78</v>
      </c>
    </row>
    <row r="38" spans="1:27" s="141" customFormat="1" x14ac:dyDescent="0.2">
      <c r="A38" s="119">
        <v>2019</v>
      </c>
      <c r="B38" s="119" t="s">
        <v>72</v>
      </c>
      <c r="C38" s="119">
        <v>46</v>
      </c>
      <c r="D38" s="119" t="s">
        <v>11</v>
      </c>
      <c r="E38" s="120">
        <v>43452</v>
      </c>
      <c r="F38" s="120">
        <v>43678</v>
      </c>
      <c r="G38" s="120">
        <v>43708</v>
      </c>
      <c r="H38" s="120">
        <v>43714</v>
      </c>
      <c r="I38" s="121">
        <v>2082</v>
      </c>
      <c r="J38" s="121" t="s">
        <v>132</v>
      </c>
      <c r="K38" s="119" t="s">
        <v>13</v>
      </c>
      <c r="L38" s="119" t="s">
        <v>16</v>
      </c>
      <c r="M38" s="134">
        <v>274.5</v>
      </c>
      <c r="N38" s="119" t="s">
        <v>36</v>
      </c>
      <c r="O38" s="135">
        <f t="shared" si="20"/>
        <v>-571509</v>
      </c>
      <c r="P38" s="136" t="s">
        <v>18</v>
      </c>
      <c r="Q38" s="120" t="s">
        <v>75</v>
      </c>
      <c r="R38" s="137">
        <f t="shared" si="21"/>
        <v>-57122992.871999986</v>
      </c>
      <c r="S38" s="138">
        <v>0</v>
      </c>
      <c r="T38" s="119"/>
      <c r="U38" s="139">
        <v>261.322</v>
      </c>
      <c r="V38" s="138">
        <f t="shared" si="22"/>
        <v>-27436.595999999994</v>
      </c>
      <c r="W38" s="138">
        <f t="shared" si="23"/>
        <v>-27436.595999999994</v>
      </c>
      <c r="X38" s="143">
        <f t="shared" si="23"/>
        <v>-27436.595999999994</v>
      </c>
      <c r="Y38" s="138">
        <v>0</v>
      </c>
      <c r="Z38" s="138">
        <v>0</v>
      </c>
      <c r="AA38" s="140" t="s">
        <v>80</v>
      </c>
    </row>
    <row r="39" spans="1:27" s="141" customFormat="1" x14ac:dyDescent="0.2">
      <c r="A39" s="119">
        <v>2019</v>
      </c>
      <c r="B39" s="119" t="s">
        <v>126</v>
      </c>
      <c r="C39" s="119">
        <v>86</v>
      </c>
      <c r="D39" s="119" t="s">
        <v>35</v>
      </c>
      <c r="E39" s="120">
        <v>43508</v>
      </c>
      <c r="F39" s="120">
        <v>43678</v>
      </c>
      <c r="G39" s="120">
        <v>43708</v>
      </c>
      <c r="H39" s="120">
        <v>43714</v>
      </c>
      <c r="I39" s="121">
        <v>400</v>
      </c>
      <c r="J39" s="121" t="s">
        <v>132</v>
      </c>
      <c r="K39" s="119" t="s">
        <v>13</v>
      </c>
      <c r="L39" s="119" t="s">
        <v>16</v>
      </c>
      <c r="M39" s="134">
        <v>340</v>
      </c>
      <c r="N39" s="119" t="s">
        <v>36</v>
      </c>
      <c r="O39" s="135">
        <f t="shared" si="20"/>
        <v>-136000</v>
      </c>
      <c r="P39" s="136" t="s">
        <v>18</v>
      </c>
      <c r="Q39" s="120" t="s">
        <v>134</v>
      </c>
      <c r="R39" s="137">
        <f t="shared" si="21"/>
        <v>-4403519.9999999981</v>
      </c>
      <c r="S39" s="138">
        <v>0</v>
      </c>
      <c r="T39" s="119"/>
      <c r="U39" s="139">
        <v>312.47800000000001</v>
      </c>
      <c r="V39" s="138">
        <f t="shared" si="22"/>
        <v>-11008.799999999996</v>
      </c>
      <c r="W39" s="138">
        <f t="shared" si="23"/>
        <v>-11008.799999999996</v>
      </c>
      <c r="X39" s="143">
        <f t="shared" si="23"/>
        <v>-11008.799999999996</v>
      </c>
      <c r="Y39" s="138">
        <v>0</v>
      </c>
      <c r="Z39" s="138">
        <v>0</v>
      </c>
      <c r="AA39" s="140" t="s">
        <v>121</v>
      </c>
    </row>
    <row r="40" spans="1:27" s="141" customFormat="1" x14ac:dyDescent="0.2">
      <c r="A40" s="119">
        <v>2019</v>
      </c>
      <c r="B40" s="119" t="s">
        <v>32</v>
      </c>
      <c r="C40" s="119">
        <v>13</v>
      </c>
      <c r="D40" s="119" t="s">
        <v>35</v>
      </c>
      <c r="E40" s="120">
        <v>43434</v>
      </c>
      <c r="F40" s="120">
        <v>43709</v>
      </c>
      <c r="G40" s="120">
        <v>43738</v>
      </c>
      <c r="H40" s="120">
        <v>43745</v>
      </c>
      <c r="I40" s="121">
        <v>650</v>
      </c>
      <c r="J40" s="121" t="s">
        <v>132</v>
      </c>
      <c r="K40" s="119" t="s">
        <v>13</v>
      </c>
      <c r="L40" s="119" t="s">
        <v>16</v>
      </c>
      <c r="M40" s="134">
        <v>282.5</v>
      </c>
      <c r="N40" s="119" t="s">
        <v>36</v>
      </c>
      <c r="O40" s="135">
        <f t="shared" si="20"/>
        <v>-183625</v>
      </c>
      <c r="P40" s="136" t="s">
        <v>18</v>
      </c>
      <c r="Q40" s="120" t="s">
        <v>77</v>
      </c>
      <c r="R40" s="137">
        <f t="shared" si="21"/>
        <v>-5296037.5000000102</v>
      </c>
      <c r="S40" s="138">
        <v>0</v>
      </c>
      <c r="T40" s="119"/>
      <c r="U40" s="139">
        <v>269.96499999999997</v>
      </c>
      <c r="V40" s="138">
        <f t="shared" si="22"/>
        <v>-8147.7500000000164</v>
      </c>
      <c r="W40" s="138">
        <f t="shared" si="23"/>
        <v>-8147.7500000000164</v>
      </c>
      <c r="X40" s="143">
        <f t="shared" si="23"/>
        <v>-8147.7500000000164</v>
      </c>
      <c r="Y40" s="138">
        <v>0</v>
      </c>
      <c r="Z40" s="138">
        <v>0</v>
      </c>
      <c r="AA40" s="140" t="s">
        <v>79</v>
      </c>
    </row>
    <row r="41" spans="1:27" s="141" customFormat="1" x14ac:dyDescent="0.2">
      <c r="A41" s="119">
        <v>2019</v>
      </c>
      <c r="B41" s="119" t="s">
        <v>63</v>
      </c>
      <c r="C41" s="119">
        <v>35</v>
      </c>
      <c r="D41" s="119" t="s">
        <v>11</v>
      </c>
      <c r="E41" s="120">
        <v>43452</v>
      </c>
      <c r="F41" s="120">
        <v>43709</v>
      </c>
      <c r="G41" s="120">
        <v>43738</v>
      </c>
      <c r="H41" s="120">
        <v>43745</v>
      </c>
      <c r="I41" s="121">
        <v>635</v>
      </c>
      <c r="J41" s="121" t="s">
        <v>132</v>
      </c>
      <c r="K41" s="119" t="s">
        <v>13</v>
      </c>
      <c r="L41" s="119" t="s">
        <v>16</v>
      </c>
      <c r="M41" s="134">
        <v>265.5</v>
      </c>
      <c r="N41" s="119" t="s">
        <v>36</v>
      </c>
      <c r="O41" s="135">
        <f t="shared" si="20"/>
        <v>-168592.5</v>
      </c>
      <c r="P41" s="136" t="s">
        <v>18</v>
      </c>
      <c r="Q41" s="120" t="s">
        <v>76</v>
      </c>
      <c r="R41" s="137">
        <f t="shared" si="21"/>
        <v>5656037.0749999946</v>
      </c>
      <c r="S41" s="138">
        <v>0</v>
      </c>
      <c r="T41" s="119"/>
      <c r="U41" s="139">
        <v>279.52699999999999</v>
      </c>
      <c r="V41" s="138">
        <f t="shared" si="22"/>
        <v>8907.1449999999913</v>
      </c>
      <c r="W41" s="138">
        <f>V41</f>
        <v>8907.1449999999913</v>
      </c>
      <c r="X41" s="143">
        <f t="shared" ref="X41:X49" si="24">W41</f>
        <v>8907.1449999999913</v>
      </c>
      <c r="Y41" s="138">
        <v>0</v>
      </c>
      <c r="Z41" s="138">
        <v>0</v>
      </c>
      <c r="AA41" s="140" t="s">
        <v>78</v>
      </c>
    </row>
    <row r="42" spans="1:27" s="141" customFormat="1" x14ac:dyDescent="0.2">
      <c r="A42" s="119">
        <v>2019</v>
      </c>
      <c r="B42" s="119" t="s">
        <v>73</v>
      </c>
      <c r="C42" s="119">
        <v>47</v>
      </c>
      <c r="D42" s="119" t="s">
        <v>11</v>
      </c>
      <c r="E42" s="120">
        <v>43452</v>
      </c>
      <c r="F42" s="120">
        <v>43709</v>
      </c>
      <c r="G42" s="120">
        <v>43738</v>
      </c>
      <c r="H42" s="120">
        <v>43745</v>
      </c>
      <c r="I42" s="121">
        <v>2452</v>
      </c>
      <c r="J42" s="121" t="s">
        <v>132</v>
      </c>
      <c r="K42" s="119" t="s">
        <v>13</v>
      </c>
      <c r="L42" s="119" t="s">
        <v>16</v>
      </c>
      <c r="M42" s="134">
        <v>274.5</v>
      </c>
      <c r="N42" s="119" t="s">
        <v>36</v>
      </c>
      <c r="O42" s="135">
        <f t="shared" si="20"/>
        <v>-673074</v>
      </c>
      <c r="P42" s="136" t="s">
        <v>18</v>
      </c>
      <c r="Q42" s="120" t="s">
        <v>75</v>
      </c>
      <c r="R42" s="137">
        <f t="shared" si="21"/>
        <v>125350526.09599994</v>
      </c>
      <c r="S42" s="138">
        <v>0</v>
      </c>
      <c r="T42" s="119"/>
      <c r="U42" s="139">
        <v>295.34899999999999</v>
      </c>
      <c r="V42" s="138">
        <f t="shared" si="22"/>
        <v>51121.747999999978</v>
      </c>
      <c r="W42" s="138">
        <f>V42</f>
        <v>51121.747999999978</v>
      </c>
      <c r="X42" s="143">
        <f t="shared" si="24"/>
        <v>51121.747999999978</v>
      </c>
      <c r="Y42" s="138">
        <v>0</v>
      </c>
      <c r="Z42" s="138">
        <v>0</v>
      </c>
      <c r="AA42" s="140" t="s">
        <v>80</v>
      </c>
    </row>
    <row r="43" spans="1:27" s="141" customFormat="1" x14ac:dyDescent="0.2">
      <c r="A43" s="119">
        <v>2019</v>
      </c>
      <c r="B43" s="119" t="s">
        <v>127</v>
      </c>
      <c r="C43" s="119">
        <v>87</v>
      </c>
      <c r="D43" s="119" t="s">
        <v>35</v>
      </c>
      <c r="E43" s="120">
        <v>43508</v>
      </c>
      <c r="F43" s="120">
        <v>43709</v>
      </c>
      <c r="G43" s="120">
        <v>43738</v>
      </c>
      <c r="H43" s="120">
        <v>43745</v>
      </c>
      <c r="I43" s="121">
        <v>400</v>
      </c>
      <c r="J43" s="121" t="s">
        <v>132</v>
      </c>
      <c r="K43" s="119" t="s">
        <v>13</v>
      </c>
      <c r="L43" s="119" t="s">
        <v>16</v>
      </c>
      <c r="M43" s="134">
        <v>340</v>
      </c>
      <c r="N43" s="119" t="s">
        <v>36</v>
      </c>
      <c r="O43" s="135">
        <f t="shared" si="20"/>
        <v>-136000</v>
      </c>
      <c r="P43" s="136" t="s">
        <v>18</v>
      </c>
      <c r="Q43" s="120" t="s">
        <v>134</v>
      </c>
      <c r="R43" s="137">
        <f t="shared" si="21"/>
        <v>3144799.9999999958</v>
      </c>
      <c r="S43" s="138">
        <v>0</v>
      </c>
      <c r="T43" s="119"/>
      <c r="U43" s="139">
        <v>359.65499999999997</v>
      </c>
      <c r="V43" s="138">
        <f t="shared" si="22"/>
        <v>7861.9999999999891</v>
      </c>
      <c r="W43" s="138">
        <f t="shared" ref="W43:W49" si="25">V43</f>
        <v>7861.9999999999891</v>
      </c>
      <c r="X43" s="143">
        <f t="shared" si="24"/>
        <v>7861.9999999999891</v>
      </c>
      <c r="Y43" s="138">
        <v>0</v>
      </c>
      <c r="Z43" s="138">
        <v>0</v>
      </c>
      <c r="AA43" s="140" t="s">
        <v>121</v>
      </c>
    </row>
    <row r="44" spans="1:27" s="141" customFormat="1" x14ac:dyDescent="0.2">
      <c r="A44" s="119">
        <v>2019</v>
      </c>
      <c r="B44" s="119" t="s">
        <v>33</v>
      </c>
      <c r="C44" s="119">
        <v>14</v>
      </c>
      <c r="D44" s="119" t="s">
        <v>35</v>
      </c>
      <c r="E44" s="120">
        <v>43434</v>
      </c>
      <c r="F44" s="120">
        <v>43739</v>
      </c>
      <c r="G44" s="120">
        <v>43769</v>
      </c>
      <c r="H44" s="120">
        <v>43776</v>
      </c>
      <c r="I44" s="121">
        <v>650</v>
      </c>
      <c r="J44" s="121" t="s">
        <v>132</v>
      </c>
      <c r="K44" s="119" t="s">
        <v>13</v>
      </c>
      <c r="L44" s="119" t="s">
        <v>16</v>
      </c>
      <c r="M44" s="134">
        <v>282.5</v>
      </c>
      <c r="N44" s="119" t="s">
        <v>36</v>
      </c>
      <c r="O44" s="135">
        <f t="shared" si="20"/>
        <v>-183625</v>
      </c>
      <c r="P44" s="136" t="s">
        <v>18</v>
      </c>
      <c r="Q44" s="120" t="s">
        <v>77</v>
      </c>
      <c r="R44" s="137">
        <f t="shared" si="21"/>
        <v>-26999862.5</v>
      </c>
      <c r="S44" s="138">
        <v>0</v>
      </c>
      <c r="T44" s="119"/>
      <c r="U44" s="139">
        <v>218.595</v>
      </c>
      <c r="V44" s="138">
        <f>(U44-M44)*I44</f>
        <v>-41538.25</v>
      </c>
      <c r="W44" s="138">
        <f t="shared" si="25"/>
        <v>-41538.25</v>
      </c>
      <c r="X44" s="143">
        <f t="shared" si="24"/>
        <v>-41538.25</v>
      </c>
      <c r="Y44" s="138">
        <v>0</v>
      </c>
      <c r="Z44" s="138">
        <v>0</v>
      </c>
      <c r="AA44" s="140" t="s">
        <v>79</v>
      </c>
    </row>
    <row r="45" spans="1:27" s="141" customFormat="1" x14ac:dyDescent="0.2">
      <c r="A45" s="119">
        <v>2019</v>
      </c>
      <c r="B45" s="119" t="s">
        <v>64</v>
      </c>
      <c r="C45" s="119">
        <v>36</v>
      </c>
      <c r="D45" s="119" t="s">
        <v>11</v>
      </c>
      <c r="E45" s="120">
        <v>43452</v>
      </c>
      <c r="F45" s="120">
        <v>43739</v>
      </c>
      <c r="G45" s="120">
        <v>43769</v>
      </c>
      <c r="H45" s="120">
        <v>43776</v>
      </c>
      <c r="I45" s="121">
        <v>635</v>
      </c>
      <c r="J45" s="121" t="s">
        <v>132</v>
      </c>
      <c r="K45" s="119" t="s">
        <v>13</v>
      </c>
      <c r="L45" s="119" t="s">
        <v>16</v>
      </c>
      <c r="M45" s="134">
        <v>265.5</v>
      </c>
      <c r="N45" s="119" t="s">
        <v>36</v>
      </c>
      <c r="O45" s="135">
        <f t="shared" si="20"/>
        <v>-168592.5</v>
      </c>
      <c r="P45" s="136" t="s">
        <v>18</v>
      </c>
      <c r="Q45" s="120" t="s">
        <v>76</v>
      </c>
      <c r="R45" s="137">
        <f t="shared" si="21"/>
        <v>-27379783.949999992</v>
      </c>
      <c r="S45" s="138">
        <v>0</v>
      </c>
      <c r="T45" s="119"/>
      <c r="U45" s="139">
        <v>197.59800000000001</v>
      </c>
      <c r="V45" s="138">
        <f>(U45-M45)*I45</f>
        <v>-43117.76999999999</v>
      </c>
      <c r="W45" s="138">
        <f t="shared" si="25"/>
        <v>-43117.76999999999</v>
      </c>
      <c r="X45" s="143">
        <f t="shared" si="24"/>
        <v>-43117.76999999999</v>
      </c>
      <c r="Y45" s="138">
        <v>0</v>
      </c>
      <c r="Z45" s="138">
        <v>0</v>
      </c>
      <c r="AA45" s="140" t="s">
        <v>78</v>
      </c>
    </row>
    <row r="46" spans="1:27" s="141" customFormat="1" x14ac:dyDescent="0.2">
      <c r="A46" s="119">
        <v>2019</v>
      </c>
      <c r="B46" s="119" t="s">
        <v>74</v>
      </c>
      <c r="C46" s="119">
        <v>48</v>
      </c>
      <c r="D46" s="119" t="s">
        <v>11</v>
      </c>
      <c r="E46" s="120">
        <v>43452</v>
      </c>
      <c r="F46" s="120">
        <v>43739</v>
      </c>
      <c r="G46" s="120">
        <v>43769</v>
      </c>
      <c r="H46" s="120">
        <v>43776</v>
      </c>
      <c r="I46" s="121">
        <v>2976</v>
      </c>
      <c r="J46" s="121" t="s">
        <v>132</v>
      </c>
      <c r="K46" s="119" t="s">
        <v>13</v>
      </c>
      <c r="L46" s="119" t="s">
        <v>16</v>
      </c>
      <c r="M46" s="134">
        <v>274.5</v>
      </c>
      <c r="N46" s="119" t="s">
        <v>36</v>
      </c>
      <c r="O46" s="135">
        <f t="shared" si="20"/>
        <v>-816912</v>
      </c>
      <c r="P46" s="136" t="s">
        <v>18</v>
      </c>
      <c r="Q46" s="120" t="s">
        <v>75</v>
      </c>
      <c r="R46" s="137">
        <f t="shared" si="21"/>
        <v>-504497138.6879999</v>
      </c>
      <c r="S46" s="138">
        <v>0</v>
      </c>
      <c r="T46" s="119"/>
      <c r="U46" s="139">
        <v>217.53700000000001</v>
      </c>
      <c r="V46" s="138">
        <f>(U46-M46)*I46</f>
        <v>-169521.88799999998</v>
      </c>
      <c r="W46" s="138">
        <f t="shared" si="25"/>
        <v>-169521.88799999998</v>
      </c>
      <c r="X46" s="143">
        <f t="shared" si="24"/>
        <v>-169521.88799999998</v>
      </c>
      <c r="Y46" s="138">
        <v>0</v>
      </c>
      <c r="Z46" s="138">
        <v>0</v>
      </c>
      <c r="AA46" s="140" t="s">
        <v>80</v>
      </c>
    </row>
    <row r="47" spans="1:27" s="141" customFormat="1" x14ac:dyDescent="0.2">
      <c r="A47" s="119">
        <v>2019</v>
      </c>
      <c r="B47" s="119" t="s">
        <v>128</v>
      </c>
      <c r="C47" s="119">
        <v>88</v>
      </c>
      <c r="D47" s="119" t="s">
        <v>35</v>
      </c>
      <c r="E47" s="120">
        <v>43508</v>
      </c>
      <c r="F47" s="120">
        <v>43739</v>
      </c>
      <c r="G47" s="120">
        <v>43769</v>
      </c>
      <c r="H47" s="120">
        <v>43776</v>
      </c>
      <c r="I47" s="121">
        <v>400</v>
      </c>
      <c r="J47" s="121" t="s">
        <v>132</v>
      </c>
      <c r="K47" s="119" t="s">
        <v>13</v>
      </c>
      <c r="L47" s="119" t="s">
        <v>16</v>
      </c>
      <c r="M47" s="134">
        <v>340</v>
      </c>
      <c r="N47" s="119" t="s">
        <v>36</v>
      </c>
      <c r="O47" s="135">
        <f t="shared" si="20"/>
        <v>-136000</v>
      </c>
      <c r="P47" s="136" t="s">
        <v>18</v>
      </c>
      <c r="Q47" s="120" t="s">
        <v>134</v>
      </c>
      <c r="R47" s="137">
        <f t="shared" si="21"/>
        <v>-11200959.999999994</v>
      </c>
      <c r="S47" s="138">
        <v>0</v>
      </c>
      <c r="T47" s="119"/>
      <c r="U47" s="139">
        <v>269.99400000000003</v>
      </c>
      <c r="V47" s="138">
        <f>(U47-M47)*I47</f>
        <v>-28002.399999999987</v>
      </c>
      <c r="W47" s="138">
        <f t="shared" si="25"/>
        <v>-28002.399999999987</v>
      </c>
      <c r="X47" s="143">
        <f t="shared" si="24"/>
        <v>-28002.399999999987</v>
      </c>
      <c r="Y47" s="138">
        <v>0</v>
      </c>
      <c r="Z47" s="138">
        <v>0</v>
      </c>
      <c r="AA47" s="140" t="s">
        <v>121</v>
      </c>
    </row>
    <row r="48" spans="1:27" s="141" customFormat="1" x14ac:dyDescent="0.2">
      <c r="A48" s="119">
        <v>2019</v>
      </c>
      <c r="B48" s="119" t="s">
        <v>34</v>
      </c>
      <c r="C48" s="119">
        <v>15</v>
      </c>
      <c r="D48" s="119" t="s">
        <v>35</v>
      </c>
      <c r="E48" s="120">
        <v>43434</v>
      </c>
      <c r="F48" s="120">
        <v>43770</v>
      </c>
      <c r="G48" s="120">
        <v>43799</v>
      </c>
      <c r="H48" s="120">
        <v>43805</v>
      </c>
      <c r="I48" s="121">
        <v>650</v>
      </c>
      <c r="J48" s="121" t="s">
        <v>132</v>
      </c>
      <c r="K48" s="119" t="s">
        <v>13</v>
      </c>
      <c r="L48" s="119" t="s">
        <v>16</v>
      </c>
      <c r="M48" s="134">
        <v>282.5</v>
      </c>
      <c r="N48" s="119" t="s">
        <v>36</v>
      </c>
      <c r="O48" s="135">
        <f>-(M48*I48)</f>
        <v>-183625</v>
      </c>
      <c r="P48" s="136" t="s">
        <v>18</v>
      </c>
      <c r="Q48" s="120" t="s">
        <v>77</v>
      </c>
      <c r="R48" s="137">
        <f>I48*V48</f>
        <v>-41604420</v>
      </c>
      <c r="S48" s="138">
        <v>0</v>
      </c>
      <c r="T48" s="119"/>
      <c r="U48" s="139">
        <v>184.02799999999999</v>
      </c>
      <c r="V48" s="138">
        <f t="shared" ref="V48:V49" si="26">(U48-M48)*I48</f>
        <v>-64006.8</v>
      </c>
      <c r="W48" s="138">
        <f t="shared" si="25"/>
        <v>-64006.8</v>
      </c>
      <c r="X48" s="143">
        <f t="shared" si="24"/>
        <v>-64006.8</v>
      </c>
      <c r="Y48" s="138">
        <v>0</v>
      </c>
      <c r="Z48" s="138">
        <v>0</v>
      </c>
      <c r="AA48" s="140" t="s">
        <v>79</v>
      </c>
    </row>
    <row r="49" spans="1:29" s="141" customFormat="1" x14ac:dyDescent="0.2">
      <c r="A49" s="119">
        <v>2019</v>
      </c>
      <c r="B49" s="119" t="s">
        <v>129</v>
      </c>
      <c r="C49" s="119">
        <v>89</v>
      </c>
      <c r="D49" s="119" t="s">
        <v>35</v>
      </c>
      <c r="E49" s="120">
        <v>43508</v>
      </c>
      <c r="F49" s="120">
        <v>43770</v>
      </c>
      <c r="G49" s="120">
        <v>43799</v>
      </c>
      <c r="H49" s="120">
        <v>43805</v>
      </c>
      <c r="I49" s="121">
        <v>400</v>
      </c>
      <c r="J49" s="121" t="s">
        <v>132</v>
      </c>
      <c r="K49" s="119" t="s">
        <v>13</v>
      </c>
      <c r="L49" s="119" t="s">
        <v>16</v>
      </c>
      <c r="M49" s="134">
        <v>340</v>
      </c>
      <c r="N49" s="119" t="s">
        <v>36</v>
      </c>
      <c r="O49" s="135">
        <f>-(M49*I49)</f>
        <v>-136000</v>
      </c>
      <c r="P49" s="136" t="s">
        <v>18</v>
      </c>
      <c r="Q49" s="120" t="s">
        <v>134</v>
      </c>
      <c r="R49" s="137">
        <f>I49*V49</f>
        <v>-18774720</v>
      </c>
      <c r="S49" s="138">
        <v>0</v>
      </c>
      <c r="T49" s="119"/>
      <c r="U49" s="139">
        <v>222.65799999999999</v>
      </c>
      <c r="V49" s="138">
        <f t="shared" si="26"/>
        <v>-46936.800000000003</v>
      </c>
      <c r="W49" s="138">
        <f t="shared" si="25"/>
        <v>-46936.800000000003</v>
      </c>
      <c r="X49" s="143">
        <f t="shared" si="24"/>
        <v>-46936.800000000003</v>
      </c>
      <c r="Y49" s="138">
        <v>0</v>
      </c>
      <c r="Z49" s="138">
        <v>0</v>
      </c>
      <c r="AA49" s="140" t="s">
        <v>121</v>
      </c>
    </row>
    <row r="50" spans="1:29" s="156" customFormat="1" x14ac:dyDescent="0.2">
      <c r="A50" s="147">
        <v>2019</v>
      </c>
      <c r="B50" s="147" t="s">
        <v>140</v>
      </c>
      <c r="C50" s="147">
        <v>90</v>
      </c>
      <c r="D50" s="147" t="s">
        <v>35</v>
      </c>
      <c r="E50" s="148">
        <v>43508</v>
      </c>
      <c r="F50" s="148">
        <v>43800</v>
      </c>
      <c r="G50" s="148">
        <v>43830</v>
      </c>
      <c r="H50" s="148">
        <v>43838</v>
      </c>
      <c r="I50" s="149">
        <v>400</v>
      </c>
      <c r="J50" s="149" t="s">
        <v>132</v>
      </c>
      <c r="K50" s="147" t="s">
        <v>13</v>
      </c>
      <c r="L50" s="147" t="s">
        <v>16</v>
      </c>
      <c r="M50" s="150">
        <v>340</v>
      </c>
      <c r="N50" s="147" t="s">
        <v>36</v>
      </c>
      <c r="O50" s="151">
        <f>-(M50*I50)</f>
        <v>-136000</v>
      </c>
      <c r="P50" s="152" t="s">
        <v>18</v>
      </c>
      <c r="Q50" s="153" t="s">
        <v>134</v>
      </c>
      <c r="R50" s="146">
        <f>I50*V50</f>
        <v>-16022879.999999998</v>
      </c>
      <c r="S50" s="154">
        <v>0</v>
      </c>
      <c r="T50" s="147"/>
      <c r="U50" s="144">
        <v>239.857</v>
      </c>
      <c r="V50" s="129">
        <f t="shared" ref="V50" si="27">(U50-M50)*I50</f>
        <v>-40057.199999999997</v>
      </c>
      <c r="W50" s="129">
        <f t="shared" ref="W50" si="28">V50</f>
        <v>-40057.199999999997</v>
      </c>
      <c r="X50" s="145">
        <f t="shared" ref="X50" si="29">W50</f>
        <v>-40057.199999999997</v>
      </c>
      <c r="Y50" s="129">
        <v>0</v>
      </c>
      <c r="Z50" s="154">
        <v>0</v>
      </c>
      <c r="AA50" s="155" t="s">
        <v>121</v>
      </c>
    </row>
    <row r="51" spans="1:29" s="24" customFormat="1" x14ac:dyDescent="0.2">
      <c r="A51" s="26"/>
      <c r="B51" s="26"/>
      <c r="C51" s="26"/>
      <c r="D51" s="26"/>
      <c r="E51" s="28"/>
      <c r="F51" s="28"/>
      <c r="G51" s="28"/>
      <c r="H51" s="26"/>
      <c r="I51" s="42">
        <f>SUM(I10:I50)</f>
        <v>36622</v>
      </c>
      <c r="J51" s="42"/>
      <c r="K51" s="26"/>
      <c r="L51" s="30"/>
      <c r="M51" s="131"/>
      <c r="N51" s="131"/>
      <c r="O51" s="132">
        <f>SUM(O10:O50)</f>
        <v>-10314789</v>
      </c>
      <c r="P51" s="132"/>
      <c r="Q51" s="131"/>
      <c r="R51" s="133">
        <f>SUM(R10:R50)</f>
        <v>397906040.25438005</v>
      </c>
      <c r="S51" s="133">
        <v>0</v>
      </c>
      <c r="T51" s="131"/>
      <c r="U51" s="131" t="s">
        <v>38</v>
      </c>
      <c r="V51" s="133">
        <f ca="1">SUM(V10:V50)</f>
        <v>859086.71211999992</v>
      </c>
      <c r="W51" s="133">
        <f>SUM(W10:W50)</f>
        <v>859086.71211999992</v>
      </c>
      <c r="X51" s="133">
        <f>SUM(X10:X50)</f>
        <v>859086.71211999992</v>
      </c>
      <c r="Y51" s="133">
        <v>0</v>
      </c>
      <c r="Z51" s="132">
        <v>-20491461.833376467</v>
      </c>
      <c r="AA51" s="84"/>
      <c r="AB51" s="40"/>
    </row>
    <row r="52" spans="1:29" s="24" customFormat="1" x14ac:dyDescent="0.2">
      <c r="A52" s="26"/>
      <c r="B52" s="26"/>
      <c r="C52" s="26"/>
      <c r="D52" s="26"/>
      <c r="E52" s="28"/>
      <c r="F52" s="28"/>
      <c r="G52" s="28"/>
      <c r="H52" s="26"/>
      <c r="K52" s="26"/>
      <c r="L52" s="30"/>
      <c r="M52" s="26"/>
      <c r="N52" s="26"/>
      <c r="O52" s="40"/>
      <c r="P52" s="40"/>
      <c r="Q52" s="26"/>
      <c r="R52" s="30"/>
      <c r="S52" s="30"/>
      <c r="T52" s="26"/>
      <c r="Y52" s="30"/>
      <c r="Z52" s="30">
        <v>0</v>
      </c>
      <c r="AA52" s="40"/>
      <c r="AB52" s="84"/>
      <c r="AC52" s="40"/>
    </row>
    <row r="53" spans="1:29" s="24" customFormat="1" x14ac:dyDescent="0.2">
      <c r="A53" s="26"/>
      <c r="B53" s="26"/>
      <c r="C53" s="26"/>
      <c r="D53" s="26"/>
      <c r="E53" s="28"/>
      <c r="F53" s="28"/>
      <c r="G53" s="28"/>
      <c r="H53" s="26"/>
      <c r="I53" s="26"/>
      <c r="J53" s="26"/>
      <c r="K53" s="26"/>
      <c r="L53" s="30"/>
      <c r="M53" s="26"/>
      <c r="N53" s="26"/>
      <c r="O53" s="40"/>
      <c r="P53" s="40"/>
      <c r="Q53" s="26"/>
      <c r="R53" s="30"/>
      <c r="S53" s="30"/>
      <c r="T53" s="26"/>
      <c r="U53" s="30"/>
      <c r="V53" s="30"/>
      <c r="W53" s="30"/>
      <c r="X53" s="30"/>
      <c r="Y53" s="30"/>
      <c r="Z53" s="40"/>
      <c r="AA53" s="84"/>
      <c r="AB53" s="40"/>
    </row>
    <row r="54" spans="1:29" s="24" customFormat="1" x14ac:dyDescent="0.2">
      <c r="A54" s="25">
        <v>2019</v>
      </c>
      <c r="B54" s="25" t="s">
        <v>41</v>
      </c>
      <c r="C54" s="25">
        <v>16</v>
      </c>
      <c r="D54" s="25" t="s">
        <v>35</v>
      </c>
      <c r="E54" s="27">
        <v>43437</v>
      </c>
      <c r="F54" s="27">
        <v>43466</v>
      </c>
      <c r="G54" s="27">
        <v>43496</v>
      </c>
      <c r="H54" s="27">
        <v>43503</v>
      </c>
      <c r="I54" s="41">
        <v>550</v>
      </c>
      <c r="J54" s="41" t="s">
        <v>132</v>
      </c>
      <c r="K54" s="25" t="s">
        <v>13</v>
      </c>
      <c r="L54" s="25" t="s">
        <v>16</v>
      </c>
      <c r="M54" s="43">
        <v>1240</v>
      </c>
      <c r="N54" s="25" t="s">
        <v>40</v>
      </c>
      <c r="O54" s="39">
        <f t="shared" ref="O54" si="30">-(M54*I54)</f>
        <v>-682000</v>
      </c>
      <c r="P54" s="33" t="s">
        <v>18</v>
      </c>
      <c r="Q54" s="81" t="s">
        <v>76</v>
      </c>
      <c r="R54" s="38">
        <f>I54*U54</f>
        <v>659002.74</v>
      </c>
      <c r="S54" s="29">
        <v>0</v>
      </c>
      <c r="T54" s="25"/>
      <c r="U54" s="82">
        <v>1198.1867999999999</v>
      </c>
      <c r="V54" s="98">
        <f t="shared" ref="V54:V59" si="31">(U54-M54)*I54</f>
        <v>-22997.260000000028</v>
      </c>
      <c r="W54" s="44">
        <f t="shared" ref="W54:W59" si="32">V54</f>
        <v>-22997.260000000028</v>
      </c>
      <c r="X54" s="29">
        <f t="shared" ref="X54" si="33">V54</f>
        <v>-22997.260000000028</v>
      </c>
      <c r="Y54" s="29">
        <v>0</v>
      </c>
      <c r="Z54" s="25"/>
      <c r="AA54" s="83" t="s">
        <v>78</v>
      </c>
      <c r="AB54" s="23"/>
    </row>
    <row r="55" spans="1:29" s="23" customFormat="1" x14ac:dyDescent="0.2">
      <c r="A55" s="92">
        <v>2019</v>
      </c>
      <c r="B55" s="92" t="s">
        <v>42</v>
      </c>
      <c r="C55" s="92">
        <v>17</v>
      </c>
      <c r="D55" s="92" t="s">
        <v>35</v>
      </c>
      <c r="E55" s="81">
        <v>43437</v>
      </c>
      <c r="F55" s="81">
        <v>43497</v>
      </c>
      <c r="G55" s="81">
        <v>43524</v>
      </c>
      <c r="H55" s="81">
        <v>43531</v>
      </c>
      <c r="I55" s="99">
        <v>550</v>
      </c>
      <c r="J55" s="99" t="s">
        <v>132</v>
      </c>
      <c r="K55" s="92" t="s">
        <v>13</v>
      </c>
      <c r="L55" s="92" t="s">
        <v>16</v>
      </c>
      <c r="M55" s="93">
        <v>1240</v>
      </c>
      <c r="N55" s="92" t="s">
        <v>40</v>
      </c>
      <c r="O55" s="94">
        <f t="shared" ref="O55:O57" si="34">-(M55*I55)</f>
        <v>-682000</v>
      </c>
      <c r="P55" s="95" t="s">
        <v>18</v>
      </c>
      <c r="Q55" s="81" t="s">
        <v>76</v>
      </c>
      <c r="R55" s="96">
        <f>I55*U55</f>
        <v>753389.61499999999</v>
      </c>
      <c r="S55" s="97">
        <v>0</v>
      </c>
      <c r="T55" s="92"/>
      <c r="U55" s="82">
        <v>1369.7992999999999</v>
      </c>
      <c r="V55" s="29">
        <f t="shared" si="31"/>
        <v>71389.614999999947</v>
      </c>
      <c r="W55" s="29">
        <f t="shared" si="32"/>
        <v>71389.614999999947</v>
      </c>
      <c r="X55" s="29">
        <f t="shared" ref="X55:X58" si="35">V55</f>
        <v>71389.614999999947</v>
      </c>
      <c r="Y55" s="97">
        <v>0</v>
      </c>
      <c r="Z55" s="97">
        <v>0</v>
      </c>
      <c r="AA55" s="83" t="s">
        <v>78</v>
      </c>
    </row>
    <row r="56" spans="1:29" s="23" customFormat="1" x14ac:dyDescent="0.2">
      <c r="A56" s="101">
        <v>2019</v>
      </c>
      <c r="B56" s="101" t="s">
        <v>43</v>
      </c>
      <c r="C56" s="101">
        <v>18</v>
      </c>
      <c r="D56" s="101" t="s">
        <v>35</v>
      </c>
      <c r="E56" s="102">
        <v>43437</v>
      </c>
      <c r="F56" s="102">
        <v>43525</v>
      </c>
      <c r="G56" s="102">
        <v>43555</v>
      </c>
      <c r="H56" s="102">
        <v>43560</v>
      </c>
      <c r="I56" s="103">
        <v>550</v>
      </c>
      <c r="J56" s="103" t="s">
        <v>132</v>
      </c>
      <c r="K56" s="101" t="s">
        <v>13</v>
      </c>
      <c r="L56" s="101" t="s">
        <v>16</v>
      </c>
      <c r="M56" s="93">
        <v>1240</v>
      </c>
      <c r="N56" s="92" t="s">
        <v>40</v>
      </c>
      <c r="O56" s="94">
        <f t="shared" si="34"/>
        <v>-682000</v>
      </c>
      <c r="P56" s="95" t="s">
        <v>18</v>
      </c>
      <c r="Q56" s="81" t="s">
        <v>76</v>
      </c>
      <c r="R56" s="96">
        <f>I56*U56</f>
        <v>793712.31499999994</v>
      </c>
      <c r="S56" s="97">
        <v>0</v>
      </c>
      <c r="T56" s="92"/>
      <c r="U56" s="82">
        <v>1443.1133</v>
      </c>
      <c r="V56" s="29">
        <f t="shared" si="31"/>
        <v>111712.31499999999</v>
      </c>
      <c r="W56" s="97">
        <f t="shared" si="32"/>
        <v>111712.31499999999</v>
      </c>
      <c r="X56" s="100">
        <f t="shared" si="35"/>
        <v>111712.31499999999</v>
      </c>
      <c r="Y56" s="97">
        <v>0</v>
      </c>
      <c r="Z56" s="97">
        <v>0</v>
      </c>
      <c r="AA56" s="83" t="s">
        <v>78</v>
      </c>
    </row>
    <row r="57" spans="1:29" s="124" customFormat="1" x14ac:dyDescent="0.2">
      <c r="A57" s="119">
        <v>2019</v>
      </c>
      <c r="B57" s="119" t="s">
        <v>44</v>
      </c>
      <c r="C57" s="119">
        <v>19</v>
      </c>
      <c r="D57" s="119" t="s">
        <v>35</v>
      </c>
      <c r="E57" s="120">
        <v>43437</v>
      </c>
      <c r="F57" s="120">
        <v>43556</v>
      </c>
      <c r="G57" s="120">
        <v>43585</v>
      </c>
      <c r="H57" s="120">
        <v>43594</v>
      </c>
      <c r="I57" s="121">
        <v>550</v>
      </c>
      <c r="J57" s="121" t="s">
        <v>132</v>
      </c>
      <c r="K57" s="119" t="s">
        <v>13</v>
      </c>
      <c r="L57" s="119" t="s">
        <v>16</v>
      </c>
      <c r="M57" s="110">
        <v>1240</v>
      </c>
      <c r="N57" s="107" t="s">
        <v>40</v>
      </c>
      <c r="O57" s="111">
        <f t="shared" si="34"/>
        <v>-682000</v>
      </c>
      <c r="P57" s="112" t="s">
        <v>18</v>
      </c>
      <c r="Q57" s="108" t="s">
        <v>76</v>
      </c>
      <c r="R57" s="113">
        <f t="shared" ref="R57" si="36">I57*V57</f>
        <v>79641897.5</v>
      </c>
      <c r="S57" s="114">
        <v>0</v>
      </c>
      <c r="T57" s="107"/>
      <c r="U57" s="115">
        <v>1503.279</v>
      </c>
      <c r="V57" s="114">
        <f t="shared" si="31"/>
        <v>144803.45000000001</v>
      </c>
      <c r="W57" s="114">
        <f t="shared" si="32"/>
        <v>144803.45000000001</v>
      </c>
      <c r="X57" s="114">
        <f t="shared" si="35"/>
        <v>144803.45000000001</v>
      </c>
      <c r="Y57" s="114">
        <v>0</v>
      </c>
      <c r="Z57" s="114">
        <v>0</v>
      </c>
      <c r="AA57" s="123" t="s">
        <v>78</v>
      </c>
    </row>
    <row r="58" spans="1:29" s="124" customFormat="1" x14ac:dyDescent="0.2">
      <c r="A58" s="119">
        <v>2019</v>
      </c>
      <c r="B58" s="119" t="s">
        <v>45</v>
      </c>
      <c r="C58" s="119">
        <v>20</v>
      </c>
      <c r="D58" s="119" t="s">
        <v>35</v>
      </c>
      <c r="E58" s="120">
        <v>43437</v>
      </c>
      <c r="F58" s="120">
        <v>43586</v>
      </c>
      <c r="G58" s="120">
        <v>43616</v>
      </c>
      <c r="H58" s="120">
        <v>43623</v>
      </c>
      <c r="I58" s="121">
        <v>550</v>
      </c>
      <c r="J58" s="121" t="s">
        <v>132</v>
      </c>
      <c r="K58" s="119" t="s">
        <v>13</v>
      </c>
      <c r="L58" s="119" t="s">
        <v>16</v>
      </c>
      <c r="M58" s="110">
        <v>1240</v>
      </c>
      <c r="N58" s="107" t="s">
        <v>40</v>
      </c>
      <c r="O58" s="111">
        <f>-(M58*I58)</f>
        <v>-682000</v>
      </c>
      <c r="P58" s="112" t="s">
        <v>18</v>
      </c>
      <c r="Q58" s="108" t="s">
        <v>76</v>
      </c>
      <c r="R58" s="113">
        <f>I58*V58</f>
        <v>58189595.75</v>
      </c>
      <c r="S58" s="114">
        <v>0</v>
      </c>
      <c r="T58" s="107"/>
      <c r="U58" s="115">
        <v>1432.3623</v>
      </c>
      <c r="V58" s="114">
        <f t="shared" si="31"/>
        <v>105799.265</v>
      </c>
      <c r="W58" s="114">
        <f t="shared" si="32"/>
        <v>105799.265</v>
      </c>
      <c r="X58" s="122">
        <f t="shared" si="35"/>
        <v>105799.265</v>
      </c>
      <c r="Y58" s="114">
        <v>0</v>
      </c>
      <c r="Z58" s="114">
        <v>0</v>
      </c>
      <c r="AA58" s="123" t="s">
        <v>78</v>
      </c>
    </row>
    <row r="59" spans="1:29" s="141" customFormat="1" x14ac:dyDescent="0.2">
      <c r="A59" s="119">
        <v>2019</v>
      </c>
      <c r="B59" s="119" t="s">
        <v>46</v>
      </c>
      <c r="C59" s="119">
        <v>21</v>
      </c>
      <c r="D59" s="119" t="s">
        <v>35</v>
      </c>
      <c r="E59" s="120">
        <v>43437</v>
      </c>
      <c r="F59" s="120">
        <v>43617</v>
      </c>
      <c r="G59" s="120">
        <v>43646</v>
      </c>
      <c r="H59" s="120">
        <v>43651</v>
      </c>
      <c r="I59" s="121">
        <v>550</v>
      </c>
      <c r="J59" s="121" t="s">
        <v>132</v>
      </c>
      <c r="K59" s="119" t="s">
        <v>13</v>
      </c>
      <c r="L59" s="119" t="s">
        <v>16</v>
      </c>
      <c r="M59" s="134">
        <v>1240</v>
      </c>
      <c r="N59" s="119" t="s">
        <v>40</v>
      </c>
      <c r="O59" s="135">
        <f t="shared" ref="O59:O60" si="37">-(M59*I59)</f>
        <v>-682000</v>
      </c>
      <c r="P59" s="136" t="s">
        <v>18</v>
      </c>
      <c r="Q59" s="120" t="s">
        <v>76</v>
      </c>
      <c r="R59" s="137">
        <f t="shared" ref="R59:R60" si="38">I59*V59</f>
        <v>15008839.999999996</v>
      </c>
      <c r="S59" s="138">
        <v>0</v>
      </c>
      <c r="T59" s="119"/>
      <c r="U59" s="139">
        <v>1289.616</v>
      </c>
      <c r="V59" s="138">
        <f t="shared" si="31"/>
        <v>27288.799999999992</v>
      </c>
      <c r="W59" s="138">
        <f t="shared" si="32"/>
        <v>27288.799999999992</v>
      </c>
      <c r="X59" s="143">
        <f t="shared" ref="X59" si="39">V59</f>
        <v>27288.799999999992</v>
      </c>
      <c r="Y59" s="138">
        <v>0</v>
      </c>
      <c r="Z59" s="138">
        <v>0</v>
      </c>
      <c r="AA59" s="140" t="s">
        <v>78</v>
      </c>
    </row>
    <row r="60" spans="1:29" s="141" customFormat="1" x14ac:dyDescent="0.2">
      <c r="A60" s="119">
        <v>2019</v>
      </c>
      <c r="B60" s="119" t="s">
        <v>47</v>
      </c>
      <c r="C60" s="119">
        <v>22</v>
      </c>
      <c r="D60" s="119" t="s">
        <v>35</v>
      </c>
      <c r="E60" s="120">
        <v>43437</v>
      </c>
      <c r="F60" s="120">
        <v>43647</v>
      </c>
      <c r="G60" s="120">
        <v>43677</v>
      </c>
      <c r="H60" s="120">
        <v>43684</v>
      </c>
      <c r="I60" s="121">
        <v>550</v>
      </c>
      <c r="J60" s="121" t="s">
        <v>132</v>
      </c>
      <c r="K60" s="119" t="s">
        <v>13</v>
      </c>
      <c r="L60" s="119" t="s">
        <v>16</v>
      </c>
      <c r="M60" s="134">
        <v>1240</v>
      </c>
      <c r="N60" s="119" t="s">
        <v>40</v>
      </c>
      <c r="O60" s="135">
        <f t="shared" si="37"/>
        <v>-682000</v>
      </c>
      <c r="P60" s="136" t="s">
        <v>18</v>
      </c>
      <c r="Q60" s="120" t="s">
        <v>76</v>
      </c>
      <c r="R60" s="137">
        <f t="shared" si="38"/>
        <v>34570304.999999978</v>
      </c>
      <c r="S60" s="138">
        <v>0</v>
      </c>
      <c r="T60" s="119"/>
      <c r="U60" s="139">
        <v>1354.2819999999999</v>
      </c>
      <c r="V60" s="138">
        <f t="shared" ref="V60" si="40">(U60-M60)*I60</f>
        <v>62855.099999999962</v>
      </c>
      <c r="W60" s="138">
        <f t="shared" ref="W60" si="41">V60</f>
        <v>62855.099999999962</v>
      </c>
      <c r="X60" s="143">
        <f t="shared" ref="X60" si="42">V60</f>
        <v>62855.099999999962</v>
      </c>
      <c r="Y60" s="138">
        <v>0</v>
      </c>
      <c r="Z60" s="138">
        <v>0</v>
      </c>
      <c r="AA60" s="140" t="s">
        <v>78</v>
      </c>
    </row>
    <row r="61" spans="1:29" s="141" customFormat="1" x14ac:dyDescent="0.2">
      <c r="A61" s="119">
        <v>2019</v>
      </c>
      <c r="B61" s="119" t="s">
        <v>48</v>
      </c>
      <c r="C61" s="119">
        <v>23</v>
      </c>
      <c r="D61" s="119" t="s">
        <v>35</v>
      </c>
      <c r="E61" s="120">
        <v>43437</v>
      </c>
      <c r="F61" s="120">
        <v>43678</v>
      </c>
      <c r="G61" s="120">
        <v>43708</v>
      </c>
      <c r="H61" s="120">
        <v>43714</v>
      </c>
      <c r="I61" s="121">
        <v>550</v>
      </c>
      <c r="J61" s="121" t="s">
        <v>132</v>
      </c>
      <c r="K61" s="119" t="s">
        <v>13</v>
      </c>
      <c r="L61" s="119" t="s">
        <v>16</v>
      </c>
      <c r="M61" s="134">
        <v>1240</v>
      </c>
      <c r="N61" s="119" t="s">
        <v>40</v>
      </c>
      <c r="O61" s="135">
        <f>-(M61*I61)</f>
        <v>-682000</v>
      </c>
      <c r="P61" s="136" t="s">
        <v>18</v>
      </c>
      <c r="Q61" s="120" t="s">
        <v>76</v>
      </c>
      <c r="R61" s="137">
        <f>I61*V61</f>
        <v>-52132547.499999985</v>
      </c>
      <c r="S61" s="138">
        <v>0</v>
      </c>
      <c r="T61" s="119"/>
      <c r="U61" s="139">
        <v>1067.6610000000001</v>
      </c>
      <c r="V61" s="138">
        <f>(U61-M61)*I61</f>
        <v>-94786.449999999968</v>
      </c>
      <c r="W61" s="138">
        <f t="shared" ref="W61:X64" si="43">V61</f>
        <v>-94786.449999999968</v>
      </c>
      <c r="X61" s="143">
        <f t="shared" si="43"/>
        <v>-94786.449999999968</v>
      </c>
      <c r="Y61" s="138">
        <v>0</v>
      </c>
      <c r="Z61" s="138">
        <v>0</v>
      </c>
      <c r="AA61" s="140" t="s">
        <v>78</v>
      </c>
    </row>
    <row r="62" spans="1:29" s="141" customFormat="1" x14ac:dyDescent="0.2">
      <c r="A62" s="119">
        <v>2019</v>
      </c>
      <c r="B62" s="119" t="s">
        <v>49</v>
      </c>
      <c r="C62" s="119">
        <v>24</v>
      </c>
      <c r="D62" s="119" t="s">
        <v>35</v>
      </c>
      <c r="E62" s="120">
        <v>43437</v>
      </c>
      <c r="F62" s="120">
        <v>43709</v>
      </c>
      <c r="G62" s="120">
        <v>43738</v>
      </c>
      <c r="H62" s="120">
        <v>43745</v>
      </c>
      <c r="I62" s="121">
        <v>550</v>
      </c>
      <c r="J62" s="121" t="s">
        <v>132</v>
      </c>
      <c r="K62" s="119" t="s">
        <v>13</v>
      </c>
      <c r="L62" s="119" t="s">
        <v>16</v>
      </c>
      <c r="M62" s="134">
        <v>1240</v>
      </c>
      <c r="N62" s="119" t="s">
        <v>40</v>
      </c>
      <c r="O62" s="135">
        <f>-(M62*I62)</f>
        <v>-682000</v>
      </c>
      <c r="P62" s="136" t="s">
        <v>18</v>
      </c>
      <c r="Q62" s="120" t="s">
        <v>76</v>
      </c>
      <c r="R62" s="137">
        <f>I62*V62</f>
        <v>-6835290.0000000019</v>
      </c>
      <c r="S62" s="138">
        <v>0</v>
      </c>
      <c r="T62" s="119"/>
      <c r="U62" s="139">
        <v>1217.404</v>
      </c>
      <c r="V62" s="138">
        <f>(U62-M62)*I62</f>
        <v>-12427.800000000003</v>
      </c>
      <c r="W62" s="138">
        <f t="shared" si="43"/>
        <v>-12427.800000000003</v>
      </c>
      <c r="X62" s="143">
        <f t="shared" si="43"/>
        <v>-12427.800000000003</v>
      </c>
      <c r="Y62" s="138">
        <v>0</v>
      </c>
      <c r="Z62" s="138">
        <v>0</v>
      </c>
      <c r="AA62" s="140" t="s">
        <v>78</v>
      </c>
    </row>
    <row r="63" spans="1:29" s="141" customFormat="1" x14ac:dyDescent="0.2">
      <c r="A63" s="119">
        <v>2019</v>
      </c>
      <c r="B63" s="119" t="s">
        <v>50</v>
      </c>
      <c r="C63" s="119">
        <v>25</v>
      </c>
      <c r="D63" s="119" t="s">
        <v>35</v>
      </c>
      <c r="E63" s="120">
        <v>43437</v>
      </c>
      <c r="F63" s="120">
        <v>43739</v>
      </c>
      <c r="G63" s="120">
        <v>43769</v>
      </c>
      <c r="H63" s="120">
        <v>43777</v>
      </c>
      <c r="I63" s="121">
        <v>550</v>
      </c>
      <c r="J63" s="121" t="s">
        <v>132</v>
      </c>
      <c r="K63" s="119" t="s">
        <v>13</v>
      </c>
      <c r="L63" s="119" t="s">
        <v>16</v>
      </c>
      <c r="M63" s="134">
        <v>1240</v>
      </c>
      <c r="N63" s="119" t="s">
        <v>40</v>
      </c>
      <c r="O63" s="135">
        <f t="shared" ref="O63" si="44">-(M63*I63)</f>
        <v>-682000</v>
      </c>
      <c r="P63" s="136" t="s">
        <v>18</v>
      </c>
      <c r="Q63" s="120" t="s">
        <v>76</v>
      </c>
      <c r="R63" s="137">
        <f>I63*V63</f>
        <v>-117745402.5</v>
      </c>
      <c r="S63" s="138">
        <v>0</v>
      </c>
      <c r="T63" s="119"/>
      <c r="U63" s="139">
        <v>850.75900000000001</v>
      </c>
      <c r="V63" s="138">
        <f t="shared" ref="V63:V64" si="45">(U63-M63)*I63</f>
        <v>-214082.55</v>
      </c>
      <c r="W63" s="138">
        <f t="shared" si="43"/>
        <v>-214082.55</v>
      </c>
      <c r="X63" s="143">
        <f t="shared" si="43"/>
        <v>-214082.55</v>
      </c>
      <c r="Y63" s="138">
        <v>0</v>
      </c>
      <c r="Z63" s="138">
        <v>0</v>
      </c>
      <c r="AA63" s="140" t="s">
        <v>78</v>
      </c>
    </row>
    <row r="64" spans="1:29" s="142" customFormat="1" x14ac:dyDescent="0.2">
      <c r="A64" s="116">
        <v>2019</v>
      </c>
      <c r="B64" s="116" t="s">
        <v>51</v>
      </c>
      <c r="C64" s="116">
        <v>26</v>
      </c>
      <c r="D64" s="116" t="s">
        <v>35</v>
      </c>
      <c r="E64" s="117">
        <v>43437</v>
      </c>
      <c r="F64" s="117">
        <v>43770</v>
      </c>
      <c r="G64" s="117">
        <v>43799</v>
      </c>
      <c r="H64" s="117">
        <v>43805</v>
      </c>
      <c r="I64" s="118">
        <v>550</v>
      </c>
      <c r="J64" s="118" t="s">
        <v>132</v>
      </c>
      <c r="K64" s="116" t="s">
        <v>13</v>
      </c>
      <c r="L64" s="116" t="s">
        <v>16</v>
      </c>
      <c r="M64" s="126">
        <v>1240</v>
      </c>
      <c r="N64" s="116" t="s">
        <v>40</v>
      </c>
      <c r="O64" s="127">
        <f>-(M64*I64)</f>
        <v>-682000</v>
      </c>
      <c r="P64" s="128" t="s">
        <v>18</v>
      </c>
      <c r="Q64" s="117" t="s">
        <v>76</v>
      </c>
      <c r="R64" s="157">
        <f>I64*V64</f>
        <v>-166419467.50000003</v>
      </c>
      <c r="S64" s="129">
        <v>0</v>
      </c>
      <c r="T64" s="116"/>
      <c r="U64" s="144">
        <v>689.85299999999995</v>
      </c>
      <c r="V64" s="129">
        <f t="shared" si="45"/>
        <v>-302580.85000000003</v>
      </c>
      <c r="W64" s="129">
        <f t="shared" si="43"/>
        <v>-302580.85000000003</v>
      </c>
      <c r="X64" s="145">
        <f t="shared" si="43"/>
        <v>-302580.85000000003</v>
      </c>
      <c r="Y64" s="129">
        <v>0</v>
      </c>
      <c r="Z64" s="129">
        <v>0</v>
      </c>
      <c r="AA64" s="130" t="s">
        <v>78</v>
      </c>
    </row>
    <row r="65" spans="1:29" s="24" customFormat="1" x14ac:dyDescent="0.2">
      <c r="A65" s="26"/>
      <c r="B65" s="26"/>
      <c r="C65" s="26"/>
      <c r="D65" s="26"/>
      <c r="E65" s="28"/>
      <c r="F65" s="28"/>
      <c r="G65" s="28"/>
      <c r="H65" s="26"/>
      <c r="I65" s="42">
        <f>SUM(I54:I64)</f>
        <v>6050</v>
      </c>
      <c r="J65" s="42"/>
      <c r="K65" s="26"/>
      <c r="L65" s="30"/>
      <c r="M65" s="131"/>
      <c r="N65" s="131"/>
      <c r="O65" s="132">
        <f>SUM(O54:O64)</f>
        <v>-7502000</v>
      </c>
      <c r="P65" s="132"/>
      <c r="Q65" s="131"/>
      <c r="R65" s="133">
        <f>SUM(R54:R64)</f>
        <v>-153515964.58000001</v>
      </c>
      <c r="S65" s="133">
        <v>0</v>
      </c>
      <c r="T65" s="131"/>
      <c r="U65" s="131" t="s">
        <v>52</v>
      </c>
      <c r="V65" s="133">
        <f ca="1">SUM(V54:V64)</f>
        <v>-123026.36500000005</v>
      </c>
      <c r="W65" s="133">
        <f>SUM(W54:W64)</f>
        <v>-123026.36500000005</v>
      </c>
      <c r="X65" s="133">
        <f>SUM(X54:X64)</f>
        <v>-123026.36500000005</v>
      </c>
      <c r="Y65" s="133">
        <v>0</v>
      </c>
      <c r="Z65" s="132">
        <v>-20491461.833376467</v>
      </c>
      <c r="AA65" s="40"/>
      <c r="AB65" s="40"/>
    </row>
    <row r="66" spans="1:29" s="24" customFormat="1" x14ac:dyDescent="0.2">
      <c r="A66" s="26"/>
      <c r="B66" s="26"/>
      <c r="C66" s="26"/>
      <c r="D66" s="26"/>
      <c r="E66" s="28"/>
      <c r="F66" s="28"/>
      <c r="G66" s="28"/>
      <c r="H66" s="26"/>
      <c r="K66" s="26"/>
      <c r="L66" s="30"/>
      <c r="M66" s="26"/>
      <c r="N66" s="26"/>
      <c r="O66" s="40"/>
      <c r="P66" s="40"/>
      <c r="Q66" s="26"/>
      <c r="R66" s="30"/>
      <c r="S66" s="30"/>
      <c r="T66" s="26"/>
      <c r="U66" s="42" t="s">
        <v>119</v>
      </c>
      <c r="V66" s="30">
        <f ca="1">V65/$V$109</f>
        <v>-28903.854196034219</v>
      </c>
      <c r="W66" s="30">
        <f t="shared" ref="W66:X66" si="46">W65/$V$109</f>
        <v>-28903.854196034219</v>
      </c>
      <c r="X66" s="30">
        <f t="shared" si="46"/>
        <v>-28903.854196034219</v>
      </c>
      <c r="Y66" s="91"/>
      <c r="Z66" s="30">
        <v>0</v>
      </c>
      <c r="AA66" s="40"/>
      <c r="AB66" s="40"/>
      <c r="AC66" s="40"/>
    </row>
    <row r="67" spans="1:29" s="24" customFormat="1" x14ac:dyDescent="0.2">
      <c r="A67" s="26"/>
      <c r="B67" s="26"/>
      <c r="C67" s="26"/>
      <c r="D67" s="26"/>
      <c r="E67" s="28"/>
      <c r="F67" s="28"/>
      <c r="G67" s="28"/>
      <c r="H67" s="26"/>
      <c r="K67" s="26"/>
      <c r="L67" s="30"/>
      <c r="M67" s="26"/>
      <c r="N67" s="26"/>
      <c r="O67" s="40"/>
      <c r="P67" s="40"/>
      <c r="Q67" s="26"/>
      <c r="R67" s="30"/>
      <c r="S67" s="30"/>
      <c r="T67" s="26"/>
      <c r="U67" s="42"/>
      <c r="V67" s="30"/>
      <c r="W67" s="30"/>
      <c r="X67" s="30"/>
      <c r="Y67" s="91"/>
      <c r="Z67" s="30"/>
      <c r="AA67" s="40"/>
      <c r="AB67" s="40"/>
      <c r="AC67" s="40"/>
    </row>
    <row r="68" spans="1:29" s="23" customFormat="1" x14ac:dyDescent="0.2">
      <c r="A68" s="25">
        <v>2019</v>
      </c>
      <c r="B68" s="25" t="s">
        <v>84</v>
      </c>
      <c r="C68" s="25">
        <v>51</v>
      </c>
      <c r="D68" s="25" t="s">
        <v>11</v>
      </c>
      <c r="E68" s="27">
        <v>43480</v>
      </c>
      <c r="F68" s="27">
        <v>43497</v>
      </c>
      <c r="G68" s="27">
        <v>43524</v>
      </c>
      <c r="H68" s="27">
        <v>43531</v>
      </c>
      <c r="I68" s="41">
        <v>4000</v>
      </c>
      <c r="J68" s="41" t="s">
        <v>135</v>
      </c>
      <c r="K68" s="25" t="s">
        <v>81</v>
      </c>
      <c r="L68" s="25" t="s">
        <v>82</v>
      </c>
      <c r="M68" s="43">
        <v>61</v>
      </c>
      <c r="N68" s="25" t="s">
        <v>12</v>
      </c>
      <c r="O68" s="39">
        <f t="shared" ref="O68:O79" si="47">-(M68*I68)</f>
        <v>-244000</v>
      </c>
      <c r="P68" s="33"/>
      <c r="Q68" s="81" t="s">
        <v>108</v>
      </c>
      <c r="R68" s="38">
        <f>I68*U68</f>
        <v>257784</v>
      </c>
      <c r="S68" s="29">
        <f>4.65*I68*(-1)</f>
        <v>-18600</v>
      </c>
      <c r="T68" s="25"/>
      <c r="U68" s="46">
        <v>64.445999999999998</v>
      </c>
      <c r="V68" s="29">
        <f>MAX((U68-M68)*I68,0)</f>
        <v>13783.999999999993</v>
      </c>
      <c r="W68" s="29">
        <f>V68</f>
        <v>13783.999999999993</v>
      </c>
      <c r="X68" s="44">
        <f>W68</f>
        <v>13783.999999999993</v>
      </c>
      <c r="Y68" s="29">
        <v>0</v>
      </c>
      <c r="Z68" s="29">
        <v>0</v>
      </c>
      <c r="AA68" s="83" t="s">
        <v>83</v>
      </c>
    </row>
    <row r="69" spans="1:29" s="23" customFormat="1" x14ac:dyDescent="0.2">
      <c r="A69" s="25">
        <v>2019</v>
      </c>
      <c r="B69" s="25" t="s">
        <v>90</v>
      </c>
      <c r="C69" s="25">
        <v>57</v>
      </c>
      <c r="D69" s="25" t="s">
        <v>11</v>
      </c>
      <c r="E69" s="27">
        <v>43480</v>
      </c>
      <c r="F69" s="27">
        <v>43497</v>
      </c>
      <c r="G69" s="27">
        <v>43524</v>
      </c>
      <c r="H69" s="27">
        <v>43531</v>
      </c>
      <c r="I69" s="41">
        <v>4000</v>
      </c>
      <c r="J69" s="41" t="s">
        <v>135</v>
      </c>
      <c r="K69" s="25" t="s">
        <v>81</v>
      </c>
      <c r="L69" s="25" t="s">
        <v>82</v>
      </c>
      <c r="M69" s="43">
        <v>61</v>
      </c>
      <c r="N69" s="25" t="s">
        <v>12</v>
      </c>
      <c r="O69" s="39">
        <f t="shared" si="47"/>
        <v>-244000</v>
      </c>
      <c r="P69" s="33"/>
      <c r="Q69" s="81" t="s">
        <v>108</v>
      </c>
      <c r="R69" s="38">
        <f t="shared" ref="R69:R97" si="48">I69*U69</f>
        <v>257784</v>
      </c>
      <c r="S69" s="29">
        <f>4.85*I69*(-1)</f>
        <v>-19400</v>
      </c>
      <c r="T69" s="25"/>
      <c r="U69" s="46">
        <v>64.445999999999998</v>
      </c>
      <c r="V69" s="29">
        <f>MAX((U69-M69)*I69,0)</f>
        <v>13783.999999999993</v>
      </c>
      <c r="W69" s="29">
        <f t="shared" ref="W69:W83" si="49">V69</f>
        <v>13783.999999999993</v>
      </c>
      <c r="X69" s="44">
        <f t="shared" ref="X69:X70" si="50">W69</f>
        <v>13783.999999999993</v>
      </c>
      <c r="Y69" s="29">
        <v>0</v>
      </c>
      <c r="Z69" s="29">
        <v>0</v>
      </c>
      <c r="AA69" s="83" t="s">
        <v>83</v>
      </c>
    </row>
    <row r="70" spans="1:29" s="23" customFormat="1" x14ac:dyDescent="0.2">
      <c r="A70" s="25">
        <v>2019</v>
      </c>
      <c r="B70" s="25" t="s">
        <v>98</v>
      </c>
      <c r="C70" s="25">
        <v>65</v>
      </c>
      <c r="D70" s="25" t="s">
        <v>11</v>
      </c>
      <c r="E70" s="27">
        <v>43480</v>
      </c>
      <c r="F70" s="27">
        <v>43497</v>
      </c>
      <c r="G70" s="27">
        <v>43524</v>
      </c>
      <c r="H70" s="27">
        <v>43531</v>
      </c>
      <c r="I70" s="41">
        <v>4000</v>
      </c>
      <c r="J70" s="41" t="s">
        <v>135</v>
      </c>
      <c r="K70" s="25" t="s">
        <v>99</v>
      </c>
      <c r="L70" s="25" t="s">
        <v>100</v>
      </c>
      <c r="M70" s="43">
        <v>54.85</v>
      </c>
      <c r="N70" s="25" t="s">
        <v>12</v>
      </c>
      <c r="O70" s="39">
        <f t="shared" si="47"/>
        <v>-219400</v>
      </c>
      <c r="P70" s="33"/>
      <c r="Q70" s="81" t="s">
        <v>108</v>
      </c>
      <c r="R70" s="38">
        <f t="shared" si="48"/>
        <v>257784</v>
      </c>
      <c r="S70" s="29">
        <f>2.35*I70</f>
        <v>9400</v>
      </c>
      <c r="T70" s="25"/>
      <c r="U70" s="46">
        <v>64.445999999999998</v>
      </c>
      <c r="V70" s="29">
        <f>MAX(M70-U70,0)*I70</f>
        <v>0</v>
      </c>
      <c r="W70" s="29">
        <f t="shared" si="49"/>
        <v>0</v>
      </c>
      <c r="X70" s="44">
        <f t="shared" si="50"/>
        <v>0</v>
      </c>
      <c r="Y70" s="29">
        <v>0</v>
      </c>
      <c r="Z70" s="29">
        <v>0</v>
      </c>
      <c r="AA70" s="83" t="s">
        <v>83</v>
      </c>
    </row>
    <row r="71" spans="1:29" s="23" customFormat="1" x14ac:dyDescent="0.2">
      <c r="A71" s="25">
        <v>2019</v>
      </c>
      <c r="B71" s="25" t="s">
        <v>109</v>
      </c>
      <c r="C71" s="25">
        <v>73</v>
      </c>
      <c r="D71" s="25" t="s">
        <v>11</v>
      </c>
      <c r="E71" s="27">
        <v>43480</v>
      </c>
      <c r="F71" s="27">
        <v>43497</v>
      </c>
      <c r="G71" s="27">
        <v>43524</v>
      </c>
      <c r="H71" s="27">
        <v>43531</v>
      </c>
      <c r="I71" s="41">
        <v>4000</v>
      </c>
      <c r="J71" s="41" t="s">
        <v>135</v>
      </c>
      <c r="K71" s="25" t="s">
        <v>13</v>
      </c>
      <c r="L71" s="25" t="s">
        <v>16</v>
      </c>
      <c r="M71" s="43">
        <v>60.75</v>
      </c>
      <c r="N71" s="25" t="s">
        <v>12</v>
      </c>
      <c r="O71" s="39">
        <f t="shared" si="47"/>
        <v>-243000</v>
      </c>
      <c r="P71" s="33" t="s">
        <v>18</v>
      </c>
      <c r="Q71" s="81" t="s">
        <v>108</v>
      </c>
      <c r="R71" s="38">
        <f t="shared" si="48"/>
        <v>257784</v>
      </c>
      <c r="S71" s="29">
        <v>0</v>
      </c>
      <c r="T71" s="25"/>
      <c r="U71" s="82">
        <v>64.445999999999998</v>
      </c>
      <c r="V71" s="97">
        <f>(U71-M71)*I71</f>
        <v>14783.999999999993</v>
      </c>
      <c r="W71" s="44">
        <f t="shared" si="49"/>
        <v>14783.999999999993</v>
      </c>
      <c r="X71" s="29">
        <f>W71</f>
        <v>14783.999999999993</v>
      </c>
      <c r="Y71" s="29">
        <v>0</v>
      </c>
      <c r="Z71" s="25"/>
      <c r="AA71" s="83" t="s">
        <v>83</v>
      </c>
    </row>
    <row r="72" spans="1:29" s="23" customFormat="1" x14ac:dyDescent="0.2">
      <c r="A72" s="92">
        <v>2019</v>
      </c>
      <c r="B72" s="92" t="s">
        <v>85</v>
      </c>
      <c r="C72" s="92">
        <v>52</v>
      </c>
      <c r="D72" s="92" t="s">
        <v>11</v>
      </c>
      <c r="E72" s="81">
        <v>43480</v>
      </c>
      <c r="F72" s="81">
        <v>43525</v>
      </c>
      <c r="G72" s="81">
        <v>43555</v>
      </c>
      <c r="H72" s="81">
        <v>43560</v>
      </c>
      <c r="I72" s="99">
        <v>4000</v>
      </c>
      <c r="J72" s="99" t="s">
        <v>135</v>
      </c>
      <c r="K72" s="92" t="s">
        <v>81</v>
      </c>
      <c r="L72" s="92" t="s">
        <v>82</v>
      </c>
      <c r="M72" s="93">
        <v>61</v>
      </c>
      <c r="N72" s="92" t="s">
        <v>12</v>
      </c>
      <c r="O72" s="94">
        <f t="shared" si="47"/>
        <v>-244000</v>
      </c>
      <c r="P72" s="95"/>
      <c r="Q72" s="81" t="s">
        <v>108</v>
      </c>
      <c r="R72" s="38">
        <f t="shared" si="48"/>
        <v>267960</v>
      </c>
      <c r="S72" s="97">
        <f>4.65*I72*(-1)</f>
        <v>-18600</v>
      </c>
      <c r="T72" s="92"/>
      <c r="U72" s="82">
        <v>66.989999999999995</v>
      </c>
      <c r="V72" s="29">
        <f t="shared" ref="V72:V73" si="51">MAX((U72-M72)*I72,0)</f>
        <v>23959.999999999978</v>
      </c>
      <c r="W72" s="97">
        <f t="shared" si="49"/>
        <v>23959.999999999978</v>
      </c>
      <c r="X72" s="100">
        <f t="shared" ref="X72:X79" si="52">W72</f>
        <v>23959.999999999978</v>
      </c>
      <c r="Y72" s="97">
        <v>0</v>
      </c>
      <c r="Z72" s="97">
        <v>0</v>
      </c>
      <c r="AA72" s="83" t="s">
        <v>83</v>
      </c>
    </row>
    <row r="73" spans="1:29" s="23" customFormat="1" x14ac:dyDescent="0.2">
      <c r="A73" s="92">
        <v>2019</v>
      </c>
      <c r="B73" s="92" t="s">
        <v>91</v>
      </c>
      <c r="C73" s="92">
        <v>58</v>
      </c>
      <c r="D73" s="92" t="s">
        <v>11</v>
      </c>
      <c r="E73" s="81">
        <v>43480</v>
      </c>
      <c r="F73" s="81">
        <v>43525</v>
      </c>
      <c r="G73" s="81">
        <v>43555</v>
      </c>
      <c r="H73" s="81">
        <v>43560</v>
      </c>
      <c r="I73" s="99">
        <v>4000</v>
      </c>
      <c r="J73" s="99" t="s">
        <v>135</v>
      </c>
      <c r="K73" s="92" t="s">
        <v>81</v>
      </c>
      <c r="L73" s="92" t="s">
        <v>82</v>
      </c>
      <c r="M73" s="93">
        <v>61</v>
      </c>
      <c r="N73" s="92" t="s">
        <v>12</v>
      </c>
      <c r="O73" s="94">
        <f t="shared" si="47"/>
        <v>-244000</v>
      </c>
      <c r="P73" s="95"/>
      <c r="Q73" s="81" t="s">
        <v>108</v>
      </c>
      <c r="R73" s="38">
        <f>I73*U73</f>
        <v>267960</v>
      </c>
      <c r="S73" s="97">
        <f>4.85*I73*(-1)</f>
        <v>-19400</v>
      </c>
      <c r="T73" s="92"/>
      <c r="U73" s="82">
        <v>66.989999999999995</v>
      </c>
      <c r="V73" s="29">
        <f t="shared" si="51"/>
        <v>23959.999999999978</v>
      </c>
      <c r="W73" s="97">
        <f t="shared" si="49"/>
        <v>23959.999999999978</v>
      </c>
      <c r="X73" s="100">
        <f t="shared" si="52"/>
        <v>23959.999999999978</v>
      </c>
      <c r="Y73" s="97">
        <v>0</v>
      </c>
      <c r="Z73" s="97">
        <v>0</v>
      </c>
      <c r="AA73" s="83" t="s">
        <v>83</v>
      </c>
    </row>
    <row r="74" spans="1:29" s="23" customFormat="1" x14ac:dyDescent="0.2">
      <c r="A74" s="92">
        <v>2019</v>
      </c>
      <c r="B74" s="92" t="s">
        <v>101</v>
      </c>
      <c r="C74" s="92">
        <v>66</v>
      </c>
      <c r="D74" s="92" t="s">
        <v>11</v>
      </c>
      <c r="E74" s="81">
        <v>43480</v>
      </c>
      <c r="F74" s="81">
        <v>43525</v>
      </c>
      <c r="G74" s="81">
        <v>43555</v>
      </c>
      <c r="H74" s="81">
        <v>43560</v>
      </c>
      <c r="I74" s="99">
        <v>4000</v>
      </c>
      <c r="J74" s="99" t="s">
        <v>135</v>
      </c>
      <c r="K74" s="92" t="s">
        <v>99</v>
      </c>
      <c r="L74" s="92" t="s">
        <v>100</v>
      </c>
      <c r="M74" s="93">
        <v>54.85</v>
      </c>
      <c r="N74" s="92" t="s">
        <v>12</v>
      </c>
      <c r="O74" s="94">
        <f t="shared" si="47"/>
        <v>-219400</v>
      </c>
      <c r="P74" s="95"/>
      <c r="Q74" s="81" t="s">
        <v>108</v>
      </c>
      <c r="R74" s="38">
        <f t="shared" si="48"/>
        <v>267600</v>
      </c>
      <c r="S74" s="97">
        <f>2.35*I74</f>
        <v>9400</v>
      </c>
      <c r="T74" s="92"/>
      <c r="U74" s="82">
        <v>66.900000000000006</v>
      </c>
      <c r="V74" s="97">
        <f>MAX(M74-U74,0)*I74</f>
        <v>0</v>
      </c>
      <c r="W74" s="97">
        <f t="shared" si="49"/>
        <v>0</v>
      </c>
      <c r="X74" s="100">
        <f t="shared" si="52"/>
        <v>0</v>
      </c>
      <c r="Y74" s="97">
        <v>0</v>
      </c>
      <c r="Z74" s="97">
        <v>0</v>
      </c>
      <c r="AA74" s="83" t="s">
        <v>83</v>
      </c>
    </row>
    <row r="75" spans="1:29" s="23" customFormat="1" x14ac:dyDescent="0.2">
      <c r="A75" s="101">
        <v>2019</v>
      </c>
      <c r="B75" s="101" t="s">
        <v>110</v>
      </c>
      <c r="C75" s="101">
        <v>74</v>
      </c>
      <c r="D75" s="101" t="s">
        <v>11</v>
      </c>
      <c r="E75" s="102">
        <v>43480</v>
      </c>
      <c r="F75" s="102">
        <v>43525</v>
      </c>
      <c r="G75" s="102">
        <v>43555</v>
      </c>
      <c r="H75" s="102">
        <v>43560</v>
      </c>
      <c r="I75" s="103">
        <v>4000</v>
      </c>
      <c r="J75" s="103" t="s">
        <v>135</v>
      </c>
      <c r="K75" s="101" t="s">
        <v>13</v>
      </c>
      <c r="L75" s="101" t="s">
        <v>16</v>
      </c>
      <c r="M75" s="104">
        <v>60.75</v>
      </c>
      <c r="N75" s="101" t="s">
        <v>12</v>
      </c>
      <c r="O75" s="105">
        <f t="shared" si="47"/>
        <v>-243000</v>
      </c>
      <c r="P75" s="106" t="s">
        <v>18</v>
      </c>
      <c r="Q75" s="102" t="s">
        <v>108</v>
      </c>
      <c r="R75" s="38">
        <f t="shared" ref="R75:R80" si="53">I75*U75</f>
        <v>267960</v>
      </c>
      <c r="S75" s="125">
        <v>0</v>
      </c>
      <c r="T75" s="101"/>
      <c r="U75" s="82">
        <v>66.989999999999995</v>
      </c>
      <c r="V75" s="97">
        <f>(U75-M75)*I75</f>
        <v>24959.999999999978</v>
      </c>
      <c r="W75" s="97">
        <f t="shared" si="49"/>
        <v>24959.999999999978</v>
      </c>
      <c r="X75" s="100">
        <f t="shared" si="52"/>
        <v>24959.999999999978</v>
      </c>
      <c r="Y75" s="97">
        <v>0</v>
      </c>
      <c r="Z75" s="97">
        <v>0</v>
      </c>
      <c r="AA75" s="83" t="s">
        <v>83</v>
      </c>
    </row>
    <row r="76" spans="1:29" s="124" customFormat="1" x14ac:dyDescent="0.2">
      <c r="A76" s="107">
        <v>2019</v>
      </c>
      <c r="B76" s="107" t="s">
        <v>86</v>
      </c>
      <c r="C76" s="107">
        <v>53</v>
      </c>
      <c r="D76" s="107" t="s">
        <v>11</v>
      </c>
      <c r="E76" s="108">
        <v>43480</v>
      </c>
      <c r="F76" s="108">
        <v>43556</v>
      </c>
      <c r="G76" s="108">
        <v>43585</v>
      </c>
      <c r="H76" s="108">
        <v>43592</v>
      </c>
      <c r="I76" s="109">
        <v>4000</v>
      </c>
      <c r="J76" s="109" t="s">
        <v>135</v>
      </c>
      <c r="K76" s="107" t="s">
        <v>81</v>
      </c>
      <c r="L76" s="107" t="s">
        <v>82</v>
      </c>
      <c r="M76" s="110">
        <v>61</v>
      </c>
      <c r="N76" s="107" t="s">
        <v>12</v>
      </c>
      <c r="O76" s="111">
        <f t="shared" si="47"/>
        <v>-244000</v>
      </c>
      <c r="P76" s="112"/>
      <c r="Q76" s="108" t="s">
        <v>108</v>
      </c>
      <c r="R76" s="38">
        <f t="shared" si="53"/>
        <v>286372</v>
      </c>
      <c r="S76" s="114">
        <f>4.65*I76*(-1)</f>
        <v>-18600</v>
      </c>
      <c r="T76" s="107"/>
      <c r="U76" s="115">
        <v>71.593000000000004</v>
      </c>
      <c r="V76" s="29">
        <f t="shared" ref="V76:V77" si="54">MAX((U76-M76)*I76,0)</f>
        <v>42372.000000000015</v>
      </c>
      <c r="W76" s="114">
        <f t="shared" si="49"/>
        <v>42372.000000000015</v>
      </c>
      <c r="X76" s="122">
        <f t="shared" si="52"/>
        <v>42372.000000000015</v>
      </c>
      <c r="Y76" s="114">
        <v>0</v>
      </c>
      <c r="Z76" s="114">
        <v>0</v>
      </c>
      <c r="AA76" s="123" t="s">
        <v>83</v>
      </c>
    </row>
    <row r="77" spans="1:29" s="124" customFormat="1" x14ac:dyDescent="0.2">
      <c r="A77" s="107">
        <v>2019</v>
      </c>
      <c r="B77" s="107" t="s">
        <v>92</v>
      </c>
      <c r="C77" s="107">
        <v>59</v>
      </c>
      <c r="D77" s="107" t="s">
        <v>11</v>
      </c>
      <c r="E77" s="108">
        <v>43480</v>
      </c>
      <c r="F77" s="108">
        <v>43556</v>
      </c>
      <c r="G77" s="108">
        <v>43585</v>
      </c>
      <c r="H77" s="108">
        <v>43592</v>
      </c>
      <c r="I77" s="109">
        <v>4000</v>
      </c>
      <c r="J77" s="109" t="s">
        <v>135</v>
      </c>
      <c r="K77" s="107" t="s">
        <v>81</v>
      </c>
      <c r="L77" s="107" t="s">
        <v>82</v>
      </c>
      <c r="M77" s="110">
        <v>61</v>
      </c>
      <c r="N77" s="107" t="s">
        <v>12</v>
      </c>
      <c r="O77" s="111">
        <f t="shared" si="47"/>
        <v>-244000</v>
      </c>
      <c r="P77" s="112"/>
      <c r="Q77" s="108" t="s">
        <v>108</v>
      </c>
      <c r="R77" s="38">
        <f t="shared" si="53"/>
        <v>286372</v>
      </c>
      <c r="S77" s="114">
        <f>4.85*I77*(-1)</f>
        <v>-19400</v>
      </c>
      <c r="T77" s="107"/>
      <c r="U77" s="115">
        <v>71.593000000000004</v>
      </c>
      <c r="V77" s="29">
        <f t="shared" si="54"/>
        <v>42372.000000000015</v>
      </c>
      <c r="W77" s="114">
        <f t="shared" si="49"/>
        <v>42372.000000000015</v>
      </c>
      <c r="X77" s="122">
        <f t="shared" si="52"/>
        <v>42372.000000000015</v>
      </c>
      <c r="Y77" s="114">
        <v>0</v>
      </c>
      <c r="Z77" s="114">
        <v>0</v>
      </c>
      <c r="AA77" s="123" t="s">
        <v>83</v>
      </c>
    </row>
    <row r="78" spans="1:29" s="124" customFormat="1" x14ac:dyDescent="0.2">
      <c r="A78" s="107">
        <v>2019</v>
      </c>
      <c r="B78" s="107" t="s">
        <v>102</v>
      </c>
      <c r="C78" s="107">
        <v>67</v>
      </c>
      <c r="D78" s="107" t="s">
        <v>11</v>
      </c>
      <c r="E78" s="108">
        <v>43480</v>
      </c>
      <c r="F78" s="108">
        <v>43556</v>
      </c>
      <c r="G78" s="108">
        <v>43585</v>
      </c>
      <c r="H78" s="108">
        <v>43592</v>
      </c>
      <c r="I78" s="109">
        <v>4000</v>
      </c>
      <c r="J78" s="109" t="s">
        <v>135</v>
      </c>
      <c r="K78" s="107" t="s">
        <v>99</v>
      </c>
      <c r="L78" s="107" t="s">
        <v>100</v>
      </c>
      <c r="M78" s="110">
        <v>54.85</v>
      </c>
      <c r="N78" s="107" t="s">
        <v>12</v>
      </c>
      <c r="O78" s="111">
        <f t="shared" si="47"/>
        <v>-219400</v>
      </c>
      <c r="P78" s="112"/>
      <c r="Q78" s="108" t="s">
        <v>108</v>
      </c>
      <c r="R78" s="38">
        <f t="shared" si="53"/>
        <v>286372</v>
      </c>
      <c r="S78" s="114">
        <f>2.35*I78</f>
        <v>9400</v>
      </c>
      <c r="T78" s="107"/>
      <c r="U78" s="115">
        <v>71.593000000000004</v>
      </c>
      <c r="V78" s="114">
        <f>MAX(M78-U78,0)*I78</f>
        <v>0</v>
      </c>
      <c r="W78" s="114">
        <f t="shared" si="49"/>
        <v>0</v>
      </c>
      <c r="X78" s="122">
        <f t="shared" si="52"/>
        <v>0</v>
      </c>
      <c r="Y78" s="114">
        <v>0</v>
      </c>
      <c r="Z78" s="114">
        <v>0</v>
      </c>
      <c r="AA78" s="123" t="s">
        <v>83</v>
      </c>
    </row>
    <row r="79" spans="1:29" s="124" customFormat="1" x14ac:dyDescent="0.2">
      <c r="A79" s="119">
        <v>2019</v>
      </c>
      <c r="B79" s="119" t="s">
        <v>111</v>
      </c>
      <c r="C79" s="119">
        <v>75</v>
      </c>
      <c r="D79" s="119" t="s">
        <v>11</v>
      </c>
      <c r="E79" s="120">
        <v>43480</v>
      </c>
      <c r="F79" s="120">
        <v>43556</v>
      </c>
      <c r="G79" s="120">
        <v>43585</v>
      </c>
      <c r="H79" s="120">
        <v>43592</v>
      </c>
      <c r="I79" s="121">
        <v>4000</v>
      </c>
      <c r="J79" s="121" t="s">
        <v>135</v>
      </c>
      <c r="K79" s="119" t="s">
        <v>13</v>
      </c>
      <c r="L79" s="119" t="s">
        <v>16</v>
      </c>
      <c r="M79" s="134">
        <v>60.75</v>
      </c>
      <c r="N79" s="119" t="s">
        <v>12</v>
      </c>
      <c r="O79" s="135">
        <f t="shared" si="47"/>
        <v>-243000</v>
      </c>
      <c r="P79" s="136" t="s">
        <v>18</v>
      </c>
      <c r="Q79" s="120" t="s">
        <v>108</v>
      </c>
      <c r="R79" s="38">
        <f t="shared" si="53"/>
        <v>286372</v>
      </c>
      <c r="S79" s="138">
        <v>0</v>
      </c>
      <c r="T79" s="119"/>
      <c r="U79" s="115">
        <v>71.593000000000004</v>
      </c>
      <c r="V79" s="114">
        <f>(U79-M79)*I79</f>
        <v>43372.000000000015</v>
      </c>
      <c r="W79" s="114">
        <f t="shared" si="49"/>
        <v>43372.000000000015</v>
      </c>
      <c r="X79" s="122">
        <f t="shared" si="52"/>
        <v>43372.000000000015</v>
      </c>
      <c r="Y79" s="114">
        <v>0</v>
      </c>
      <c r="Z79" s="114">
        <v>0</v>
      </c>
      <c r="AA79" s="123" t="s">
        <v>83</v>
      </c>
    </row>
    <row r="80" spans="1:29" s="124" customFormat="1" x14ac:dyDescent="0.2">
      <c r="A80" s="119">
        <v>2019</v>
      </c>
      <c r="B80" s="119" t="s">
        <v>87</v>
      </c>
      <c r="C80" s="119">
        <v>54</v>
      </c>
      <c r="D80" s="119" t="s">
        <v>11</v>
      </c>
      <c r="E80" s="120">
        <v>43480</v>
      </c>
      <c r="F80" s="120">
        <v>43586</v>
      </c>
      <c r="G80" s="120">
        <v>43616</v>
      </c>
      <c r="H80" s="120">
        <v>43623</v>
      </c>
      <c r="I80" s="121">
        <v>4000</v>
      </c>
      <c r="J80" s="121" t="s">
        <v>135</v>
      </c>
      <c r="K80" s="119" t="s">
        <v>81</v>
      </c>
      <c r="L80" s="119" t="s">
        <v>82</v>
      </c>
      <c r="M80" s="134">
        <v>61</v>
      </c>
      <c r="N80" s="119" t="s">
        <v>12</v>
      </c>
      <c r="O80" s="135">
        <f>-(M80*I80)</f>
        <v>-244000</v>
      </c>
      <c r="P80" s="136"/>
      <c r="Q80" s="120" t="s">
        <v>108</v>
      </c>
      <c r="R80" s="38">
        <f t="shared" si="53"/>
        <v>280765.56</v>
      </c>
      <c r="S80" s="138">
        <f>4.65*I80*(-1)</f>
        <v>-18600</v>
      </c>
      <c r="T80" s="119"/>
      <c r="U80" s="115">
        <v>70.191389999999998</v>
      </c>
      <c r="V80" s="29">
        <f t="shared" ref="V80:V81" si="55">MAX((U80-M80)*I80,0)</f>
        <v>36765.55999999999</v>
      </c>
      <c r="W80" s="114">
        <f t="shared" si="49"/>
        <v>36765.55999999999</v>
      </c>
      <c r="X80" s="122">
        <f t="shared" ref="X80:X87" si="56">W80</f>
        <v>36765.55999999999</v>
      </c>
      <c r="Y80" s="114">
        <v>0</v>
      </c>
      <c r="Z80" s="114">
        <v>0</v>
      </c>
      <c r="AA80" s="123" t="s">
        <v>83</v>
      </c>
    </row>
    <row r="81" spans="1:27" s="124" customFormat="1" x14ac:dyDescent="0.2">
      <c r="A81" s="119">
        <v>2019</v>
      </c>
      <c r="B81" s="119" t="s">
        <v>93</v>
      </c>
      <c r="C81" s="119">
        <v>60</v>
      </c>
      <c r="D81" s="119" t="s">
        <v>11</v>
      </c>
      <c r="E81" s="120">
        <v>43480</v>
      </c>
      <c r="F81" s="120">
        <v>43586</v>
      </c>
      <c r="G81" s="120">
        <v>43616</v>
      </c>
      <c r="H81" s="120">
        <v>43623</v>
      </c>
      <c r="I81" s="121">
        <v>4000</v>
      </c>
      <c r="J81" s="121" t="s">
        <v>135</v>
      </c>
      <c r="K81" s="119" t="s">
        <v>81</v>
      </c>
      <c r="L81" s="119" t="s">
        <v>82</v>
      </c>
      <c r="M81" s="134">
        <v>61</v>
      </c>
      <c r="N81" s="119" t="s">
        <v>12</v>
      </c>
      <c r="O81" s="135">
        <f>-(M81*I81)</f>
        <v>-244000</v>
      </c>
      <c r="P81" s="136"/>
      <c r="Q81" s="120" t="s">
        <v>108</v>
      </c>
      <c r="R81" s="38">
        <f t="shared" si="48"/>
        <v>280765.56</v>
      </c>
      <c r="S81" s="138">
        <f>4.85*I81*(-1)</f>
        <v>-19400</v>
      </c>
      <c r="T81" s="119"/>
      <c r="U81" s="115">
        <v>70.191389999999998</v>
      </c>
      <c r="V81" s="29">
        <f t="shared" si="55"/>
        <v>36765.55999999999</v>
      </c>
      <c r="W81" s="114">
        <f t="shared" si="49"/>
        <v>36765.55999999999</v>
      </c>
      <c r="X81" s="122">
        <f t="shared" si="56"/>
        <v>36765.55999999999</v>
      </c>
      <c r="Y81" s="114">
        <v>0</v>
      </c>
      <c r="Z81" s="114">
        <v>0</v>
      </c>
      <c r="AA81" s="123" t="s">
        <v>83</v>
      </c>
    </row>
    <row r="82" spans="1:27" s="124" customFormat="1" x14ac:dyDescent="0.2">
      <c r="A82" s="119">
        <v>2019</v>
      </c>
      <c r="B82" s="119" t="s">
        <v>103</v>
      </c>
      <c r="C82" s="119">
        <v>68</v>
      </c>
      <c r="D82" s="119" t="s">
        <v>11</v>
      </c>
      <c r="E82" s="120">
        <v>43480</v>
      </c>
      <c r="F82" s="120">
        <v>43586</v>
      </c>
      <c r="G82" s="120">
        <v>43616</v>
      </c>
      <c r="H82" s="120">
        <v>43623</v>
      </c>
      <c r="I82" s="121">
        <v>4000</v>
      </c>
      <c r="J82" s="121" t="s">
        <v>135</v>
      </c>
      <c r="K82" s="119" t="s">
        <v>99</v>
      </c>
      <c r="L82" s="119" t="s">
        <v>100</v>
      </c>
      <c r="M82" s="134">
        <v>54.85</v>
      </c>
      <c r="N82" s="119" t="s">
        <v>12</v>
      </c>
      <c r="O82" s="135">
        <f>-(M82*I82)</f>
        <v>-219400</v>
      </c>
      <c r="P82" s="136"/>
      <c r="Q82" s="120" t="s">
        <v>108</v>
      </c>
      <c r="R82" s="38">
        <f t="shared" si="48"/>
        <v>280765.56</v>
      </c>
      <c r="S82" s="138">
        <f>2.35*I82</f>
        <v>9400</v>
      </c>
      <c r="T82" s="119"/>
      <c r="U82" s="115">
        <v>70.191389999999998</v>
      </c>
      <c r="V82" s="114">
        <f>MAX(M82-U82,0)*I82</f>
        <v>0</v>
      </c>
      <c r="W82" s="114">
        <f t="shared" si="49"/>
        <v>0</v>
      </c>
      <c r="X82" s="122">
        <f t="shared" si="56"/>
        <v>0</v>
      </c>
      <c r="Y82" s="114">
        <v>0</v>
      </c>
      <c r="Z82" s="114">
        <v>0</v>
      </c>
      <c r="AA82" s="123" t="s">
        <v>83</v>
      </c>
    </row>
    <row r="83" spans="1:27" s="124" customFormat="1" x14ac:dyDescent="0.2">
      <c r="A83" s="119">
        <v>2019</v>
      </c>
      <c r="B83" s="119" t="s">
        <v>112</v>
      </c>
      <c r="C83" s="119">
        <v>76</v>
      </c>
      <c r="D83" s="119" t="s">
        <v>11</v>
      </c>
      <c r="E83" s="120">
        <v>43480</v>
      </c>
      <c r="F83" s="120">
        <v>43586</v>
      </c>
      <c r="G83" s="120">
        <v>43616</v>
      </c>
      <c r="H83" s="120">
        <v>43623</v>
      </c>
      <c r="I83" s="121">
        <v>4000</v>
      </c>
      <c r="J83" s="121" t="s">
        <v>135</v>
      </c>
      <c r="K83" s="119" t="s">
        <v>13</v>
      </c>
      <c r="L83" s="119" t="s">
        <v>16</v>
      </c>
      <c r="M83" s="134">
        <v>60.75</v>
      </c>
      <c r="N83" s="119" t="s">
        <v>12</v>
      </c>
      <c r="O83" s="135">
        <f>-(M83*I83)</f>
        <v>-243000</v>
      </c>
      <c r="P83" s="136" t="s">
        <v>18</v>
      </c>
      <c r="Q83" s="120" t="s">
        <v>108</v>
      </c>
      <c r="R83" s="38">
        <f t="shared" si="48"/>
        <v>280784.36</v>
      </c>
      <c r="S83" s="138">
        <v>0</v>
      </c>
      <c r="T83" s="119"/>
      <c r="U83" s="115">
        <v>70.196089999999998</v>
      </c>
      <c r="V83" s="114">
        <f>(U83-M83)*I83</f>
        <v>37784.359999999993</v>
      </c>
      <c r="W83" s="114">
        <f t="shared" si="49"/>
        <v>37784.359999999993</v>
      </c>
      <c r="X83" s="122">
        <f t="shared" si="56"/>
        <v>37784.359999999993</v>
      </c>
      <c r="Y83" s="114">
        <v>0</v>
      </c>
      <c r="Z83" s="114">
        <v>0</v>
      </c>
      <c r="AA83" s="123" t="s">
        <v>83</v>
      </c>
    </row>
    <row r="84" spans="1:27" s="141" customFormat="1" x14ac:dyDescent="0.2">
      <c r="A84" s="119">
        <v>2019</v>
      </c>
      <c r="B84" s="119" t="s">
        <v>88</v>
      </c>
      <c r="C84" s="119">
        <v>55</v>
      </c>
      <c r="D84" s="119" t="s">
        <v>11</v>
      </c>
      <c r="E84" s="120">
        <v>43480</v>
      </c>
      <c r="F84" s="120">
        <v>43617</v>
      </c>
      <c r="G84" s="120">
        <v>43646</v>
      </c>
      <c r="H84" s="120">
        <v>43654</v>
      </c>
      <c r="I84" s="121">
        <v>4000</v>
      </c>
      <c r="J84" s="121" t="s">
        <v>135</v>
      </c>
      <c r="K84" s="119" t="s">
        <v>81</v>
      </c>
      <c r="L84" s="119" t="s">
        <v>82</v>
      </c>
      <c r="M84" s="134">
        <v>61</v>
      </c>
      <c r="N84" s="119" t="s">
        <v>12</v>
      </c>
      <c r="O84" s="135">
        <f t="shared" ref="O84:O91" si="57">-(M84*I84)</f>
        <v>-244000</v>
      </c>
      <c r="P84" s="136"/>
      <c r="Q84" s="120" t="s">
        <v>108</v>
      </c>
      <c r="R84" s="38">
        <f t="shared" si="48"/>
        <v>251792</v>
      </c>
      <c r="S84" s="138">
        <f>4.65*I84*(-1)</f>
        <v>-18600</v>
      </c>
      <c r="T84" s="119"/>
      <c r="U84" s="139">
        <v>62.948</v>
      </c>
      <c r="V84" s="29">
        <f t="shared" ref="V84:V85" si="58">MAX((U84-M84)*I84,0)</f>
        <v>7792.0000000000018</v>
      </c>
      <c r="W84" s="138">
        <f t="shared" ref="W84:W87" si="59">V84</f>
        <v>7792.0000000000018</v>
      </c>
      <c r="X84" s="143">
        <f t="shared" si="56"/>
        <v>7792.0000000000018</v>
      </c>
      <c r="Y84" s="138">
        <v>0</v>
      </c>
      <c r="Z84" s="138">
        <v>0</v>
      </c>
      <c r="AA84" s="140" t="s">
        <v>83</v>
      </c>
    </row>
    <row r="85" spans="1:27" s="141" customFormat="1" x14ac:dyDescent="0.2">
      <c r="A85" s="119">
        <v>2019</v>
      </c>
      <c r="B85" s="119" t="s">
        <v>94</v>
      </c>
      <c r="C85" s="119">
        <v>61</v>
      </c>
      <c r="D85" s="119" t="s">
        <v>11</v>
      </c>
      <c r="E85" s="120">
        <v>43480</v>
      </c>
      <c r="F85" s="120">
        <v>43617</v>
      </c>
      <c r="G85" s="120">
        <v>43646</v>
      </c>
      <c r="H85" s="120">
        <v>43654</v>
      </c>
      <c r="I85" s="121">
        <v>4000</v>
      </c>
      <c r="J85" s="121" t="s">
        <v>135</v>
      </c>
      <c r="K85" s="119" t="s">
        <v>81</v>
      </c>
      <c r="L85" s="119" t="s">
        <v>82</v>
      </c>
      <c r="M85" s="134">
        <v>61</v>
      </c>
      <c r="N85" s="119" t="s">
        <v>12</v>
      </c>
      <c r="O85" s="135">
        <f t="shared" si="57"/>
        <v>-244000</v>
      </c>
      <c r="P85" s="136"/>
      <c r="Q85" s="120" t="s">
        <v>108</v>
      </c>
      <c r="R85" s="38">
        <f t="shared" si="48"/>
        <v>251792</v>
      </c>
      <c r="S85" s="138">
        <f>4.85*I85*(-1)</f>
        <v>-19400</v>
      </c>
      <c r="T85" s="119"/>
      <c r="U85" s="139">
        <v>62.948</v>
      </c>
      <c r="V85" s="29">
        <f t="shared" si="58"/>
        <v>7792.0000000000018</v>
      </c>
      <c r="W85" s="138">
        <f t="shared" si="59"/>
        <v>7792.0000000000018</v>
      </c>
      <c r="X85" s="143">
        <f t="shared" si="56"/>
        <v>7792.0000000000018</v>
      </c>
      <c r="Y85" s="138">
        <v>0</v>
      </c>
      <c r="Z85" s="138">
        <v>0</v>
      </c>
      <c r="AA85" s="140" t="s">
        <v>83</v>
      </c>
    </row>
    <row r="86" spans="1:27" s="141" customFormat="1" x14ac:dyDescent="0.2">
      <c r="A86" s="119">
        <v>2019</v>
      </c>
      <c r="B86" s="119" t="s">
        <v>104</v>
      </c>
      <c r="C86" s="119">
        <v>69</v>
      </c>
      <c r="D86" s="119" t="s">
        <v>11</v>
      </c>
      <c r="E86" s="120">
        <v>43480</v>
      </c>
      <c r="F86" s="120">
        <v>43617</v>
      </c>
      <c r="G86" s="120">
        <v>43646</v>
      </c>
      <c r="H86" s="120">
        <v>43654</v>
      </c>
      <c r="I86" s="121">
        <v>4000</v>
      </c>
      <c r="J86" s="121" t="s">
        <v>135</v>
      </c>
      <c r="K86" s="119" t="s">
        <v>99</v>
      </c>
      <c r="L86" s="119" t="s">
        <v>100</v>
      </c>
      <c r="M86" s="134">
        <v>54.85</v>
      </c>
      <c r="N86" s="119" t="s">
        <v>12</v>
      </c>
      <c r="O86" s="135">
        <f t="shared" si="57"/>
        <v>-219400</v>
      </c>
      <c r="P86" s="136"/>
      <c r="Q86" s="120" t="s">
        <v>108</v>
      </c>
      <c r="R86" s="38">
        <f t="shared" si="48"/>
        <v>251792</v>
      </c>
      <c r="S86" s="138">
        <f>2.35*I86</f>
        <v>9400</v>
      </c>
      <c r="T86" s="119"/>
      <c r="U86" s="139">
        <v>62.948</v>
      </c>
      <c r="V86" s="138">
        <f>MAX(M86-U86,0)*I86</f>
        <v>0</v>
      </c>
      <c r="W86" s="138">
        <f t="shared" si="59"/>
        <v>0</v>
      </c>
      <c r="X86" s="143">
        <f t="shared" si="56"/>
        <v>0</v>
      </c>
      <c r="Y86" s="138">
        <v>0</v>
      </c>
      <c r="Z86" s="138">
        <v>0</v>
      </c>
      <c r="AA86" s="140" t="s">
        <v>83</v>
      </c>
    </row>
    <row r="87" spans="1:27" s="141" customFormat="1" x14ac:dyDescent="0.2">
      <c r="A87" s="119">
        <v>2019</v>
      </c>
      <c r="B87" s="119" t="s">
        <v>113</v>
      </c>
      <c r="C87" s="119">
        <v>77</v>
      </c>
      <c r="D87" s="119" t="s">
        <v>11</v>
      </c>
      <c r="E87" s="120">
        <v>43480</v>
      </c>
      <c r="F87" s="120">
        <v>43617</v>
      </c>
      <c r="G87" s="120">
        <v>43646</v>
      </c>
      <c r="H87" s="120">
        <v>43654</v>
      </c>
      <c r="I87" s="121">
        <v>4000</v>
      </c>
      <c r="J87" s="121" t="s">
        <v>135</v>
      </c>
      <c r="K87" s="119" t="s">
        <v>13</v>
      </c>
      <c r="L87" s="119" t="s">
        <v>16</v>
      </c>
      <c r="M87" s="134">
        <v>60.75</v>
      </c>
      <c r="N87" s="119" t="s">
        <v>12</v>
      </c>
      <c r="O87" s="135">
        <f t="shared" si="57"/>
        <v>-243000</v>
      </c>
      <c r="P87" s="136" t="s">
        <v>18</v>
      </c>
      <c r="Q87" s="120" t="s">
        <v>108</v>
      </c>
      <c r="R87" s="38">
        <f t="shared" si="48"/>
        <v>251792</v>
      </c>
      <c r="S87" s="138">
        <v>0</v>
      </c>
      <c r="T87" s="119"/>
      <c r="U87" s="139">
        <v>62.948</v>
      </c>
      <c r="V87" s="138">
        <f>(U87-M87)*I87</f>
        <v>8792.0000000000018</v>
      </c>
      <c r="W87" s="138">
        <f t="shared" si="59"/>
        <v>8792.0000000000018</v>
      </c>
      <c r="X87" s="143">
        <f t="shared" si="56"/>
        <v>8792.0000000000018</v>
      </c>
      <c r="Y87" s="138">
        <v>0</v>
      </c>
      <c r="Z87" s="138">
        <v>0</v>
      </c>
      <c r="AA87" s="140" t="s">
        <v>83</v>
      </c>
    </row>
    <row r="88" spans="1:27" s="141" customFormat="1" x14ac:dyDescent="0.2">
      <c r="A88" s="119">
        <v>2019</v>
      </c>
      <c r="B88" s="119" t="s">
        <v>89</v>
      </c>
      <c r="C88" s="119">
        <v>56</v>
      </c>
      <c r="D88" s="119" t="s">
        <v>11</v>
      </c>
      <c r="E88" s="120">
        <v>43480</v>
      </c>
      <c r="F88" s="120">
        <v>43647</v>
      </c>
      <c r="G88" s="120">
        <v>43677</v>
      </c>
      <c r="H88" s="120">
        <v>43684</v>
      </c>
      <c r="I88" s="121">
        <v>4000</v>
      </c>
      <c r="J88" s="121" t="s">
        <v>135</v>
      </c>
      <c r="K88" s="119" t="s">
        <v>81</v>
      </c>
      <c r="L88" s="119" t="s">
        <v>82</v>
      </c>
      <c r="M88" s="134">
        <v>61</v>
      </c>
      <c r="N88" s="119" t="s">
        <v>12</v>
      </c>
      <c r="O88" s="135">
        <f t="shared" si="57"/>
        <v>-244000</v>
      </c>
      <c r="P88" s="136"/>
      <c r="Q88" s="120" t="s">
        <v>108</v>
      </c>
      <c r="R88" s="38">
        <f t="shared" si="48"/>
        <v>256839.99999999997</v>
      </c>
      <c r="S88" s="138">
        <f>4.65*I88*(-1)</f>
        <v>-18600</v>
      </c>
      <c r="T88" s="119"/>
      <c r="U88" s="139">
        <v>64.209999999999994</v>
      </c>
      <c r="V88" s="29">
        <f t="shared" ref="V88:V89" si="60">MAX((U88-M88)*I88,0)</f>
        <v>12839.999999999975</v>
      </c>
      <c r="W88" s="138">
        <f t="shared" ref="W88:W90" si="61">V88</f>
        <v>12839.999999999975</v>
      </c>
      <c r="X88" s="143">
        <f t="shared" ref="X88:X93" si="62">W88</f>
        <v>12839.999999999975</v>
      </c>
      <c r="Y88" s="138">
        <v>0</v>
      </c>
      <c r="Z88" s="138">
        <v>0</v>
      </c>
      <c r="AA88" s="140" t="s">
        <v>83</v>
      </c>
    </row>
    <row r="89" spans="1:27" s="141" customFormat="1" x14ac:dyDescent="0.2">
      <c r="A89" s="119">
        <v>2019</v>
      </c>
      <c r="B89" s="119" t="s">
        <v>95</v>
      </c>
      <c r="C89" s="119">
        <v>62</v>
      </c>
      <c r="D89" s="119" t="s">
        <v>11</v>
      </c>
      <c r="E89" s="120">
        <v>43480</v>
      </c>
      <c r="F89" s="120">
        <v>43647</v>
      </c>
      <c r="G89" s="120">
        <v>43677</v>
      </c>
      <c r="H89" s="120">
        <v>43684</v>
      </c>
      <c r="I89" s="121">
        <v>4000</v>
      </c>
      <c r="J89" s="121" t="s">
        <v>135</v>
      </c>
      <c r="K89" s="119" t="s">
        <v>81</v>
      </c>
      <c r="L89" s="119" t="s">
        <v>82</v>
      </c>
      <c r="M89" s="134">
        <v>61</v>
      </c>
      <c r="N89" s="119" t="s">
        <v>12</v>
      </c>
      <c r="O89" s="135">
        <f t="shared" si="57"/>
        <v>-244000</v>
      </c>
      <c r="P89" s="136"/>
      <c r="Q89" s="120" t="s">
        <v>108</v>
      </c>
      <c r="R89" s="38">
        <f t="shared" si="48"/>
        <v>256839.99999999997</v>
      </c>
      <c r="S89" s="138">
        <f>4.85*I89*(-1)</f>
        <v>-19400</v>
      </c>
      <c r="T89" s="119"/>
      <c r="U89" s="139">
        <v>64.209999999999994</v>
      </c>
      <c r="V89" s="29">
        <f t="shared" si="60"/>
        <v>12839.999999999975</v>
      </c>
      <c r="W89" s="138">
        <f t="shared" si="61"/>
        <v>12839.999999999975</v>
      </c>
      <c r="X89" s="143">
        <f t="shared" si="62"/>
        <v>12839.999999999975</v>
      </c>
      <c r="Y89" s="138">
        <v>0</v>
      </c>
      <c r="Z89" s="138">
        <v>0</v>
      </c>
      <c r="AA89" s="140" t="s">
        <v>83</v>
      </c>
    </row>
    <row r="90" spans="1:27" s="141" customFormat="1" x14ac:dyDescent="0.2">
      <c r="A90" s="119">
        <v>2019</v>
      </c>
      <c r="B90" s="119" t="s">
        <v>105</v>
      </c>
      <c r="C90" s="119">
        <v>70</v>
      </c>
      <c r="D90" s="119" t="s">
        <v>11</v>
      </c>
      <c r="E90" s="120">
        <v>43480</v>
      </c>
      <c r="F90" s="120">
        <v>43647</v>
      </c>
      <c r="G90" s="120">
        <v>43677</v>
      </c>
      <c r="H90" s="120">
        <v>43684</v>
      </c>
      <c r="I90" s="121">
        <v>4000</v>
      </c>
      <c r="J90" s="121" t="s">
        <v>135</v>
      </c>
      <c r="K90" s="119" t="s">
        <v>99</v>
      </c>
      <c r="L90" s="119" t="s">
        <v>100</v>
      </c>
      <c r="M90" s="134">
        <v>54.85</v>
      </c>
      <c r="N90" s="119" t="s">
        <v>12</v>
      </c>
      <c r="O90" s="135">
        <f t="shared" si="57"/>
        <v>-219400</v>
      </c>
      <c r="P90" s="136"/>
      <c r="Q90" s="120" t="s">
        <v>108</v>
      </c>
      <c r="R90" s="38">
        <f t="shared" si="48"/>
        <v>256839.99999999997</v>
      </c>
      <c r="S90" s="138">
        <f>2.35*I90</f>
        <v>9400</v>
      </c>
      <c r="T90" s="119"/>
      <c r="U90" s="139">
        <v>64.209999999999994</v>
      </c>
      <c r="V90" s="138">
        <f>MAX(M90-U90,0)*I90</f>
        <v>0</v>
      </c>
      <c r="W90" s="138">
        <f t="shared" si="61"/>
        <v>0</v>
      </c>
      <c r="X90" s="143">
        <f t="shared" si="62"/>
        <v>0</v>
      </c>
      <c r="Y90" s="138">
        <v>0</v>
      </c>
      <c r="Z90" s="138">
        <v>0</v>
      </c>
      <c r="AA90" s="140" t="s">
        <v>83</v>
      </c>
    </row>
    <row r="91" spans="1:27" s="141" customFormat="1" x14ac:dyDescent="0.2">
      <c r="A91" s="119">
        <v>2019</v>
      </c>
      <c r="B91" s="119" t="s">
        <v>114</v>
      </c>
      <c r="C91" s="119">
        <v>78</v>
      </c>
      <c r="D91" s="119" t="s">
        <v>11</v>
      </c>
      <c r="E91" s="120">
        <v>43480</v>
      </c>
      <c r="F91" s="120">
        <v>43647</v>
      </c>
      <c r="G91" s="120">
        <v>43677</v>
      </c>
      <c r="H91" s="120">
        <v>43684</v>
      </c>
      <c r="I91" s="121">
        <v>4000</v>
      </c>
      <c r="J91" s="121" t="s">
        <v>135</v>
      </c>
      <c r="K91" s="119" t="s">
        <v>13</v>
      </c>
      <c r="L91" s="119" t="s">
        <v>16</v>
      </c>
      <c r="M91" s="134">
        <v>60.75</v>
      </c>
      <c r="N91" s="119" t="s">
        <v>12</v>
      </c>
      <c r="O91" s="135">
        <f t="shared" si="57"/>
        <v>-243000</v>
      </c>
      <c r="P91" s="136" t="s">
        <v>18</v>
      </c>
      <c r="Q91" s="120" t="s">
        <v>108</v>
      </c>
      <c r="R91" s="38">
        <f t="shared" si="48"/>
        <v>256839.99999999997</v>
      </c>
      <c r="S91" s="138">
        <v>0</v>
      </c>
      <c r="T91" s="119"/>
      <c r="U91" s="139">
        <v>64.209999999999994</v>
      </c>
      <c r="V91" s="138">
        <f>(U91-M91)*I91</f>
        <v>13839.999999999975</v>
      </c>
      <c r="W91" s="138">
        <f>V91</f>
        <v>13839.999999999975</v>
      </c>
      <c r="X91" s="143">
        <f>W91</f>
        <v>13839.999999999975</v>
      </c>
      <c r="Y91" s="138">
        <v>0</v>
      </c>
      <c r="Z91" s="138">
        <v>0</v>
      </c>
      <c r="AA91" s="140" t="s">
        <v>83</v>
      </c>
    </row>
    <row r="92" spans="1:27" s="141" customFormat="1" x14ac:dyDescent="0.2">
      <c r="A92" s="119">
        <v>2019</v>
      </c>
      <c r="B92" s="119" t="s">
        <v>96</v>
      </c>
      <c r="C92" s="119">
        <v>63</v>
      </c>
      <c r="D92" s="119" t="s">
        <v>11</v>
      </c>
      <c r="E92" s="120">
        <v>43480</v>
      </c>
      <c r="F92" s="120">
        <v>43678</v>
      </c>
      <c r="G92" s="120">
        <v>43708</v>
      </c>
      <c r="H92" s="120">
        <v>43717</v>
      </c>
      <c r="I92" s="121">
        <v>4000</v>
      </c>
      <c r="J92" s="121" t="s">
        <v>135</v>
      </c>
      <c r="K92" s="119" t="s">
        <v>81</v>
      </c>
      <c r="L92" s="119" t="s">
        <v>82</v>
      </c>
      <c r="M92" s="134">
        <v>61</v>
      </c>
      <c r="N92" s="119" t="s">
        <v>12</v>
      </c>
      <c r="O92" s="135">
        <f t="shared" ref="O92:O97" si="63">-(M92*I92)</f>
        <v>-244000</v>
      </c>
      <c r="P92" s="136"/>
      <c r="Q92" s="120" t="s">
        <v>108</v>
      </c>
      <c r="R92" s="38">
        <f t="shared" si="48"/>
        <v>237792</v>
      </c>
      <c r="S92" s="138">
        <f>4.85*I92*(-1)</f>
        <v>-19400</v>
      </c>
      <c r="T92" s="119"/>
      <c r="U92" s="139">
        <v>59.448</v>
      </c>
      <c r="V92" s="29">
        <f t="shared" ref="V92" si="64">MAX((U92-M92)*I92,0)</f>
        <v>0</v>
      </c>
      <c r="W92" s="138">
        <f t="shared" ref="W92:W97" si="65">V92</f>
        <v>0</v>
      </c>
      <c r="X92" s="143">
        <f t="shared" si="62"/>
        <v>0</v>
      </c>
      <c r="Y92" s="138">
        <f>W92</f>
        <v>0</v>
      </c>
      <c r="Z92" s="138">
        <v>0</v>
      </c>
      <c r="AA92" s="140" t="s">
        <v>83</v>
      </c>
    </row>
    <row r="93" spans="1:27" s="141" customFormat="1" x14ac:dyDescent="0.2">
      <c r="A93" s="119">
        <v>2019</v>
      </c>
      <c r="B93" s="119" t="s">
        <v>106</v>
      </c>
      <c r="C93" s="119">
        <v>71</v>
      </c>
      <c r="D93" s="119" t="s">
        <v>11</v>
      </c>
      <c r="E93" s="120">
        <v>43480</v>
      </c>
      <c r="F93" s="120">
        <v>43678</v>
      </c>
      <c r="G93" s="120">
        <v>43708</v>
      </c>
      <c r="H93" s="120">
        <v>43717</v>
      </c>
      <c r="I93" s="121">
        <v>4000</v>
      </c>
      <c r="J93" s="121" t="s">
        <v>135</v>
      </c>
      <c r="K93" s="119" t="s">
        <v>99</v>
      </c>
      <c r="L93" s="119" t="s">
        <v>100</v>
      </c>
      <c r="M93" s="134">
        <v>54.85</v>
      </c>
      <c r="N93" s="119" t="s">
        <v>12</v>
      </c>
      <c r="O93" s="135">
        <f t="shared" si="63"/>
        <v>-219400</v>
      </c>
      <c r="P93" s="136"/>
      <c r="Q93" s="120" t="s">
        <v>108</v>
      </c>
      <c r="R93" s="38">
        <f t="shared" si="48"/>
        <v>237792</v>
      </c>
      <c r="S93" s="138">
        <f>2.35*I93</f>
        <v>9400</v>
      </c>
      <c r="T93" s="119"/>
      <c r="U93" s="139">
        <v>59.448</v>
      </c>
      <c r="V93" s="138">
        <f>MAX(M93-U93,0)*I93</f>
        <v>0</v>
      </c>
      <c r="W93" s="138">
        <f t="shared" si="65"/>
        <v>0</v>
      </c>
      <c r="X93" s="143">
        <f t="shared" si="62"/>
        <v>0</v>
      </c>
      <c r="Y93" s="138">
        <f>W93</f>
        <v>0</v>
      </c>
      <c r="Z93" s="138">
        <v>0</v>
      </c>
      <c r="AA93" s="140" t="s">
        <v>83</v>
      </c>
    </row>
    <row r="94" spans="1:27" s="141" customFormat="1" x14ac:dyDescent="0.2">
      <c r="A94" s="119">
        <v>2019</v>
      </c>
      <c r="B94" s="119" t="s">
        <v>115</v>
      </c>
      <c r="C94" s="119">
        <v>79</v>
      </c>
      <c r="D94" s="119" t="s">
        <v>11</v>
      </c>
      <c r="E94" s="120">
        <v>43480</v>
      </c>
      <c r="F94" s="120">
        <v>43678</v>
      </c>
      <c r="G94" s="120">
        <v>43708</v>
      </c>
      <c r="H94" s="120">
        <v>43717</v>
      </c>
      <c r="I94" s="121">
        <v>4000</v>
      </c>
      <c r="J94" s="121" t="s">
        <v>135</v>
      </c>
      <c r="K94" s="119" t="s">
        <v>13</v>
      </c>
      <c r="L94" s="119" t="s">
        <v>16</v>
      </c>
      <c r="M94" s="134">
        <v>60.75</v>
      </c>
      <c r="N94" s="119" t="s">
        <v>12</v>
      </c>
      <c r="O94" s="135">
        <f t="shared" si="63"/>
        <v>-243000</v>
      </c>
      <c r="P94" s="136" t="s">
        <v>18</v>
      </c>
      <c r="Q94" s="120" t="s">
        <v>108</v>
      </c>
      <c r="R94" s="38">
        <f t="shared" si="48"/>
        <v>237792</v>
      </c>
      <c r="S94" s="138">
        <v>0</v>
      </c>
      <c r="T94" s="119"/>
      <c r="U94" s="139">
        <v>59.448</v>
      </c>
      <c r="V94" s="138">
        <f>(U94-M94)*I94</f>
        <v>-5207.9999999999982</v>
      </c>
      <c r="W94" s="138">
        <f t="shared" si="65"/>
        <v>-5207.9999999999982</v>
      </c>
      <c r="X94" s="143">
        <f t="shared" ref="X94" si="66">W94</f>
        <v>-5207.9999999999982</v>
      </c>
      <c r="Y94" s="138">
        <v>0</v>
      </c>
      <c r="Z94" s="138">
        <v>0</v>
      </c>
      <c r="AA94" s="140" t="s">
        <v>83</v>
      </c>
    </row>
    <row r="95" spans="1:27" s="141" customFormat="1" x14ac:dyDescent="0.2">
      <c r="A95" s="119">
        <v>2019</v>
      </c>
      <c r="B95" s="119" t="s">
        <v>97</v>
      </c>
      <c r="C95" s="119">
        <v>64</v>
      </c>
      <c r="D95" s="119" t="s">
        <v>11</v>
      </c>
      <c r="E95" s="120">
        <v>43480</v>
      </c>
      <c r="F95" s="120">
        <v>43709</v>
      </c>
      <c r="G95" s="120">
        <v>43738</v>
      </c>
      <c r="H95" s="120">
        <v>43745</v>
      </c>
      <c r="I95" s="121">
        <v>4000</v>
      </c>
      <c r="J95" s="121" t="s">
        <v>135</v>
      </c>
      <c r="K95" s="119" t="s">
        <v>81</v>
      </c>
      <c r="L95" s="119" t="s">
        <v>82</v>
      </c>
      <c r="M95" s="134">
        <v>61</v>
      </c>
      <c r="N95" s="119" t="s">
        <v>12</v>
      </c>
      <c r="O95" s="135">
        <f t="shared" si="63"/>
        <v>-244000</v>
      </c>
      <c r="P95" s="136"/>
      <c r="Q95" s="120" t="s">
        <v>108</v>
      </c>
      <c r="R95" s="38">
        <f t="shared" si="48"/>
        <v>248856</v>
      </c>
      <c r="S95" s="138">
        <f>4.85*I95*(-1)</f>
        <v>-19400</v>
      </c>
      <c r="T95" s="119"/>
      <c r="U95" s="139">
        <v>62.213999999999999</v>
      </c>
      <c r="V95" s="29">
        <f t="shared" ref="V95" si="67">MAX((U95-M95)*I95,0)</f>
        <v>4855.9999999999945</v>
      </c>
      <c r="W95" s="138">
        <f t="shared" si="65"/>
        <v>4855.9999999999945</v>
      </c>
      <c r="X95" s="143">
        <f>W95</f>
        <v>4855.9999999999945</v>
      </c>
      <c r="Y95" s="138">
        <v>0</v>
      </c>
      <c r="Z95" s="138">
        <v>1711.9999999999891</v>
      </c>
      <c r="AA95" s="140" t="s">
        <v>83</v>
      </c>
    </row>
    <row r="96" spans="1:27" s="141" customFormat="1" x14ac:dyDescent="0.2">
      <c r="A96" s="119">
        <v>2019</v>
      </c>
      <c r="B96" s="119" t="s">
        <v>107</v>
      </c>
      <c r="C96" s="119">
        <v>72</v>
      </c>
      <c r="D96" s="119" t="s">
        <v>11</v>
      </c>
      <c r="E96" s="120">
        <v>43480</v>
      </c>
      <c r="F96" s="120">
        <v>43709</v>
      </c>
      <c r="G96" s="120">
        <v>43738</v>
      </c>
      <c r="H96" s="120">
        <v>43745</v>
      </c>
      <c r="I96" s="121">
        <v>4000</v>
      </c>
      <c r="J96" s="121" t="s">
        <v>135</v>
      </c>
      <c r="K96" s="119" t="s">
        <v>99</v>
      </c>
      <c r="L96" s="119" t="s">
        <v>100</v>
      </c>
      <c r="M96" s="134">
        <v>54.85</v>
      </c>
      <c r="N96" s="119" t="s">
        <v>12</v>
      </c>
      <c r="O96" s="135">
        <f t="shared" si="63"/>
        <v>-219400</v>
      </c>
      <c r="P96" s="136"/>
      <c r="Q96" s="120" t="s">
        <v>108</v>
      </c>
      <c r="R96" s="38">
        <f t="shared" si="48"/>
        <v>248856</v>
      </c>
      <c r="S96" s="138">
        <f>2.35*I96</f>
        <v>9400</v>
      </c>
      <c r="T96" s="119"/>
      <c r="U96" s="139">
        <v>62.213999999999999</v>
      </c>
      <c r="V96" s="138">
        <f>MAX(M96-U96,0)*I96</f>
        <v>0</v>
      </c>
      <c r="W96" s="138">
        <f t="shared" si="65"/>
        <v>0</v>
      </c>
      <c r="X96" s="143">
        <f>W96</f>
        <v>0</v>
      </c>
      <c r="Y96" s="138">
        <v>0</v>
      </c>
      <c r="Z96" s="143">
        <v>-460</v>
      </c>
      <c r="AA96" s="140" t="s">
        <v>83</v>
      </c>
    </row>
    <row r="97" spans="1:27" s="142" customFormat="1" x14ac:dyDescent="0.2">
      <c r="A97" s="116">
        <v>2019</v>
      </c>
      <c r="B97" s="116" t="s">
        <v>116</v>
      </c>
      <c r="C97" s="116">
        <v>80</v>
      </c>
      <c r="D97" s="116" t="s">
        <v>11</v>
      </c>
      <c r="E97" s="117">
        <v>43480</v>
      </c>
      <c r="F97" s="117">
        <v>43709</v>
      </c>
      <c r="G97" s="117">
        <v>43738</v>
      </c>
      <c r="H97" s="117">
        <v>43745</v>
      </c>
      <c r="I97" s="118">
        <v>4000</v>
      </c>
      <c r="J97" s="118" t="s">
        <v>135</v>
      </c>
      <c r="K97" s="116" t="s">
        <v>13</v>
      </c>
      <c r="L97" s="116" t="s">
        <v>16</v>
      </c>
      <c r="M97" s="126">
        <v>60.75</v>
      </c>
      <c r="N97" s="116" t="s">
        <v>12</v>
      </c>
      <c r="O97" s="127">
        <f t="shared" si="63"/>
        <v>-243000</v>
      </c>
      <c r="P97" s="128" t="s">
        <v>18</v>
      </c>
      <c r="Q97" s="117" t="s">
        <v>108</v>
      </c>
      <c r="R97" s="146">
        <f t="shared" si="48"/>
        <v>248856</v>
      </c>
      <c r="S97" s="129">
        <v>0</v>
      </c>
      <c r="T97" s="116"/>
      <c r="U97" s="144">
        <v>62.213999999999999</v>
      </c>
      <c r="V97" s="129">
        <f>(U97-M97)*I97</f>
        <v>5855.9999999999945</v>
      </c>
      <c r="W97" s="129">
        <f t="shared" si="65"/>
        <v>5855.9999999999945</v>
      </c>
      <c r="X97" s="145">
        <f>W97</f>
        <v>5855.9999999999945</v>
      </c>
      <c r="Y97" s="129">
        <v>0</v>
      </c>
      <c r="Z97" s="129">
        <v>0</v>
      </c>
      <c r="AA97" s="130" t="s">
        <v>83</v>
      </c>
    </row>
    <row r="98" spans="1:27" x14ac:dyDescent="0.2">
      <c r="I98" s="42">
        <f>SUM(I68:I97)</f>
        <v>120000</v>
      </c>
      <c r="O98" s="40">
        <f>SUM(O68:O97)</f>
        <v>-7115200</v>
      </c>
      <c r="R98" s="30">
        <f>SUM(R68:R97)</f>
        <v>7865657.04</v>
      </c>
      <c r="S98" s="40">
        <f>SUM(S68:S97)</f>
        <v>-191600</v>
      </c>
      <c r="U98" s="131" t="s">
        <v>37</v>
      </c>
      <c r="V98" s="133">
        <f ca="1">SUM(V68:V97)</f>
        <v>424063.47999999992</v>
      </c>
      <c r="W98" s="133">
        <f>SUM(W68:W97)</f>
        <v>424063.47999999992</v>
      </c>
      <c r="X98" s="133">
        <f>SUM(X68:X97)</f>
        <v>424063.47999999992</v>
      </c>
    </row>
    <row r="99" spans="1:27" x14ac:dyDescent="0.2">
      <c r="U99" s="42" t="s">
        <v>119</v>
      </c>
      <c r="V99" s="91">
        <f ca="1">V98/$V$108</f>
        <v>377633.44761565514</v>
      </c>
      <c r="W99" s="91">
        <f t="shared" ref="W99:X99" si="68">W98/$V$108</f>
        <v>377633.44761565514</v>
      </c>
      <c r="X99" s="91">
        <f t="shared" si="68"/>
        <v>377633.44761565514</v>
      </c>
    </row>
    <row r="100" spans="1:27" x14ac:dyDescent="0.2">
      <c r="U100" s="42"/>
      <c r="V100" s="30"/>
      <c r="W100" s="30"/>
      <c r="X100" s="30"/>
    </row>
    <row r="101" spans="1:27" x14ac:dyDescent="0.2">
      <c r="U101" s="42"/>
      <c r="V101" s="30"/>
      <c r="W101" s="30"/>
      <c r="X101" s="30"/>
    </row>
    <row r="102" spans="1:27" ht="13.5" thickBot="1" x14ac:dyDescent="0.25"/>
    <row r="103" spans="1:27" ht="14.25" thickTop="1" thickBot="1" x14ac:dyDescent="0.25">
      <c r="T103" s="86"/>
      <c r="U103" s="87" t="s">
        <v>118</v>
      </c>
      <c r="V103" s="89">
        <f ca="1">V51+V66+V99</f>
        <v>1207816.3055396208</v>
      </c>
      <c r="W103" s="89">
        <f>W51+W66+W99</f>
        <v>1207816.3055396208</v>
      </c>
      <c r="X103" s="89">
        <f>X51+X66+X99</f>
        <v>1207816.3055396208</v>
      </c>
      <c r="Y103" s="89">
        <f>Y52+Y71</f>
        <v>0</v>
      </c>
      <c r="Z103" s="88"/>
    </row>
    <row r="104" spans="1:27" ht="13.5" thickTop="1" x14ac:dyDescent="0.2"/>
    <row r="106" spans="1:27" x14ac:dyDescent="0.2">
      <c r="T106" s="57" t="s">
        <v>139</v>
      </c>
      <c r="W106" s="45">
        <f>B2</f>
        <v>43830</v>
      </c>
    </row>
    <row r="108" spans="1:27" x14ac:dyDescent="0.2">
      <c r="U108" s="34" t="s">
        <v>137</v>
      </c>
      <c r="V108" s="34">
        <v>1.1229499999999999</v>
      </c>
    </row>
    <row r="109" spans="1:27" x14ac:dyDescent="0.2">
      <c r="U109" s="34" t="s">
        <v>138</v>
      </c>
      <c r="V109" s="34">
        <v>4.2564000000000002</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10:X11 Y52 V51:X51 V66:X67">
    <cfRule type="cellIs" dxfId="207" priority="350" operator="lessThan">
      <formula>0</formula>
    </cfRule>
  </conditionalFormatting>
  <conditionalFormatting sqref="V53:X53">
    <cfRule type="cellIs" dxfId="206" priority="349" operator="lessThan">
      <formula>0</formula>
    </cfRule>
  </conditionalFormatting>
  <conditionalFormatting sqref="V54:X54">
    <cfRule type="cellIs" dxfId="205" priority="347" operator="lessThan">
      <formula>0</formula>
    </cfRule>
  </conditionalFormatting>
  <conditionalFormatting sqref="B104:B1048576 B98:B102 B51 B1 B53:B54 B65 B3:B11">
    <cfRule type="duplicateValues" dxfId="204" priority="329"/>
  </conditionalFormatting>
  <conditionalFormatting sqref="V12:X23">
    <cfRule type="cellIs" dxfId="203" priority="268" operator="lessThan">
      <formula>0</formula>
    </cfRule>
  </conditionalFormatting>
  <conditionalFormatting sqref="B12">
    <cfRule type="duplicateValues" dxfId="202" priority="267"/>
  </conditionalFormatting>
  <conditionalFormatting sqref="B52">
    <cfRule type="duplicateValues" dxfId="201" priority="265"/>
  </conditionalFormatting>
  <conditionalFormatting sqref="V65:X65">
    <cfRule type="cellIs" dxfId="200" priority="263" operator="lessThan">
      <formula>0</formula>
    </cfRule>
  </conditionalFormatting>
  <conditionalFormatting sqref="B66:B67">
    <cfRule type="duplicateValues" dxfId="199" priority="262"/>
  </conditionalFormatting>
  <conditionalFormatting sqref="B103">
    <cfRule type="duplicateValues" dxfId="198" priority="261"/>
  </conditionalFormatting>
  <conditionalFormatting sqref="Y103">
    <cfRule type="cellIs" dxfId="197" priority="260" operator="lessThan">
      <formula>0</formula>
    </cfRule>
  </conditionalFormatting>
  <conditionalFormatting sqref="V103:X103">
    <cfRule type="cellIs" dxfId="196" priority="259" operator="lessThan">
      <formula>0</formula>
    </cfRule>
  </conditionalFormatting>
  <conditionalFormatting sqref="W106">
    <cfRule type="duplicateValues" dxfId="195" priority="258"/>
  </conditionalFormatting>
  <conditionalFormatting sqref="W68:Y68 X69:X70">
    <cfRule type="cellIs" dxfId="194" priority="257" operator="lessThan">
      <formula>0</formula>
    </cfRule>
  </conditionalFormatting>
  <conditionalFormatting sqref="W70 Y70">
    <cfRule type="cellIs" dxfId="193" priority="256" operator="lessThan">
      <formula>0</formula>
    </cfRule>
  </conditionalFormatting>
  <conditionalFormatting sqref="W69 Y69">
    <cfRule type="cellIs" dxfId="192" priority="255" operator="lessThan">
      <formula>0</formula>
    </cfRule>
  </conditionalFormatting>
  <conditionalFormatting sqref="B68:B70">
    <cfRule type="duplicateValues" dxfId="191" priority="254"/>
  </conditionalFormatting>
  <conditionalFormatting sqref="B68:B70">
    <cfRule type="duplicateValues" dxfId="190" priority="253"/>
  </conditionalFormatting>
  <conditionalFormatting sqref="S69">
    <cfRule type="cellIs" dxfId="189" priority="247" operator="lessThan">
      <formula>0</formula>
    </cfRule>
  </conditionalFormatting>
  <conditionalFormatting sqref="B68:B70">
    <cfRule type="duplicateValues" dxfId="188" priority="250"/>
  </conditionalFormatting>
  <conditionalFormatting sqref="S68">
    <cfRule type="cellIs" dxfId="187" priority="249" operator="lessThan">
      <formula>0</formula>
    </cfRule>
  </conditionalFormatting>
  <conditionalFormatting sqref="S70">
    <cfRule type="cellIs" dxfId="186" priority="248" operator="lessThan">
      <formula>0</formula>
    </cfRule>
  </conditionalFormatting>
  <conditionalFormatting sqref="V98:X98">
    <cfRule type="cellIs" dxfId="185" priority="241" operator="lessThan">
      <formula>0</formula>
    </cfRule>
  </conditionalFormatting>
  <conditionalFormatting sqref="V99:X101">
    <cfRule type="cellIs" dxfId="184" priority="242" operator="lessThan">
      <formula>0</formula>
    </cfRule>
  </conditionalFormatting>
  <conditionalFormatting sqref="B71">
    <cfRule type="duplicateValues" dxfId="183" priority="244"/>
  </conditionalFormatting>
  <conditionalFormatting sqref="V71:X71">
    <cfRule type="cellIs" dxfId="182" priority="243" operator="lessThan">
      <formula>0</formula>
    </cfRule>
  </conditionalFormatting>
  <conditionalFormatting sqref="V68">
    <cfRule type="cellIs" dxfId="181" priority="240" operator="lessThan">
      <formula>0</formula>
    </cfRule>
  </conditionalFormatting>
  <conditionalFormatting sqref="V70">
    <cfRule type="cellIs" dxfId="180" priority="238" operator="lessThan">
      <formula>0</formula>
    </cfRule>
  </conditionalFormatting>
  <conditionalFormatting sqref="W13:Y23">
    <cfRule type="cellIs" dxfId="179" priority="237" operator="lessThan">
      <formula>0</formula>
    </cfRule>
  </conditionalFormatting>
  <conditionalFormatting sqref="B13:B15">
    <cfRule type="duplicateValues" dxfId="178" priority="236"/>
  </conditionalFormatting>
  <conditionalFormatting sqref="V13:V23">
    <cfRule type="cellIs" dxfId="177" priority="235" operator="lessThan">
      <formula>0</formula>
    </cfRule>
  </conditionalFormatting>
  <conditionalFormatting sqref="Y55">
    <cfRule type="cellIs" dxfId="176" priority="234" operator="lessThan">
      <formula>0</formula>
    </cfRule>
  </conditionalFormatting>
  <conditionalFormatting sqref="B55">
    <cfRule type="duplicateValues" dxfId="175" priority="233"/>
  </conditionalFormatting>
  <conditionalFormatting sqref="V55:X55">
    <cfRule type="cellIs" dxfId="174" priority="232" operator="lessThan">
      <formula>0</formula>
    </cfRule>
  </conditionalFormatting>
  <conditionalFormatting sqref="V55:X55">
    <cfRule type="cellIs" dxfId="173" priority="231" operator="lessThan">
      <formula>0</formula>
    </cfRule>
  </conditionalFormatting>
  <conditionalFormatting sqref="W16:Y23">
    <cfRule type="cellIs" dxfId="172" priority="230" operator="lessThan">
      <formula>0</formula>
    </cfRule>
  </conditionalFormatting>
  <conditionalFormatting sqref="B16:B18">
    <cfRule type="duplicateValues" dxfId="171" priority="229"/>
  </conditionalFormatting>
  <conditionalFormatting sqref="B19">
    <cfRule type="duplicateValues" dxfId="170" priority="228"/>
  </conditionalFormatting>
  <conditionalFormatting sqref="W56:Y56">
    <cfRule type="cellIs" dxfId="169" priority="227" operator="lessThan">
      <formula>0</formula>
    </cfRule>
  </conditionalFormatting>
  <conditionalFormatting sqref="B56">
    <cfRule type="duplicateValues" dxfId="168" priority="226"/>
  </conditionalFormatting>
  <conditionalFormatting sqref="W72:Y72">
    <cfRule type="cellIs" dxfId="167" priority="225" operator="lessThan">
      <formula>0</formula>
    </cfRule>
  </conditionalFormatting>
  <conditionalFormatting sqref="W73:Y73">
    <cfRule type="cellIs" dxfId="166" priority="224" operator="lessThan">
      <formula>0</formula>
    </cfRule>
  </conditionalFormatting>
  <conditionalFormatting sqref="B72:B73 B75">
    <cfRule type="duplicateValues" dxfId="165" priority="223"/>
  </conditionalFormatting>
  <conditionalFormatting sqref="B72:B73">
    <cfRule type="duplicateValues" dxfId="164" priority="222"/>
  </conditionalFormatting>
  <conditionalFormatting sqref="X74:Y74">
    <cfRule type="cellIs" dxfId="163" priority="221" operator="lessThan">
      <formula>0</formula>
    </cfRule>
  </conditionalFormatting>
  <conditionalFormatting sqref="B74">
    <cfRule type="duplicateValues" dxfId="162" priority="220"/>
  </conditionalFormatting>
  <conditionalFormatting sqref="B74">
    <cfRule type="duplicateValues" dxfId="161" priority="219"/>
  </conditionalFormatting>
  <conditionalFormatting sqref="W75:Y75">
    <cfRule type="cellIs" dxfId="160" priority="218" operator="lessThan">
      <formula>0</formula>
    </cfRule>
  </conditionalFormatting>
  <conditionalFormatting sqref="B72:B75">
    <cfRule type="duplicateValues" dxfId="159" priority="217"/>
  </conditionalFormatting>
  <conditionalFormatting sqref="S72">
    <cfRule type="cellIs" dxfId="158" priority="216" operator="lessThan">
      <formula>0</formula>
    </cfRule>
  </conditionalFormatting>
  <conditionalFormatting sqref="S73">
    <cfRule type="cellIs" dxfId="157" priority="215" operator="lessThan">
      <formula>0</formula>
    </cfRule>
  </conditionalFormatting>
  <conditionalFormatting sqref="S74">
    <cfRule type="cellIs" dxfId="156" priority="214" operator="lessThan">
      <formula>0</formula>
    </cfRule>
  </conditionalFormatting>
  <conditionalFormatting sqref="S75">
    <cfRule type="cellIs" dxfId="155" priority="213" operator="lessThan">
      <formula>0</formula>
    </cfRule>
  </conditionalFormatting>
  <conditionalFormatting sqref="W74">
    <cfRule type="cellIs" dxfId="154" priority="212" operator="lessThan">
      <formula>0</formula>
    </cfRule>
  </conditionalFormatting>
  <conditionalFormatting sqref="V75">
    <cfRule type="cellIs" dxfId="153" priority="211" operator="lessThan">
      <formula>0</formula>
    </cfRule>
  </conditionalFormatting>
  <conditionalFormatting sqref="V74">
    <cfRule type="cellIs" dxfId="152" priority="208" operator="lessThan">
      <formula>0</formula>
    </cfRule>
  </conditionalFormatting>
  <conditionalFormatting sqref="B20:B22">
    <cfRule type="duplicateValues" dxfId="151" priority="206"/>
  </conditionalFormatting>
  <conditionalFormatting sqref="B23">
    <cfRule type="duplicateValues" dxfId="150" priority="204"/>
  </conditionalFormatting>
  <conditionalFormatting sqref="W76:Y76">
    <cfRule type="cellIs" dxfId="149" priority="202" operator="lessThan">
      <formula>0</formula>
    </cfRule>
  </conditionalFormatting>
  <conditionalFormatting sqref="W77:Y77">
    <cfRule type="cellIs" dxfId="148" priority="201" operator="lessThan">
      <formula>0</formula>
    </cfRule>
  </conditionalFormatting>
  <conditionalFormatting sqref="B79 B76:B77">
    <cfRule type="duplicateValues" dxfId="147" priority="200"/>
  </conditionalFormatting>
  <conditionalFormatting sqref="B76:B77 B79">
    <cfRule type="duplicateValues" dxfId="146" priority="199"/>
  </conditionalFormatting>
  <conditionalFormatting sqref="X78:Y78">
    <cfRule type="cellIs" dxfId="145" priority="198" operator="lessThan">
      <formula>0</formula>
    </cfRule>
  </conditionalFormatting>
  <conditionalFormatting sqref="B78">
    <cfRule type="duplicateValues" dxfId="144" priority="197"/>
  </conditionalFormatting>
  <conditionalFormatting sqref="B78">
    <cfRule type="duplicateValues" dxfId="143" priority="196"/>
  </conditionalFormatting>
  <conditionalFormatting sqref="W79:Y79">
    <cfRule type="cellIs" dxfId="142" priority="195" operator="lessThan">
      <formula>0</formula>
    </cfRule>
  </conditionalFormatting>
  <conditionalFormatting sqref="S76">
    <cfRule type="cellIs" dxfId="141" priority="194" operator="lessThan">
      <formula>0</formula>
    </cfRule>
  </conditionalFormatting>
  <conditionalFormatting sqref="S77">
    <cfRule type="cellIs" dxfId="140" priority="193" operator="lessThan">
      <formula>0</formula>
    </cfRule>
  </conditionalFormatting>
  <conditionalFormatting sqref="S78">
    <cfRule type="cellIs" dxfId="139" priority="192" operator="lessThan">
      <formula>0</formula>
    </cfRule>
  </conditionalFormatting>
  <conditionalFormatting sqref="S79">
    <cfRule type="cellIs" dxfId="138" priority="191" operator="lessThan">
      <formula>0</formula>
    </cfRule>
  </conditionalFormatting>
  <conditionalFormatting sqref="W78">
    <cfRule type="cellIs" dxfId="137" priority="190" operator="lessThan">
      <formula>0</formula>
    </cfRule>
  </conditionalFormatting>
  <conditionalFormatting sqref="B76:B79">
    <cfRule type="duplicateValues" dxfId="136" priority="203"/>
  </conditionalFormatting>
  <conditionalFormatting sqref="V79">
    <cfRule type="cellIs" dxfId="135" priority="189" operator="lessThan">
      <formula>0</formula>
    </cfRule>
  </conditionalFormatting>
  <conditionalFormatting sqref="V78">
    <cfRule type="cellIs" dxfId="134" priority="186" operator="lessThan">
      <formula>0</formula>
    </cfRule>
  </conditionalFormatting>
  <conditionalFormatting sqref="Y57">
    <cfRule type="cellIs" dxfId="133" priority="184" operator="lessThan">
      <formula>0</formula>
    </cfRule>
  </conditionalFormatting>
  <conditionalFormatting sqref="B57">
    <cfRule type="duplicateValues" dxfId="132" priority="183"/>
  </conditionalFormatting>
  <conditionalFormatting sqref="V56">
    <cfRule type="cellIs" dxfId="131" priority="182" operator="lessThan">
      <formula>0</formula>
    </cfRule>
  </conditionalFormatting>
  <conditionalFormatting sqref="V56">
    <cfRule type="cellIs" dxfId="130" priority="181" operator="lessThan">
      <formula>0</formula>
    </cfRule>
  </conditionalFormatting>
  <conditionalFormatting sqref="V57:X57">
    <cfRule type="cellIs" dxfId="129" priority="180" operator="lessThan">
      <formula>0</formula>
    </cfRule>
  </conditionalFormatting>
  <conditionalFormatting sqref="V57:X57">
    <cfRule type="cellIs" dxfId="128" priority="179" operator="lessThan">
      <formula>0</formula>
    </cfRule>
  </conditionalFormatting>
  <conditionalFormatting sqref="W58:Y58">
    <cfRule type="cellIs" dxfId="127" priority="178" operator="lessThan">
      <formula>0</formula>
    </cfRule>
  </conditionalFormatting>
  <conditionalFormatting sqref="B58">
    <cfRule type="duplicateValues" dxfId="126" priority="177"/>
  </conditionalFormatting>
  <conditionalFormatting sqref="V58">
    <cfRule type="cellIs" dxfId="125" priority="176" operator="lessThan">
      <formula>0</formula>
    </cfRule>
  </conditionalFormatting>
  <conditionalFormatting sqref="V58">
    <cfRule type="cellIs" dxfId="124" priority="175" operator="lessThan">
      <formula>0</formula>
    </cfRule>
  </conditionalFormatting>
  <conditionalFormatting sqref="Y24:Y26">
    <cfRule type="cellIs" dxfId="123" priority="174" operator="lessThan">
      <formula>0</formula>
    </cfRule>
  </conditionalFormatting>
  <conditionalFormatting sqref="B24:B26">
    <cfRule type="duplicateValues" dxfId="122" priority="173"/>
  </conditionalFormatting>
  <conditionalFormatting sqref="Y27">
    <cfRule type="cellIs" dxfId="121" priority="172" operator="lessThan">
      <formula>0</formula>
    </cfRule>
  </conditionalFormatting>
  <conditionalFormatting sqref="B27">
    <cfRule type="duplicateValues" dxfId="120" priority="171"/>
  </conditionalFormatting>
  <conditionalFormatting sqref="V24:X27">
    <cfRule type="cellIs" dxfId="119" priority="170" operator="lessThan">
      <formula>0</formula>
    </cfRule>
  </conditionalFormatting>
  <conditionalFormatting sqref="V24:X27">
    <cfRule type="cellIs" dxfId="118" priority="169" operator="lessThan">
      <formula>0</formula>
    </cfRule>
  </conditionalFormatting>
  <conditionalFormatting sqref="Y80">
    <cfRule type="cellIs" dxfId="117" priority="167" operator="lessThan">
      <formula>0</formula>
    </cfRule>
  </conditionalFormatting>
  <conditionalFormatting sqref="Y81">
    <cfRule type="cellIs" dxfId="116" priority="166" operator="lessThan">
      <formula>0</formula>
    </cfRule>
  </conditionalFormatting>
  <conditionalFormatting sqref="B83 B80:B81">
    <cfRule type="duplicateValues" dxfId="115" priority="165"/>
  </conditionalFormatting>
  <conditionalFormatting sqref="B80:B81 B83">
    <cfRule type="duplicateValues" dxfId="114" priority="164"/>
  </conditionalFormatting>
  <conditionalFormatting sqref="Y82">
    <cfRule type="cellIs" dxfId="113" priority="163" operator="lessThan">
      <formula>0</formula>
    </cfRule>
  </conditionalFormatting>
  <conditionalFormatting sqref="B82">
    <cfRule type="duplicateValues" dxfId="112" priority="162"/>
  </conditionalFormatting>
  <conditionalFormatting sqref="B82">
    <cfRule type="duplicateValues" dxfId="111" priority="161"/>
  </conditionalFormatting>
  <conditionalFormatting sqref="Y83">
    <cfRule type="cellIs" dxfId="110" priority="160" operator="lessThan">
      <formula>0</formula>
    </cfRule>
  </conditionalFormatting>
  <conditionalFormatting sqref="S80">
    <cfRule type="cellIs" dxfId="109" priority="159" operator="lessThan">
      <formula>0</formula>
    </cfRule>
  </conditionalFormatting>
  <conditionalFormatting sqref="S81">
    <cfRule type="cellIs" dxfId="108" priority="158" operator="lessThan">
      <formula>0</formula>
    </cfRule>
  </conditionalFormatting>
  <conditionalFormatting sqref="S82">
    <cfRule type="cellIs" dxfId="107" priority="157" operator="lessThan">
      <formula>0</formula>
    </cfRule>
  </conditionalFormatting>
  <conditionalFormatting sqref="S83">
    <cfRule type="cellIs" dxfId="106" priority="156" operator="lessThan">
      <formula>0</formula>
    </cfRule>
  </conditionalFormatting>
  <conditionalFormatting sqref="B80:B83">
    <cfRule type="duplicateValues" dxfId="105" priority="168"/>
  </conditionalFormatting>
  <conditionalFormatting sqref="W80:X80">
    <cfRule type="cellIs" dxfId="104" priority="153" operator="lessThan">
      <formula>0</formula>
    </cfRule>
  </conditionalFormatting>
  <conditionalFormatting sqref="W81:X81">
    <cfRule type="cellIs" dxfId="103" priority="152" operator="lessThan">
      <formula>0</formula>
    </cfRule>
  </conditionalFormatting>
  <conditionalFormatting sqref="X82">
    <cfRule type="cellIs" dxfId="102" priority="151" operator="lessThan">
      <formula>0</formula>
    </cfRule>
  </conditionalFormatting>
  <conditionalFormatting sqref="W83:X83">
    <cfRule type="cellIs" dxfId="101" priority="150" operator="lessThan">
      <formula>0</formula>
    </cfRule>
  </conditionalFormatting>
  <conditionalFormatting sqref="W82">
    <cfRule type="cellIs" dxfId="100" priority="149" operator="lessThan">
      <formula>0</formula>
    </cfRule>
  </conditionalFormatting>
  <conditionalFormatting sqref="V83">
    <cfRule type="cellIs" dxfId="99" priority="148" operator="lessThan">
      <formula>0</formula>
    </cfRule>
  </conditionalFormatting>
  <conditionalFormatting sqref="V82">
    <cfRule type="cellIs" dxfId="98" priority="145" operator="lessThan">
      <formula>0</formula>
    </cfRule>
  </conditionalFormatting>
  <conditionalFormatting sqref="W28:Y30">
    <cfRule type="cellIs" dxfId="97" priority="144" operator="lessThan">
      <formula>0</formula>
    </cfRule>
  </conditionalFormatting>
  <conditionalFormatting sqref="B28:B30">
    <cfRule type="duplicateValues" dxfId="96" priority="143"/>
  </conditionalFormatting>
  <conditionalFormatting sqref="W31:Y31">
    <cfRule type="cellIs" dxfId="95" priority="142" operator="lessThan">
      <formula>0</formula>
    </cfRule>
  </conditionalFormatting>
  <conditionalFormatting sqref="B31">
    <cfRule type="duplicateValues" dxfId="94" priority="141"/>
  </conditionalFormatting>
  <conditionalFormatting sqref="V28:V31">
    <cfRule type="cellIs" dxfId="93" priority="140" operator="lessThan">
      <formula>0</formula>
    </cfRule>
  </conditionalFormatting>
  <conditionalFormatting sqref="W59:Y59">
    <cfRule type="cellIs" dxfId="92" priority="139" operator="lessThan">
      <formula>0</formula>
    </cfRule>
  </conditionalFormatting>
  <conditionalFormatting sqref="B59">
    <cfRule type="duplicateValues" dxfId="91" priority="138"/>
  </conditionalFormatting>
  <conditionalFormatting sqref="V59">
    <cfRule type="cellIs" dxfId="90" priority="137" operator="lessThan">
      <formula>0</formula>
    </cfRule>
  </conditionalFormatting>
  <conditionalFormatting sqref="W84:Y84">
    <cfRule type="cellIs" dxfId="89" priority="135" operator="lessThan">
      <formula>0</formula>
    </cfRule>
  </conditionalFormatting>
  <conditionalFormatting sqref="W85:Y85">
    <cfRule type="cellIs" dxfId="88" priority="134" operator="lessThan">
      <formula>0</formula>
    </cfRule>
  </conditionalFormatting>
  <conditionalFormatting sqref="B87 B84:B85">
    <cfRule type="duplicateValues" dxfId="87" priority="133"/>
  </conditionalFormatting>
  <conditionalFormatting sqref="B84:B85 B87">
    <cfRule type="duplicateValues" dxfId="86" priority="132"/>
  </conditionalFormatting>
  <conditionalFormatting sqref="X86:Y86">
    <cfRule type="cellIs" dxfId="85" priority="131" operator="lessThan">
      <formula>0</formula>
    </cfRule>
  </conditionalFormatting>
  <conditionalFormatting sqref="B86">
    <cfRule type="duplicateValues" dxfId="84" priority="130"/>
  </conditionalFormatting>
  <conditionalFormatting sqref="B86">
    <cfRule type="duplicateValues" dxfId="83" priority="129"/>
  </conditionalFormatting>
  <conditionalFormatting sqref="W87:Y87">
    <cfRule type="cellIs" dxfId="82" priority="128" operator="lessThan">
      <formula>0</formula>
    </cfRule>
  </conditionalFormatting>
  <conditionalFormatting sqref="S84">
    <cfRule type="cellIs" dxfId="81" priority="127" operator="lessThan">
      <formula>0</formula>
    </cfRule>
  </conditionalFormatting>
  <conditionalFormatting sqref="S85">
    <cfRule type="cellIs" dxfId="80" priority="126" operator="lessThan">
      <formula>0</formula>
    </cfRule>
  </conditionalFormatting>
  <conditionalFormatting sqref="S86">
    <cfRule type="cellIs" dxfId="79" priority="125" operator="lessThan">
      <formula>0</formula>
    </cfRule>
  </conditionalFormatting>
  <conditionalFormatting sqref="S87">
    <cfRule type="cellIs" dxfId="78" priority="124" operator="lessThan">
      <formula>0</formula>
    </cfRule>
  </conditionalFormatting>
  <conditionalFormatting sqref="W86">
    <cfRule type="cellIs" dxfId="77" priority="123" operator="lessThan">
      <formula>0</formula>
    </cfRule>
  </conditionalFormatting>
  <conditionalFormatting sqref="B84:B87">
    <cfRule type="duplicateValues" dxfId="76" priority="136"/>
  </conditionalFormatting>
  <conditionalFormatting sqref="V87">
    <cfRule type="cellIs" dxfId="75" priority="121" operator="lessThan">
      <formula>0</formula>
    </cfRule>
  </conditionalFormatting>
  <conditionalFormatting sqref="V86">
    <cfRule type="cellIs" dxfId="74" priority="120" operator="lessThan">
      <formula>0</formula>
    </cfRule>
  </conditionalFormatting>
  <conditionalFormatting sqref="W32:Y34 W35:X35 Y35:Y39">
    <cfRule type="cellIs" dxfId="73" priority="96" operator="lessThan">
      <formula>0</formula>
    </cfRule>
  </conditionalFormatting>
  <conditionalFormatting sqref="B32:B35">
    <cfRule type="duplicateValues" dxfId="72" priority="95"/>
  </conditionalFormatting>
  <conditionalFormatting sqref="V32:V35">
    <cfRule type="cellIs" dxfId="71" priority="94" operator="lessThan">
      <formula>0</formula>
    </cfRule>
  </conditionalFormatting>
  <conditionalFormatting sqref="W60:Y60 Y61:Y64">
    <cfRule type="cellIs" dxfId="70" priority="93" operator="lessThan">
      <formula>0</formula>
    </cfRule>
  </conditionalFormatting>
  <conditionalFormatting sqref="B60">
    <cfRule type="duplicateValues" dxfId="69" priority="92"/>
  </conditionalFormatting>
  <conditionalFormatting sqref="V60">
    <cfRule type="cellIs" dxfId="68" priority="91" operator="lessThan">
      <formula>0</formula>
    </cfRule>
  </conditionalFormatting>
  <conditionalFormatting sqref="W88:Y88">
    <cfRule type="cellIs" dxfId="67" priority="89" operator="lessThan">
      <formula>0</formula>
    </cfRule>
  </conditionalFormatting>
  <conditionalFormatting sqref="B88">
    <cfRule type="duplicateValues" dxfId="66" priority="88"/>
  </conditionalFormatting>
  <conditionalFormatting sqref="B88">
    <cfRule type="duplicateValues" dxfId="65" priority="87"/>
  </conditionalFormatting>
  <conditionalFormatting sqref="S88">
    <cfRule type="cellIs" dxfId="64" priority="86" operator="lessThan">
      <formula>0</formula>
    </cfRule>
  </conditionalFormatting>
  <conditionalFormatting sqref="B88">
    <cfRule type="duplicateValues" dxfId="63" priority="90"/>
  </conditionalFormatting>
  <conditionalFormatting sqref="W89:Y91 W92:X94">
    <cfRule type="cellIs" dxfId="62" priority="83" operator="lessThan">
      <formula>0</formula>
    </cfRule>
  </conditionalFormatting>
  <conditionalFormatting sqref="B89:B91">
    <cfRule type="duplicateValues" dxfId="61" priority="82"/>
  </conditionalFormatting>
  <conditionalFormatting sqref="B89:B91">
    <cfRule type="duplicateValues" dxfId="60" priority="81"/>
  </conditionalFormatting>
  <conditionalFormatting sqref="S89:S91">
    <cfRule type="cellIs" dxfId="59" priority="80" operator="lessThan">
      <formula>0</formula>
    </cfRule>
  </conditionalFormatting>
  <conditionalFormatting sqref="B89:B91">
    <cfRule type="duplicateValues" dxfId="58" priority="84"/>
  </conditionalFormatting>
  <conditionalFormatting sqref="V90:V91 V93:V94">
    <cfRule type="cellIs" dxfId="57" priority="79" operator="lessThan">
      <formula>0</formula>
    </cfRule>
  </conditionalFormatting>
  <conditionalFormatting sqref="Y92 S92:S94">
    <cfRule type="cellIs" dxfId="56" priority="77" operator="lessThan">
      <formula>0</formula>
    </cfRule>
  </conditionalFormatting>
  <conditionalFormatting sqref="B94 B92">
    <cfRule type="duplicateValues" dxfId="55" priority="76"/>
  </conditionalFormatting>
  <conditionalFormatting sqref="B92 B94">
    <cfRule type="duplicateValues" dxfId="54" priority="75"/>
  </conditionalFormatting>
  <conditionalFormatting sqref="Y93:Y94">
    <cfRule type="cellIs" dxfId="53" priority="74" operator="lessThan">
      <formula>0</formula>
    </cfRule>
  </conditionalFormatting>
  <conditionalFormatting sqref="B93">
    <cfRule type="duplicateValues" dxfId="52" priority="73"/>
  </conditionalFormatting>
  <conditionalFormatting sqref="B93">
    <cfRule type="duplicateValues" dxfId="51" priority="72"/>
  </conditionalFormatting>
  <conditionalFormatting sqref="W36:X38">
    <cfRule type="cellIs" dxfId="50" priority="70" operator="lessThan">
      <formula>0</formula>
    </cfRule>
  </conditionalFormatting>
  <conditionalFormatting sqref="B92:B94">
    <cfRule type="duplicateValues" dxfId="49" priority="78"/>
  </conditionalFormatting>
  <conditionalFormatting sqref="B36:B38">
    <cfRule type="duplicateValues" dxfId="48" priority="69"/>
  </conditionalFormatting>
  <conditionalFormatting sqref="W39:X39">
    <cfRule type="cellIs" dxfId="47" priority="68" operator="lessThan">
      <formula>0</formula>
    </cfRule>
  </conditionalFormatting>
  <conditionalFormatting sqref="B39">
    <cfRule type="duplicateValues" dxfId="46" priority="67"/>
  </conditionalFormatting>
  <conditionalFormatting sqref="W61:X64">
    <cfRule type="cellIs" dxfId="45" priority="66" operator="lessThan">
      <formula>0</formula>
    </cfRule>
  </conditionalFormatting>
  <conditionalFormatting sqref="B61">
    <cfRule type="duplicateValues" dxfId="44" priority="65"/>
  </conditionalFormatting>
  <conditionalFormatting sqref="V36:V37">
    <cfRule type="cellIs" dxfId="43" priority="64" operator="lessThan">
      <formula>0</formula>
    </cfRule>
  </conditionalFormatting>
  <conditionalFormatting sqref="V38:V39">
    <cfRule type="cellIs" dxfId="42" priority="63" operator="lessThan">
      <formula>0</formula>
    </cfRule>
  </conditionalFormatting>
  <conditionalFormatting sqref="V61">
    <cfRule type="cellIs" dxfId="41" priority="60" operator="lessThan">
      <formula>0</formula>
    </cfRule>
  </conditionalFormatting>
  <conditionalFormatting sqref="S95:S96">
    <cfRule type="cellIs" dxfId="40" priority="58" operator="lessThan">
      <formula>0</formula>
    </cfRule>
  </conditionalFormatting>
  <conditionalFormatting sqref="B95 B97">
    <cfRule type="duplicateValues" dxfId="39" priority="57"/>
  </conditionalFormatting>
  <conditionalFormatting sqref="B95">
    <cfRule type="duplicateValues" dxfId="38" priority="56"/>
  </conditionalFormatting>
  <conditionalFormatting sqref="W95:Y96">
    <cfRule type="cellIs" dxfId="37" priority="55" operator="lessThan">
      <formula>0</formula>
    </cfRule>
  </conditionalFormatting>
  <conditionalFormatting sqref="B96">
    <cfRule type="duplicateValues" dxfId="36" priority="54"/>
  </conditionalFormatting>
  <conditionalFormatting sqref="W97:Y97">
    <cfRule type="cellIs" dxfId="35" priority="53" operator="lessThan">
      <formula>0</formula>
    </cfRule>
  </conditionalFormatting>
  <conditionalFormatting sqref="S97">
    <cfRule type="cellIs" dxfId="34" priority="52" operator="lessThan">
      <formula>0</formula>
    </cfRule>
  </conditionalFormatting>
  <conditionalFormatting sqref="B95:B97">
    <cfRule type="duplicateValues" dxfId="33" priority="59"/>
  </conditionalFormatting>
  <conditionalFormatting sqref="Z96">
    <cfRule type="cellIs" dxfId="32" priority="51" operator="lessThan">
      <formula>0</formula>
    </cfRule>
  </conditionalFormatting>
  <conditionalFormatting sqref="V96">
    <cfRule type="cellIs" dxfId="31" priority="49" operator="lessThan">
      <formula>0</formula>
    </cfRule>
  </conditionalFormatting>
  <conditionalFormatting sqref="V97">
    <cfRule type="cellIs" dxfId="30" priority="48" operator="lessThan">
      <formula>0</formula>
    </cfRule>
  </conditionalFormatting>
  <conditionalFormatting sqref="Y40:Y50">
    <cfRule type="cellIs" dxfId="29" priority="47" operator="lessThan">
      <formula>0</formula>
    </cfRule>
  </conditionalFormatting>
  <conditionalFormatting sqref="B40:B42">
    <cfRule type="duplicateValues" dxfId="28" priority="46"/>
  </conditionalFormatting>
  <conditionalFormatting sqref="B43">
    <cfRule type="duplicateValues" dxfId="27" priority="44"/>
  </conditionalFormatting>
  <conditionalFormatting sqref="W41:X41">
    <cfRule type="cellIs" dxfId="26" priority="43" operator="lessThan">
      <formula>0</formula>
    </cfRule>
  </conditionalFormatting>
  <conditionalFormatting sqref="V41">
    <cfRule type="cellIs" dxfId="25" priority="42" operator="lessThan">
      <formula>0</formula>
    </cfRule>
  </conditionalFormatting>
  <conditionalFormatting sqref="W42:X50">
    <cfRule type="cellIs" dxfId="24" priority="41" operator="lessThan">
      <formula>0</formula>
    </cfRule>
  </conditionalFormatting>
  <conditionalFormatting sqref="V42">
    <cfRule type="cellIs" dxfId="23" priority="40" operator="lessThan">
      <formula>0</formula>
    </cfRule>
  </conditionalFormatting>
  <conditionalFormatting sqref="V43">
    <cfRule type="cellIs" dxfId="22" priority="38" operator="lessThan">
      <formula>0</formula>
    </cfRule>
  </conditionalFormatting>
  <conditionalFormatting sqref="W40:X40">
    <cfRule type="cellIs" dxfId="21" priority="37" operator="lessThan">
      <formula>0</formula>
    </cfRule>
  </conditionalFormatting>
  <conditionalFormatting sqref="V40">
    <cfRule type="cellIs" dxfId="20" priority="36" operator="lessThan">
      <formula>0</formula>
    </cfRule>
  </conditionalFormatting>
  <conditionalFormatting sqref="B62">
    <cfRule type="duplicateValues" dxfId="19" priority="34"/>
  </conditionalFormatting>
  <conditionalFormatting sqref="V62:V64">
    <cfRule type="cellIs" dxfId="18" priority="32" operator="lessThan">
      <formula>0</formula>
    </cfRule>
  </conditionalFormatting>
  <conditionalFormatting sqref="B44:B46">
    <cfRule type="duplicateValues" dxfId="17" priority="30"/>
  </conditionalFormatting>
  <conditionalFormatting sqref="B47">
    <cfRule type="duplicateValues" dxfId="16" priority="28"/>
  </conditionalFormatting>
  <conditionalFormatting sqref="V44:V50">
    <cfRule type="cellIs" dxfId="15" priority="27" operator="lessThan">
      <formula>0</formula>
    </cfRule>
  </conditionalFormatting>
  <conditionalFormatting sqref="B63">
    <cfRule type="duplicateValues" dxfId="14" priority="24"/>
  </conditionalFormatting>
  <conditionalFormatting sqref="B48">
    <cfRule type="duplicateValues" dxfId="13" priority="20"/>
  </conditionalFormatting>
  <conditionalFormatting sqref="B49">
    <cfRule type="duplicateValues" dxfId="12" priority="18"/>
  </conditionalFormatting>
  <conditionalFormatting sqref="B64">
    <cfRule type="duplicateValues" dxfId="11" priority="16"/>
  </conditionalFormatting>
  <conditionalFormatting sqref="B2">
    <cfRule type="duplicateValues" dxfId="10" priority="15"/>
  </conditionalFormatting>
  <conditionalFormatting sqref="V69">
    <cfRule type="cellIs" dxfId="9" priority="14" operator="lessThan">
      <formula>0</formula>
    </cfRule>
  </conditionalFormatting>
  <conditionalFormatting sqref="V72:V73">
    <cfRule type="cellIs" dxfId="8" priority="13" operator="lessThan">
      <formula>0</formula>
    </cfRule>
  </conditionalFormatting>
  <conditionalFormatting sqref="V76:V77">
    <cfRule type="cellIs" dxfId="7" priority="12" operator="lessThan">
      <formula>0</formula>
    </cfRule>
  </conditionalFormatting>
  <conditionalFormatting sqref="V80:V81">
    <cfRule type="cellIs" dxfId="6" priority="11" operator="lessThan">
      <formula>0</formula>
    </cfRule>
  </conditionalFormatting>
  <conditionalFormatting sqref="V84:V85">
    <cfRule type="cellIs" dxfId="5" priority="10" operator="lessThan">
      <formula>0</formula>
    </cfRule>
  </conditionalFormatting>
  <conditionalFormatting sqref="V88:V89">
    <cfRule type="cellIs" dxfId="4" priority="9" operator="lessThan">
      <formula>0</formula>
    </cfRule>
  </conditionalFormatting>
  <conditionalFormatting sqref="V92">
    <cfRule type="cellIs" dxfId="3" priority="8" operator="lessThan">
      <formula>0</formula>
    </cfRule>
  </conditionalFormatting>
  <conditionalFormatting sqref="V95">
    <cfRule type="cellIs" dxfId="2" priority="7" operator="lessThan">
      <formula>0</formula>
    </cfRule>
  </conditionalFormatting>
  <conditionalFormatting sqref="B50">
    <cfRule type="duplicateValues" dxfId="1" priority="6"/>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191" t="s">
        <v>54</v>
      </c>
      <c r="B2" s="191"/>
      <c r="C2" s="191"/>
      <c r="D2" s="65"/>
      <c r="E2" s="65"/>
      <c r="F2" s="66"/>
      <c r="G2" s="67"/>
      <c r="H2" s="67"/>
      <c r="I2" s="67"/>
      <c r="J2" s="67"/>
    </row>
    <row r="3" spans="1:10" s="68" customFormat="1" ht="15.75" x14ac:dyDescent="0.25">
      <c r="A3" s="192"/>
      <c r="B3" s="192"/>
      <c r="C3" s="192"/>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2020-01-08T11:28:40Z</dcterms:modified>
</cp:coreProperties>
</file>