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Kerius-Interne\Clients\Onduline\Rapport P&amp;L Realized MP\"/>
    </mc:Choice>
  </mc:AlternateContent>
  <xr:revisionPtr revIDLastSave="0" documentId="13_ncr:1_{4891B9A7-762E-427F-AB64-2149CC2B8926}" xr6:coauthVersionLast="45" xr6:coauthVersionMax="45" xr10:uidLastSave="{00000000-0000-0000-0000-000000000000}"/>
  <bookViews>
    <workbookView xWindow="28680" yWindow="-120" windowWidth="29040" windowHeight="15840" tabRatio="593" xr2:uid="{00000000-000D-0000-FFFF-FFFF00000000}"/>
  </bookViews>
  <sheets>
    <sheet name="P&amp;L realized" sheetId="11" r:id="rId1"/>
    <sheet name="Disclaimer" sheetId="8" r:id="rId2"/>
  </sheets>
  <definedNames>
    <definedName name="_xlnm._FilterDatabase" localSheetId="0" hidden="1">'P&amp;L realized'!$A$9:$AC$59</definedName>
    <definedName name="§AQ759" localSheetId="0">#REF!</definedName>
    <definedName name="§AQ759">#REF!</definedName>
    <definedName name="âa143" localSheetId="0">#REF!</definedName>
    <definedName name="âa143">#REF!</definedName>
    <definedName name="_xlnm.Database" localSheetId="0">#REF!</definedName>
    <definedName name="_xlnm.Database">#REF!</definedName>
    <definedName name="bd" localSheetId="0">#REF!</definedName>
    <definedName name="bd">#REF!</definedName>
    <definedName name="_xlnm.Criteria" localSheetId="0">#REF!</definedName>
    <definedName name="_xlnm.Criteria">#REF!</definedName>
    <definedName name="fxPortfolioInput" localSheetId="1">Disclaimer!$A$1</definedName>
    <definedName name="fxPortfolioInput" localSheetId="0">'P&amp;L realized'!$A$1</definedName>
    <definedName name="fxPortfolioInput">#REF!</definedName>
    <definedName name="MOIS" localSheetId="0">#REF!</definedName>
    <definedName name="MOIS">#REF!</definedName>
    <definedName name="mp" localSheetId="0">#REF!</definedName>
    <definedName name="mp">#REF!</definedName>
    <definedName name="Myrange" localSheetId="0">#REF!</definedName>
    <definedName name="Myrange">#REF!</definedName>
    <definedName name="SpreadsheetBuilder_1" localSheetId="0" hidden="1">#REF!</definedName>
    <definedName name="SpreadsheetBuilder_1" hidden="1">#REF!</definedName>
    <definedName name="_xlnm.Print_Area" localSheetId="1">Disclaimer!$A$1:$M$34</definedName>
    <definedName name="_xlnm.Print_Area" localSheetId="0">'P&amp;L realized'!$A$1:$Y$61</definedName>
  </definedNames>
  <calcPr calcId="181029" calcMode="manual" calcCompleted="0"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108" i="11" l="1"/>
  <c r="W75" i="11"/>
  <c r="X75" i="11"/>
  <c r="X76" i="11"/>
  <c r="X59" i="11"/>
  <c r="W59" i="11"/>
  <c r="V113" i="11"/>
  <c r="W108" i="11"/>
  <c r="V76" i="11"/>
  <c r="V75" i="11"/>
  <c r="I108" i="11" l="1"/>
  <c r="O108" i="11" l="1"/>
  <c r="R108" i="11"/>
  <c r="S108" i="11"/>
  <c r="X108" i="11"/>
  <c r="X109" i="11" s="1"/>
  <c r="V109" i="11"/>
  <c r="W109" i="11"/>
  <c r="I75" i="11"/>
  <c r="O75" i="11"/>
  <c r="R75" i="11"/>
  <c r="V59" i="11"/>
  <c r="V73" i="11" l="1"/>
  <c r="R73" i="11" s="1"/>
  <c r="V74" i="11"/>
  <c r="R74" i="11" s="1"/>
  <c r="W74" i="11"/>
  <c r="X74" i="11" s="1"/>
  <c r="O73" i="11"/>
  <c r="O74" i="11"/>
  <c r="W54" i="11"/>
  <c r="X54" i="11"/>
  <c r="W55" i="11"/>
  <c r="X55" i="11"/>
  <c r="W56" i="11"/>
  <c r="X56" i="11" s="1"/>
  <c r="W57" i="11"/>
  <c r="X57" i="11" s="1"/>
  <c r="W58" i="11"/>
  <c r="X58" i="11" s="1"/>
  <c r="V55" i="11"/>
  <c r="V54" i="11"/>
  <c r="V56" i="11"/>
  <c r="V57" i="11"/>
  <c r="R57" i="11" s="1"/>
  <c r="V58" i="11"/>
  <c r="I59" i="11"/>
  <c r="O57" i="11"/>
  <c r="O58" i="11"/>
  <c r="R58" i="11"/>
  <c r="O55" i="11"/>
  <c r="O56" i="11"/>
  <c r="W116" i="11"/>
  <c r="I12" i="11"/>
  <c r="W73" i="11" l="1"/>
  <c r="X73" i="11" s="1"/>
  <c r="R55" i="11"/>
  <c r="R56" i="11"/>
  <c r="Y12" i="11"/>
  <c r="S12" i="11"/>
  <c r="V11" i="11"/>
  <c r="V12" i="11" s="1"/>
  <c r="R11" i="11"/>
  <c r="R12" i="11" s="1"/>
  <c r="O11" i="11"/>
  <c r="O12" i="11" s="1"/>
  <c r="W11" i="11" l="1"/>
  <c r="W12" i="11" s="1"/>
  <c r="X11" i="11"/>
  <c r="X12" i="11" s="1"/>
  <c r="O54" i="11" l="1"/>
  <c r="R54" i="11"/>
  <c r="R83" i="11" l="1"/>
  <c r="R90" i="11"/>
  <c r="R89" i="11" l="1"/>
  <c r="R88" i="11"/>
  <c r="R87" i="11"/>
  <c r="R86" i="11"/>
  <c r="R85" i="11"/>
  <c r="V105" i="11" l="1"/>
  <c r="V102" i="11"/>
  <c r="V99" i="11"/>
  <c r="V98" i="11"/>
  <c r="V95" i="11"/>
  <c r="V94" i="11"/>
  <c r="V91" i="11"/>
  <c r="V90" i="11"/>
  <c r="V87" i="11"/>
  <c r="V86" i="11"/>
  <c r="V83" i="11"/>
  <c r="V82" i="11"/>
  <c r="V79" i="11"/>
  <c r="V78" i="11"/>
  <c r="R79" i="11"/>
  <c r="R80" i="11"/>
  <c r="R81" i="11"/>
  <c r="R82" i="11"/>
  <c r="R84" i="11"/>
  <c r="R91" i="11"/>
  <c r="R92" i="11"/>
  <c r="R93" i="11"/>
  <c r="R94" i="11"/>
  <c r="R95" i="11"/>
  <c r="R96" i="11"/>
  <c r="R97" i="11"/>
  <c r="R98" i="11"/>
  <c r="R99" i="11"/>
  <c r="R100" i="11"/>
  <c r="R101" i="11"/>
  <c r="R102" i="11"/>
  <c r="R103" i="11"/>
  <c r="R104" i="11"/>
  <c r="R105" i="11"/>
  <c r="R106" i="11"/>
  <c r="R107" i="11"/>
  <c r="V71" i="11" l="1"/>
  <c r="W71" i="11" s="1"/>
  <c r="X71" i="11" s="1"/>
  <c r="V72" i="11"/>
  <c r="O72" i="11"/>
  <c r="V52" i="11"/>
  <c r="W52" i="11" s="1"/>
  <c r="X52" i="11" s="1"/>
  <c r="V53" i="11"/>
  <c r="W53" i="11" s="1"/>
  <c r="X53" i="11" s="1"/>
  <c r="O52" i="11"/>
  <c r="O53" i="11"/>
  <c r="R72" i="11" l="1"/>
  <c r="W72" i="11"/>
  <c r="R52" i="11"/>
  <c r="R53" i="11"/>
  <c r="X72" i="11" l="1"/>
  <c r="V49" i="11" l="1"/>
  <c r="R71" i="11" l="1"/>
  <c r="O71" i="11"/>
  <c r="V51" i="11" l="1"/>
  <c r="V50" i="11"/>
  <c r="W50" i="11" s="1"/>
  <c r="X50" i="11" s="1"/>
  <c r="W49" i="11"/>
  <c r="X49" i="11" s="1"/>
  <c r="V48" i="11"/>
  <c r="W48" i="11" s="1"/>
  <c r="X48" i="11" s="1"/>
  <c r="O51" i="11"/>
  <c r="O50" i="11"/>
  <c r="O49" i="11"/>
  <c r="O48" i="11"/>
  <c r="W51" i="11" l="1"/>
  <c r="X51" i="11" s="1"/>
  <c r="R51" i="11"/>
  <c r="R50" i="11"/>
  <c r="R48" i="11"/>
  <c r="R49" i="11"/>
  <c r="V46" i="11" l="1"/>
  <c r="V45" i="11"/>
  <c r="V44" i="11"/>
  <c r="V70" i="11" l="1"/>
  <c r="W70" i="11" s="1"/>
  <c r="X70" i="11" s="1"/>
  <c r="O70" i="11"/>
  <c r="R44" i="11"/>
  <c r="V47" i="11"/>
  <c r="W47" i="11" s="1"/>
  <c r="X47" i="11" s="1"/>
  <c r="W46" i="11"/>
  <c r="W45" i="11"/>
  <c r="V41" i="11"/>
  <c r="O44" i="11"/>
  <c r="O45" i="11"/>
  <c r="O46" i="11"/>
  <c r="O47" i="11"/>
  <c r="R70" i="11" l="1"/>
  <c r="W44" i="11"/>
  <c r="R47" i="11"/>
  <c r="X46" i="11"/>
  <c r="R46" i="11"/>
  <c r="X45" i="11"/>
  <c r="R45" i="11"/>
  <c r="X44" i="11" l="1"/>
  <c r="V107" i="11"/>
  <c r="W107" i="11" s="1"/>
  <c r="X107" i="11" s="1"/>
  <c r="V106" i="11"/>
  <c r="W106" i="11" s="1"/>
  <c r="X106" i="11" s="1"/>
  <c r="W102" i="11"/>
  <c r="O105" i="11"/>
  <c r="S105" i="11"/>
  <c r="O106" i="11"/>
  <c r="S106" i="11"/>
  <c r="O107" i="11"/>
  <c r="W105" i="11" l="1"/>
  <c r="X105" i="11" s="1"/>
  <c r="V40" i="11" l="1"/>
  <c r="V104" i="11"/>
  <c r="X102" i="11"/>
  <c r="V103" i="11"/>
  <c r="W103" i="11" l="1"/>
  <c r="X103" i="11" s="1"/>
  <c r="W104" i="11"/>
  <c r="X104" i="11" s="1"/>
  <c r="V69" i="11"/>
  <c r="W69" i="11" s="1"/>
  <c r="X69" i="11" s="1"/>
  <c r="V43" i="11"/>
  <c r="W43" i="11" s="1"/>
  <c r="X43" i="11" s="1"/>
  <c r="W40" i="11"/>
  <c r="X40" i="11" s="1"/>
  <c r="R69" i="11" l="1"/>
  <c r="O69" i="11"/>
  <c r="W41" i="11"/>
  <c r="X41" i="11" s="1"/>
  <c r="V42" i="11"/>
  <c r="W42" i="11" s="1"/>
  <c r="X42" i="11" s="1"/>
  <c r="O40" i="11"/>
  <c r="R40" i="11"/>
  <c r="O41" i="11"/>
  <c r="O42" i="11"/>
  <c r="O43" i="11"/>
  <c r="R43" i="11"/>
  <c r="V100" i="11"/>
  <c r="R42" i="11" l="1"/>
  <c r="R41" i="11"/>
  <c r="O102" i="11" l="1"/>
  <c r="S102" i="11"/>
  <c r="Y102" i="11"/>
  <c r="O103" i="11"/>
  <c r="S103" i="11"/>
  <c r="O104" i="11"/>
  <c r="Y103" i="11" l="1"/>
  <c r="V39" i="11"/>
  <c r="W39" i="11" s="1"/>
  <c r="X39" i="11" s="1"/>
  <c r="V38" i="11"/>
  <c r="W38" i="11" s="1"/>
  <c r="X38" i="11" s="1"/>
  <c r="O39" i="11"/>
  <c r="O38" i="11"/>
  <c r="V68" i="11"/>
  <c r="W68" i="11" s="1"/>
  <c r="O68" i="11"/>
  <c r="V101" i="11"/>
  <c r="W101" i="11" s="1"/>
  <c r="X101" i="11" s="1"/>
  <c r="W98" i="11"/>
  <c r="X98" i="11" s="1"/>
  <c r="O101" i="11"/>
  <c r="S100" i="11"/>
  <c r="O100" i="11"/>
  <c r="S99" i="11"/>
  <c r="O99" i="11"/>
  <c r="S98" i="11"/>
  <c r="O98" i="11"/>
  <c r="V37" i="11"/>
  <c r="W37" i="11" s="1"/>
  <c r="X37" i="11" s="1"/>
  <c r="V36" i="11"/>
  <c r="W36" i="11" s="1"/>
  <c r="X36" i="11" s="1"/>
  <c r="O37" i="11"/>
  <c r="O36" i="11"/>
  <c r="R39" i="11" l="1"/>
  <c r="R36" i="11"/>
  <c r="R37" i="11"/>
  <c r="R38" i="11"/>
  <c r="X68" i="11"/>
  <c r="R68" i="11"/>
  <c r="W99" i="11"/>
  <c r="X99" i="11" s="1"/>
  <c r="W100" i="11"/>
  <c r="X100" i="11" s="1"/>
  <c r="V97" i="11" l="1"/>
  <c r="W97" i="11" s="1"/>
  <c r="X97" i="11" s="1"/>
  <c r="V96" i="11"/>
  <c r="W96" i="11" s="1"/>
  <c r="X96" i="11" s="1"/>
  <c r="W95" i="11"/>
  <c r="X95" i="11" s="1"/>
  <c r="W94" i="11"/>
  <c r="X94" i="11" s="1"/>
  <c r="O97" i="11"/>
  <c r="S96" i="11"/>
  <c r="O96" i="11"/>
  <c r="S95" i="11"/>
  <c r="O95" i="11"/>
  <c r="S94" i="11"/>
  <c r="O94" i="11"/>
  <c r="V67" i="11"/>
  <c r="X67" i="11" s="1"/>
  <c r="O67" i="11"/>
  <c r="V35" i="11"/>
  <c r="R35" i="11" s="1"/>
  <c r="V34" i="11"/>
  <c r="R34" i="11" s="1"/>
  <c r="V33" i="11"/>
  <c r="W33" i="11" s="1"/>
  <c r="X33" i="11" s="1"/>
  <c r="V32" i="11"/>
  <c r="W32" i="11" s="1"/>
  <c r="X32" i="11" s="1"/>
  <c r="O35" i="11"/>
  <c r="O34" i="11"/>
  <c r="O33" i="11"/>
  <c r="O32" i="11"/>
  <c r="R67" i="11" l="1"/>
  <c r="W35" i="11"/>
  <c r="X35" i="11" s="1"/>
  <c r="R32" i="11"/>
  <c r="W34" i="11"/>
  <c r="X34" i="11" s="1"/>
  <c r="W67" i="11"/>
  <c r="R33" i="11"/>
  <c r="V92" i="11" l="1"/>
  <c r="W92" i="11" s="1"/>
  <c r="V93" i="11"/>
  <c r="W93" i="11" s="1"/>
  <c r="W91" i="11"/>
  <c r="W90" i="11"/>
  <c r="X93" i="11" l="1"/>
  <c r="O93" i="11"/>
  <c r="S92" i="11"/>
  <c r="O92" i="11"/>
  <c r="S91" i="11"/>
  <c r="O91" i="11"/>
  <c r="X90" i="11"/>
  <c r="S90" i="11"/>
  <c r="O90" i="11"/>
  <c r="V31" i="11"/>
  <c r="W31" i="11" s="1"/>
  <c r="X31" i="11" s="1"/>
  <c r="V30" i="11"/>
  <c r="W30" i="11" s="1"/>
  <c r="X30" i="11" s="1"/>
  <c r="V29" i="11"/>
  <c r="V28" i="11"/>
  <c r="W28" i="11" s="1"/>
  <c r="O31" i="11"/>
  <c r="O30" i="11"/>
  <c r="O29" i="11"/>
  <c r="O28" i="11"/>
  <c r="R31" i="11" l="1"/>
  <c r="R30" i="11"/>
  <c r="X28" i="11"/>
  <c r="R28" i="11"/>
  <c r="W29" i="11"/>
  <c r="X29" i="11" s="1"/>
  <c r="X92" i="11"/>
  <c r="X91" i="11"/>
  <c r="R29" i="11"/>
  <c r="V66" i="11"/>
  <c r="X66" i="11" s="1"/>
  <c r="O66" i="11"/>
  <c r="W66" i="11" l="1"/>
  <c r="R66" i="11"/>
  <c r="V65" i="11" l="1"/>
  <c r="O65" i="11"/>
  <c r="V89" i="11"/>
  <c r="W89" i="11" s="1"/>
  <c r="X89" i="11" s="1"/>
  <c r="V88" i="11"/>
  <c r="W87" i="11"/>
  <c r="X87" i="11" s="1"/>
  <c r="W86" i="11"/>
  <c r="X86" i="11" s="1"/>
  <c r="O89" i="11"/>
  <c r="S88" i="11"/>
  <c r="O88" i="11"/>
  <c r="S87" i="11"/>
  <c r="O87" i="11"/>
  <c r="S86" i="11"/>
  <c r="O86" i="11"/>
  <c r="V24" i="11"/>
  <c r="R24" i="11" s="1"/>
  <c r="V25" i="11"/>
  <c r="W25" i="11" s="1"/>
  <c r="V26" i="11"/>
  <c r="W26" i="11" s="1"/>
  <c r="V27" i="11"/>
  <c r="X27" i="11" s="1"/>
  <c r="O27" i="11"/>
  <c r="O26" i="11"/>
  <c r="O25" i="11"/>
  <c r="O24" i="11"/>
  <c r="W65" i="11" l="1"/>
  <c r="X65" i="11"/>
  <c r="W27" i="11"/>
  <c r="R65" i="11"/>
  <c r="X24" i="11"/>
  <c r="W24" i="11"/>
  <c r="R27" i="11"/>
  <c r="W88" i="11"/>
  <c r="X88" i="11" s="1"/>
  <c r="R26" i="11"/>
  <c r="X26" i="11"/>
  <c r="R25" i="11"/>
  <c r="X25" i="11"/>
  <c r="V84" i="11" l="1"/>
  <c r="W84" i="11" s="1"/>
  <c r="V80" i="11"/>
  <c r="V85" i="11"/>
  <c r="W85" i="11" s="1"/>
  <c r="W83" i="11"/>
  <c r="W82" i="11"/>
  <c r="X85" i="11" l="1"/>
  <c r="O85" i="11"/>
  <c r="S84" i="11"/>
  <c r="O84" i="11"/>
  <c r="X83" i="11"/>
  <c r="S83" i="11"/>
  <c r="O83" i="11"/>
  <c r="S82" i="11"/>
  <c r="O82" i="11"/>
  <c r="V64" i="11"/>
  <c r="W64" i="11" s="1"/>
  <c r="R64" i="11"/>
  <c r="O64" i="11"/>
  <c r="V23" i="11"/>
  <c r="W23" i="11" s="1"/>
  <c r="V22" i="11"/>
  <c r="W22" i="11" s="1"/>
  <c r="V21" i="11"/>
  <c r="X21" i="11" s="1"/>
  <c r="V20" i="11"/>
  <c r="X20" i="11" s="1"/>
  <c r="R23" i="11"/>
  <c r="R22" i="11"/>
  <c r="R21" i="11"/>
  <c r="R20" i="11"/>
  <c r="O23" i="11"/>
  <c r="O22" i="11"/>
  <c r="O21" i="11"/>
  <c r="O20" i="11"/>
  <c r="X64" i="11" l="1"/>
  <c r="X82" i="11"/>
  <c r="X84" i="11"/>
  <c r="X22" i="11"/>
  <c r="X23" i="11"/>
  <c r="W20" i="11"/>
  <c r="W21" i="11"/>
  <c r="V63" i="11"/>
  <c r="X63" i="11" s="1"/>
  <c r="R63" i="11"/>
  <c r="O63" i="11"/>
  <c r="V19" i="11"/>
  <c r="X19" i="11" s="1"/>
  <c r="V18" i="11"/>
  <c r="X18" i="11" s="1"/>
  <c r="V17" i="11"/>
  <c r="X17" i="11" s="1"/>
  <c r="R19" i="11"/>
  <c r="R18" i="11"/>
  <c r="R17" i="11"/>
  <c r="O19" i="11"/>
  <c r="O18" i="11"/>
  <c r="O17" i="11"/>
  <c r="W63" i="11" l="1"/>
  <c r="W17" i="11"/>
  <c r="W18" i="11"/>
  <c r="W19" i="11"/>
  <c r="V81" i="11" l="1"/>
  <c r="W80" i="11"/>
  <c r="W79" i="11"/>
  <c r="X79" i="11" s="1"/>
  <c r="R78" i="11"/>
  <c r="O81" i="11"/>
  <c r="S80" i="11"/>
  <c r="O80" i="11"/>
  <c r="S79" i="11"/>
  <c r="O79" i="11"/>
  <c r="S78" i="11"/>
  <c r="O78" i="11"/>
  <c r="W81" i="11" l="1"/>
  <c r="X81" i="11" s="1"/>
  <c r="W78" i="11"/>
  <c r="X80" i="11"/>
  <c r="X78" i="11" l="1"/>
  <c r="Y113" i="11" l="1"/>
  <c r="V62" i="11" l="1"/>
  <c r="R62" i="11"/>
  <c r="O62" i="11"/>
  <c r="V16" i="11"/>
  <c r="X16" i="11" s="1"/>
  <c r="R16" i="11"/>
  <c r="O16" i="11"/>
  <c r="V15" i="11"/>
  <c r="W15" i="11" s="1"/>
  <c r="R15" i="11"/>
  <c r="O15" i="11"/>
  <c r="V14" i="11"/>
  <c r="R14" i="11"/>
  <c r="R59" i="11" s="1"/>
  <c r="O14" i="11"/>
  <c r="O59" i="11" s="1"/>
  <c r="X62" i="11" l="1"/>
  <c r="W14" i="11"/>
  <c r="X15" i="11"/>
  <c r="X14" i="11"/>
  <c r="W16" i="11"/>
  <c r="W62" i="11"/>
  <c r="W76" i="11" l="1"/>
  <c r="X113" i="11"/>
  <c r="W113" i="11" l="1"/>
</calcChain>
</file>

<file path=xl/sharedStrings.xml><?xml version="1.0" encoding="utf-8"?>
<sst xmlns="http://schemas.openxmlformats.org/spreadsheetml/2006/main" count="817" uniqueCount="146">
  <si>
    <t>Hedge Reference</t>
  </si>
  <si>
    <t>Strategy ID</t>
  </si>
  <si>
    <t>Trade ID</t>
  </si>
  <si>
    <t>Counterparty</t>
  </si>
  <si>
    <t>Trade Date</t>
  </si>
  <si>
    <t>Trade Type</t>
  </si>
  <si>
    <t>Fair Value</t>
  </si>
  <si>
    <t>Intrinsic Value</t>
  </si>
  <si>
    <t>Time Value</t>
  </si>
  <si>
    <t>Comment</t>
  </si>
  <si>
    <t xml:space="preserve">Premium </t>
  </si>
  <si>
    <t>NATIXIS</t>
  </si>
  <si>
    <t>USD</t>
  </si>
  <si>
    <t>SWAP</t>
  </si>
  <si>
    <t>Start Date</t>
  </si>
  <si>
    <t>Ccy</t>
  </si>
  <si>
    <t>PAY</t>
  </si>
  <si>
    <t>Index</t>
  </si>
  <si>
    <t>RECEIVE</t>
  </si>
  <si>
    <t>Notional</t>
  </si>
  <si>
    <t>Counternotional</t>
  </si>
  <si>
    <t>Strike</t>
  </si>
  <si>
    <t>Maturity Date</t>
  </si>
  <si>
    <t>Payment Date</t>
  </si>
  <si>
    <t>5-D</t>
  </si>
  <si>
    <t>6-D</t>
  </si>
  <si>
    <t>7-D</t>
  </si>
  <si>
    <t>8-D</t>
  </si>
  <si>
    <t>9-D</t>
  </si>
  <si>
    <t>10-D</t>
  </si>
  <si>
    <t>11-D</t>
  </si>
  <si>
    <t>12-D</t>
  </si>
  <si>
    <t>13-D</t>
  </si>
  <si>
    <t>14-D</t>
  </si>
  <si>
    <t>15-D</t>
  </si>
  <si>
    <t>BNP</t>
  </si>
  <si>
    <t>EUR</t>
  </si>
  <si>
    <t>TOTAL USD</t>
  </si>
  <si>
    <t>TOTAL EUR</t>
  </si>
  <si>
    <t>Valuation</t>
  </si>
  <si>
    <t>PLN</t>
  </si>
  <si>
    <t>16-D</t>
  </si>
  <si>
    <t>17-D</t>
  </si>
  <si>
    <t>18-D</t>
  </si>
  <si>
    <t>19-D</t>
  </si>
  <si>
    <t>20-D</t>
  </si>
  <si>
    <t>21-D</t>
  </si>
  <si>
    <t>22-D</t>
  </si>
  <si>
    <t>23-D</t>
  </si>
  <si>
    <t>24-D</t>
  </si>
  <si>
    <t>25-D</t>
  </si>
  <si>
    <t>26-D</t>
  </si>
  <si>
    <t>TOTAL PLN</t>
  </si>
  <si>
    <t>AVERTISSEMENT - DISCLAIMER</t>
  </si>
  <si>
    <t>Value Date: 20/09/2013</t>
  </si>
  <si>
    <t>27-D</t>
  </si>
  <si>
    <t>28-D</t>
  </si>
  <si>
    <t>29-D</t>
  </si>
  <si>
    <t>30-D</t>
  </si>
  <si>
    <t>31-D</t>
  </si>
  <si>
    <t>32-D</t>
  </si>
  <si>
    <t>33-D</t>
  </si>
  <si>
    <t>34-D</t>
  </si>
  <si>
    <t>35-D</t>
  </si>
  <si>
    <t>36-D</t>
  </si>
  <si>
    <t>39-D</t>
  </si>
  <si>
    <t>40-D</t>
  </si>
  <si>
    <t>41-D</t>
  </si>
  <si>
    <t>42-D</t>
  </si>
  <si>
    <t>43-D</t>
  </si>
  <si>
    <t>44-D</t>
  </si>
  <si>
    <t>45-D</t>
  </si>
  <si>
    <t>46-D</t>
  </si>
  <si>
    <t>47-D</t>
  </si>
  <si>
    <t>48-D</t>
  </si>
  <si>
    <t>FUEL OIL 3.5% FOB ROT</t>
  </si>
  <si>
    <t>FUEL OIL 3.5% FOB NWE</t>
  </si>
  <si>
    <t>FUEL OIL 3.5% FOB MED</t>
  </si>
  <si>
    <t>Polish subsidiary</t>
  </si>
  <si>
    <t>Spanish subsidiary</t>
  </si>
  <si>
    <t>Turkish subsidiary</t>
  </si>
  <si>
    <t>CALL</t>
  </si>
  <si>
    <t>BUY</t>
  </si>
  <si>
    <t>Russian subsidiary</t>
  </si>
  <si>
    <t>51-D</t>
  </si>
  <si>
    <t>52-D</t>
  </si>
  <si>
    <t>53-D</t>
  </si>
  <si>
    <t>54-D</t>
  </si>
  <si>
    <t>55-D</t>
  </si>
  <si>
    <t>56-D</t>
  </si>
  <si>
    <t>57-D</t>
  </si>
  <si>
    <t>58-D</t>
  </si>
  <si>
    <t>59-D</t>
  </si>
  <si>
    <t>60-D</t>
  </si>
  <si>
    <t>61-D</t>
  </si>
  <si>
    <t>62-D</t>
  </si>
  <si>
    <t>63-D</t>
  </si>
  <si>
    <t>64-D</t>
  </si>
  <si>
    <t>65-D</t>
  </si>
  <si>
    <t>PUT</t>
  </si>
  <si>
    <t>SELL</t>
  </si>
  <si>
    <t>66-D</t>
  </si>
  <si>
    <t>67-D</t>
  </si>
  <si>
    <t>68-D</t>
  </si>
  <si>
    <t>69-D</t>
  </si>
  <si>
    <t>70-D</t>
  </si>
  <si>
    <t>71-D</t>
  </si>
  <si>
    <t>72-D</t>
  </si>
  <si>
    <t>OIL Brent ICE</t>
  </si>
  <si>
    <t>73-D</t>
  </si>
  <si>
    <t>74-D</t>
  </si>
  <si>
    <t>75-D</t>
  </si>
  <si>
    <t>76-D</t>
  </si>
  <si>
    <t>77-D</t>
  </si>
  <si>
    <t>78-D</t>
  </si>
  <si>
    <t>79-D</t>
  </si>
  <si>
    <t>80-D</t>
  </si>
  <si>
    <t>Fixing</t>
  </si>
  <si>
    <t>TOTAL in EUR</t>
  </si>
  <si>
    <t>Equivalent in EUR *</t>
  </si>
  <si>
    <t>81-D</t>
  </si>
  <si>
    <t>Malaysian subsidiary</t>
  </si>
  <si>
    <t>82-D</t>
  </si>
  <si>
    <t>83-D</t>
  </si>
  <si>
    <t>84-D</t>
  </si>
  <si>
    <t>85-D</t>
  </si>
  <si>
    <t>86-D</t>
  </si>
  <si>
    <t>87-D</t>
  </si>
  <si>
    <t>88-D</t>
  </si>
  <si>
    <t>89-D</t>
  </si>
  <si>
    <t>Value Date:</t>
  </si>
  <si>
    <t>Quantity</t>
  </si>
  <si>
    <t>MT</t>
  </si>
  <si>
    <t>Unit</t>
  </si>
  <si>
    <t>FUEL OIL - 380 SINGAPORE</t>
  </si>
  <si>
    <t>Barrels</t>
  </si>
  <si>
    <t>Commodities Portfolio P&amp;L Realized - ONDULINE</t>
  </si>
  <si>
    <t>EURUSD</t>
  </si>
  <si>
    <t>EURPLN</t>
  </si>
  <si>
    <t>* Bloomberg Fixing rate as of :</t>
  </si>
  <si>
    <t>90-D</t>
  </si>
  <si>
    <t>110-D</t>
  </si>
  <si>
    <t>5 subsidiaries</t>
  </si>
  <si>
    <t>91-D</t>
  </si>
  <si>
    <t>103-D</t>
  </si>
  <si>
    <t>94-D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</si>
</sst>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s>
  <fonts count="59"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
      <patternFill patternType="solid">
        <fgColor theme="0"/>
        <bgColor indexed="64"/>
      </patternFill>
    </fill>
    <fill>
      <patternFill patternType="solid">
        <fgColor rgb="FF92D05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double">
        <color auto="1"/>
      </top>
      <bottom style="double">
        <color auto="1"/>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5"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209">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0" fillId="0" borderId="0" xfId="0" applyAlignment="1">
      <alignment horizontal="center" vertical="center"/>
    </xf>
    <xf numFmtId="0" fontId="53" fillId="0" borderId="0" xfId="0" applyFont="1" applyAlignment="1">
      <alignment horizontal="center" vertical="center"/>
    </xf>
    <xf numFmtId="0" fontId="42" fillId="29" borderId="0" xfId="0" applyFont="1" applyFill="1" applyAlignment="1">
      <alignment horizontal="center" vertical="center"/>
    </xf>
    <xf numFmtId="0" fontId="50" fillId="29" borderId="0" xfId="0" applyFont="1" applyFill="1" applyAlignment="1">
      <alignment horizontal="center" vertical="center"/>
    </xf>
    <xf numFmtId="166" fontId="42" fillId="29" borderId="0" xfId="0" applyNumberFormat="1" applyFont="1" applyFill="1" applyAlignment="1">
      <alignment horizontal="center" vertical="center"/>
    </xf>
    <xf numFmtId="166" fontId="50"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9" fontId="45" fillId="27" borderId="0" xfId="0" applyNumberFormat="1" applyFont="1" applyFill="1"/>
    <xf numFmtId="169" fontId="46" fillId="27" borderId="0" xfId="0" applyNumberFormat="1" applyFont="1" applyFill="1"/>
    <xf numFmtId="169" fontId="42" fillId="29" borderId="0" xfId="0" applyNumberFormat="1" applyFont="1" applyFill="1" applyAlignment="1">
      <alignment horizontal="center" vertical="center"/>
    </xf>
    <xf numFmtId="169" fontId="0" fillId="0" borderId="0" xfId="0" applyNumberFormat="1"/>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42" fillId="29" borderId="0" xfId="106" applyFont="1" applyFill="1" applyAlignment="1">
      <alignment horizontal="center" vertical="center"/>
    </xf>
    <xf numFmtId="165" fontId="54" fillId="29" borderId="0" xfId="106" applyFont="1" applyFill="1" applyAlignment="1">
      <alignment horizontal="center" vertical="center"/>
    </xf>
    <xf numFmtId="165" fontId="55" fillId="29" borderId="0" xfId="0" applyNumberFormat="1" applyFont="1" applyFill="1" applyAlignment="1">
      <alignment horizontal="center" vertical="center"/>
    </xf>
    <xf numFmtId="170" fontId="42"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165" fontId="42" fillId="29" borderId="0" xfId="0" applyNumberFormat="1" applyFont="1" applyFill="1" applyAlignment="1">
      <alignment vertical="center"/>
    </xf>
    <xf numFmtId="166" fontId="3" fillId="27" borderId="0" xfId="0" applyNumberFormat="1" applyFont="1" applyFill="1" applyAlignment="1">
      <alignment horizontal="left"/>
    </xf>
    <xf numFmtId="171" fontId="42" fillId="29" borderId="0" xfId="0" applyNumberFormat="1" applyFont="1" applyFill="1" applyAlignment="1">
      <alignment horizontal="center" vertical="center"/>
    </xf>
    <xf numFmtId="0" fontId="3" fillId="27" borderId="0" xfId="0" applyFont="1" applyFill="1"/>
    <xf numFmtId="0" fontId="50" fillId="31" borderId="0" xfId="0" applyFont="1" applyFill="1" applyAlignment="1">
      <alignment horizontal="center" vertical="center" wrapText="1"/>
    </xf>
    <xf numFmtId="0" fontId="50" fillId="31" borderId="0" xfId="0" applyFont="1" applyFill="1" applyAlignment="1">
      <alignment horizontal="center" vertical="center"/>
    </xf>
    <xf numFmtId="166" fontId="50" fillId="31" borderId="0" xfId="0" applyNumberFormat="1" applyFont="1" applyFill="1" applyAlignment="1">
      <alignment horizontal="center" vertical="center"/>
    </xf>
    <xf numFmtId="169" fontId="50" fillId="31" borderId="0" xfId="0" applyNumberFormat="1" applyFont="1" applyFill="1" applyAlignment="1">
      <alignment horizontal="center" vertical="center" wrapText="1"/>
    </xf>
    <xf numFmtId="0" fontId="52" fillId="31" borderId="0" xfId="0" applyFont="1" applyFill="1"/>
    <xf numFmtId="165" fontId="50" fillId="31" borderId="0" xfId="0" applyNumberFormat="1" applyFont="1" applyFill="1" applyAlignment="1">
      <alignment horizontal="center" vertical="center" wrapText="1"/>
    </xf>
    <xf numFmtId="0" fontId="51" fillId="31" borderId="0" xfId="0" applyFont="1" applyFill="1"/>
    <xf numFmtId="0" fontId="50" fillId="31" borderId="26" xfId="0" applyFont="1" applyFill="1" applyBorder="1" applyAlignment="1">
      <alignment horizontal="center" vertical="center"/>
    </xf>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166" fontId="42" fillId="0" borderId="0" xfId="0" applyNumberFormat="1" applyFont="1" applyAlignment="1">
      <alignment horizontal="center" vertical="center"/>
    </xf>
    <xf numFmtId="171" fontId="42" fillId="0" borderId="0" xfId="0" applyNumberFormat="1" applyFont="1" applyAlignment="1">
      <alignment horizontal="center" vertical="center"/>
    </xf>
    <xf numFmtId="0" fontId="42" fillId="0" borderId="0" xfId="0" applyFont="1" applyAlignment="1">
      <alignment horizontal="left" vertical="center"/>
    </xf>
    <xf numFmtId="165" fontId="55" fillId="0" borderId="0" xfId="0" applyNumberFormat="1" applyFont="1" applyAlignment="1">
      <alignment horizontal="center" vertical="center"/>
    </xf>
    <xf numFmtId="172" fontId="47" fillId="27" borderId="0" xfId="0" applyNumberFormat="1" applyFont="1" applyFill="1"/>
    <xf numFmtId="169" fontId="0" fillId="0" borderId="27" xfId="0" applyNumberFormat="1" applyBorder="1"/>
    <xf numFmtId="0" fontId="57" fillId="29" borderId="27" xfId="0" applyFont="1" applyFill="1" applyBorder="1" applyAlignment="1">
      <alignment horizontal="center" vertical="center"/>
    </xf>
    <xf numFmtId="169" fontId="58" fillId="0" borderId="27" xfId="0" applyNumberFormat="1" applyFont="1" applyBorder="1"/>
    <xf numFmtId="165" fontId="57" fillId="29" borderId="27" xfId="0" applyNumberFormat="1" applyFont="1" applyFill="1" applyBorder="1" applyAlignment="1">
      <alignment horizontal="center" vertical="center"/>
    </xf>
    <xf numFmtId="0" fontId="50" fillId="0" borderId="14" xfId="0" applyFont="1" applyBorder="1" applyAlignment="1">
      <alignment vertical="center"/>
    </xf>
    <xf numFmtId="165" fontId="50" fillId="0" borderId="0" xfId="0" applyNumberFormat="1" applyFont="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165" fontId="54" fillId="0" borderId="0" xfId="106" applyFont="1" applyAlignment="1">
      <alignment horizontal="center" vertical="center"/>
    </xf>
    <xf numFmtId="169" fontId="42" fillId="0" borderId="0" xfId="0" applyNumberFormat="1" applyFont="1" applyAlignment="1">
      <alignment horizontal="center" vertical="center"/>
    </xf>
    <xf numFmtId="165" fontId="42" fillId="0" borderId="0" xfId="106" applyFont="1" applyAlignment="1">
      <alignment horizontal="center" vertical="center"/>
    </xf>
    <xf numFmtId="165" fontId="42" fillId="0" borderId="0" xfId="0" applyNumberFormat="1" applyFont="1" applyAlignment="1">
      <alignment horizontal="center" vertical="center"/>
    </xf>
    <xf numFmtId="165" fontId="42" fillId="32" borderId="0" xfId="0" applyNumberFormat="1" applyFont="1" applyFill="1" applyAlignment="1">
      <alignment horizontal="center" vertical="center"/>
    </xf>
    <xf numFmtId="170" fontId="42" fillId="0" borderId="0" xfId="0" applyNumberFormat="1" applyFont="1" applyAlignment="1">
      <alignment horizontal="center" vertical="center"/>
    </xf>
    <xf numFmtId="165" fontId="42" fillId="0" borderId="0" xfId="0" applyNumberFormat="1" applyFont="1" applyAlignment="1">
      <alignment vertical="center"/>
    </xf>
    <xf numFmtId="0" fontId="42" fillId="0" borderId="0" xfId="0" applyFont="1" applyBorder="1" applyAlignment="1">
      <alignment horizontal="center" vertical="center"/>
    </xf>
    <xf numFmtId="166" fontId="42" fillId="0" borderId="0" xfId="0" applyNumberFormat="1" applyFont="1" applyBorder="1" applyAlignment="1">
      <alignment horizontal="center" vertical="center"/>
    </xf>
    <xf numFmtId="170" fontId="42" fillId="0" borderId="0" xfId="0" applyNumberFormat="1" applyFont="1" applyBorder="1" applyAlignment="1">
      <alignment horizontal="center" vertical="center"/>
    </xf>
    <xf numFmtId="2" fontId="42" fillId="0" borderId="0" xfId="0" applyNumberFormat="1" applyFont="1" applyBorder="1" applyAlignment="1">
      <alignment horizontal="center" vertical="center"/>
    </xf>
    <xf numFmtId="165" fontId="54" fillId="0" borderId="0" xfId="106" applyFont="1" applyBorder="1" applyAlignment="1">
      <alignment horizontal="center" vertical="center"/>
    </xf>
    <xf numFmtId="169" fontId="42" fillId="0" borderId="0" xfId="0" applyNumberFormat="1" applyFont="1" applyBorder="1" applyAlignment="1">
      <alignment horizontal="center" vertical="center"/>
    </xf>
    <xf numFmtId="0" fontId="42" fillId="0" borderId="0" xfId="0" applyFont="1" applyFill="1" applyAlignment="1">
      <alignment horizontal="center" vertical="center"/>
    </xf>
    <xf numFmtId="166" fontId="42" fillId="0" borderId="0" xfId="0" applyNumberFormat="1" applyFont="1" applyFill="1" applyAlignment="1">
      <alignment horizontal="center" vertical="center"/>
    </xf>
    <xf numFmtId="170" fontId="42" fillId="0" borderId="0" xfId="0" applyNumberFormat="1" applyFont="1" applyFill="1" applyAlignment="1">
      <alignment horizontal="center" vertical="center"/>
    </xf>
    <xf numFmtId="2" fontId="42" fillId="0" borderId="0" xfId="0" applyNumberFormat="1" applyFont="1" applyFill="1" applyAlignment="1">
      <alignment horizontal="center" vertical="center"/>
    </xf>
    <xf numFmtId="165" fontId="54" fillId="0" borderId="0" xfId="106" applyFont="1" applyFill="1" applyAlignment="1">
      <alignment horizontal="center" vertical="center"/>
    </xf>
    <xf numFmtId="169" fontId="42" fillId="0" borderId="0" xfId="0" applyNumberFormat="1" applyFont="1" applyFill="1" applyAlignment="1">
      <alignment horizontal="center" vertical="center"/>
    </xf>
    <xf numFmtId="165" fontId="42" fillId="0" borderId="0" xfId="106" applyFont="1" applyFill="1" applyAlignment="1">
      <alignment horizontal="center" vertical="center"/>
    </xf>
    <xf numFmtId="165" fontId="42" fillId="0" borderId="0" xfId="0" applyNumberFormat="1" applyFont="1" applyFill="1" applyAlignment="1">
      <alignment horizontal="center" vertical="center"/>
    </xf>
    <xf numFmtId="171" fontId="42" fillId="0" borderId="0" xfId="0" applyNumberFormat="1" applyFont="1" applyFill="1" applyAlignment="1">
      <alignment horizontal="center" vertical="center"/>
    </xf>
    <xf numFmtId="0" fontId="42" fillId="0" borderId="24" xfId="0" applyFont="1" applyFill="1" applyBorder="1" applyAlignment="1">
      <alignment horizontal="center" vertical="center"/>
    </xf>
    <xf numFmtId="166" fontId="42" fillId="0" borderId="24" xfId="0" applyNumberFormat="1" applyFont="1" applyFill="1" applyBorder="1" applyAlignment="1">
      <alignment horizontal="center" vertical="center"/>
    </xf>
    <xf numFmtId="170" fontId="42" fillId="0" borderId="24"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165" fontId="42" fillId="0" borderId="0" xfId="0" applyNumberFormat="1" applyFont="1" applyFill="1" applyAlignment="1">
      <alignment vertical="center"/>
    </xf>
    <xf numFmtId="0" fontId="42" fillId="0" borderId="0" xfId="0" applyFont="1" applyFill="1" applyAlignment="1">
      <alignment horizontal="left" vertical="center"/>
    </xf>
    <xf numFmtId="0" fontId="0" fillId="0" borderId="0" xfId="0" applyFill="1" applyAlignment="1">
      <alignment horizontal="center" vertical="center"/>
    </xf>
    <xf numFmtId="165" fontId="42" fillId="0" borderId="0" xfId="0" applyNumberFormat="1" applyFont="1" applyBorder="1" applyAlignment="1">
      <alignment horizontal="center" vertical="center"/>
    </xf>
    <xf numFmtId="2" fontId="42" fillId="0" borderId="24" xfId="0" applyNumberFormat="1" applyFont="1" applyFill="1" applyBorder="1" applyAlignment="1">
      <alignment horizontal="center" vertical="center"/>
    </xf>
    <xf numFmtId="165" fontId="54" fillId="0" borderId="24" xfId="106" applyFont="1" applyFill="1" applyBorder="1" applyAlignment="1">
      <alignment horizontal="center" vertical="center"/>
    </xf>
    <xf numFmtId="169" fontId="42" fillId="0" borderId="24" xfId="0" applyNumberFormat="1" applyFont="1" applyFill="1" applyBorder="1" applyAlignment="1">
      <alignment horizontal="center" vertical="center"/>
    </xf>
    <xf numFmtId="165" fontId="42" fillId="0" borderId="24" xfId="0" applyNumberFormat="1" applyFont="1" applyFill="1" applyBorder="1" applyAlignment="1">
      <alignment horizontal="center" vertical="center"/>
    </xf>
    <xf numFmtId="0" fontId="42" fillId="0" borderId="24" xfId="0" applyFont="1" applyFill="1" applyBorder="1" applyAlignment="1">
      <alignment horizontal="left" vertical="center"/>
    </xf>
    <xf numFmtId="0" fontId="50" fillId="29" borderId="0" xfId="0"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2" fontId="42" fillId="0" borderId="0" xfId="0" applyNumberFormat="1" applyFont="1" applyFill="1" applyBorder="1" applyAlignment="1">
      <alignment horizontal="center" vertical="center"/>
    </xf>
    <xf numFmtId="165" fontId="54" fillId="0" borderId="0" xfId="106"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171" fontId="42" fillId="0" borderId="0" xfId="0" applyNumberFormat="1" applyFont="1" applyFill="1" applyBorder="1" applyAlignment="1">
      <alignment horizontal="center" vertical="center"/>
    </xf>
    <xf numFmtId="0" fontId="42"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165" fontId="42" fillId="0" borderId="0" xfId="0" applyNumberFormat="1" applyFont="1" applyFill="1" applyBorder="1" applyAlignment="1">
      <alignment vertical="center"/>
    </xf>
    <xf numFmtId="171" fontId="42" fillId="0" borderId="24" xfId="0" applyNumberFormat="1" applyFont="1" applyFill="1" applyBorder="1" applyAlignment="1">
      <alignment horizontal="center" vertical="center"/>
    </xf>
    <xf numFmtId="165" fontId="42" fillId="0" borderId="24" xfId="0" applyNumberFormat="1" applyFont="1" applyFill="1" applyBorder="1" applyAlignment="1">
      <alignment vertical="center"/>
    </xf>
    <xf numFmtId="165" fontId="42" fillId="29" borderId="24" xfId="106" applyFont="1" applyFill="1" applyBorder="1" applyAlignment="1">
      <alignment horizontal="center" vertical="center"/>
    </xf>
    <xf numFmtId="166" fontId="42" fillId="0" borderId="24" xfId="0" applyNumberFormat="1" applyFont="1" applyBorder="1" applyAlignment="1">
      <alignment horizontal="center" vertical="center"/>
    </xf>
    <xf numFmtId="0" fontId="42" fillId="0" borderId="24" xfId="0" applyFont="1" applyBorder="1" applyAlignment="1">
      <alignment horizontal="left" vertical="center"/>
    </xf>
    <xf numFmtId="165" fontId="42" fillId="0" borderId="24" xfId="106" applyFont="1" applyFill="1" applyBorder="1" applyAlignment="1">
      <alignment horizontal="center" vertical="center"/>
    </xf>
    <xf numFmtId="0" fontId="50" fillId="31" borderId="0" xfId="0" applyFont="1" applyFill="1" applyBorder="1" applyAlignment="1">
      <alignment horizontal="center" vertical="center"/>
    </xf>
    <xf numFmtId="0" fontId="42" fillId="0" borderId="24" xfId="0" applyFont="1" applyBorder="1" applyAlignment="1">
      <alignment horizontal="center" vertical="center"/>
    </xf>
    <xf numFmtId="170" fontId="42" fillId="0" borderId="24" xfId="0" applyNumberFormat="1" applyFont="1" applyBorder="1" applyAlignment="1">
      <alignment horizontal="center" vertical="center"/>
    </xf>
    <xf numFmtId="2" fontId="42" fillId="0" borderId="24" xfId="0" applyNumberFormat="1" applyFont="1" applyBorder="1" applyAlignment="1">
      <alignment horizontal="center" vertical="center"/>
    </xf>
    <xf numFmtId="169" fontId="42" fillId="0" borderId="24" xfId="0" applyNumberFormat="1" applyFont="1" applyBorder="1" applyAlignment="1">
      <alignment horizontal="center" vertical="center"/>
    </xf>
    <xf numFmtId="165" fontId="42" fillId="0" borderId="24" xfId="0" applyNumberFormat="1" applyFont="1" applyBorder="1" applyAlignment="1">
      <alignment horizontal="center" vertical="center"/>
    </xf>
    <xf numFmtId="171" fontId="42" fillId="0" borderId="24" xfId="0" applyNumberFormat="1" applyFont="1" applyBorder="1" applyAlignment="1">
      <alignment horizontal="center" vertical="center"/>
    </xf>
    <xf numFmtId="165" fontId="42" fillId="0" borderId="24" xfId="0" applyNumberFormat="1" applyFont="1" applyBorder="1" applyAlignment="1">
      <alignment vertical="center"/>
    </xf>
    <xf numFmtId="0" fontId="3" fillId="0" borderId="0" xfId="0" applyFont="1" applyAlignment="1">
      <alignment horizontal="center" vertical="center"/>
    </xf>
    <xf numFmtId="2" fontId="50" fillId="29" borderId="0" xfId="0" applyNumberFormat="1" applyFont="1" applyFill="1" applyAlignment="1">
      <alignment horizontal="center" vertical="center"/>
    </xf>
    <xf numFmtId="169" fontId="50" fillId="29" borderId="0" xfId="0" applyNumberFormat="1" applyFont="1" applyFill="1" applyAlignment="1">
      <alignment horizontal="center" vertical="center"/>
    </xf>
    <xf numFmtId="0" fontId="50" fillId="0" borderId="0" xfId="0" applyFont="1" applyAlignment="1">
      <alignment horizontal="left" vertical="center"/>
    </xf>
    <xf numFmtId="0" fontId="3" fillId="0" borderId="0" xfId="0" applyFont="1" applyBorder="1" applyAlignment="1">
      <alignment horizontal="center" vertical="center"/>
    </xf>
    <xf numFmtId="0" fontId="53" fillId="0" borderId="0" xfId="0" applyFont="1" applyBorder="1" applyAlignment="1">
      <alignment horizontal="center" vertical="center"/>
    </xf>
    <xf numFmtId="0" fontId="42" fillId="29" borderId="0" xfId="0" applyFont="1" applyFill="1" applyBorder="1" applyAlignment="1">
      <alignment horizontal="center" vertical="center"/>
    </xf>
    <xf numFmtId="166" fontId="42" fillId="29" borderId="0" xfId="0" applyNumberFormat="1" applyFont="1" applyFill="1" applyBorder="1" applyAlignment="1">
      <alignment horizontal="center" vertical="center"/>
    </xf>
    <xf numFmtId="170" fontId="42" fillId="29" borderId="0" xfId="0" applyNumberFormat="1" applyFont="1" applyFill="1" applyBorder="1" applyAlignment="1">
      <alignment horizontal="center" vertical="center"/>
    </xf>
    <xf numFmtId="2"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0" fontId="0" fillId="0" borderId="0" xfId="0" applyBorder="1" applyAlignment="1">
      <alignment horizontal="center" vertical="center"/>
    </xf>
    <xf numFmtId="0" fontId="50" fillId="28" borderId="13" xfId="0" applyFont="1" applyFill="1" applyBorder="1" applyAlignment="1">
      <alignment horizontal="center" vertical="center"/>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169" fontId="50" fillId="28" borderId="13"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19" xfId="0" applyFont="1" applyFill="1" applyBorder="1" applyAlignment="1">
      <alignment horizontal="center" vertical="center" wrapText="1"/>
    </xf>
    <xf numFmtId="165" fontId="50" fillId="28" borderId="13" xfId="0" applyNumberFormat="1" applyFont="1" applyFill="1" applyBorder="1" applyAlignment="1">
      <alignment horizontal="center" vertical="center" wrapText="1"/>
    </xf>
    <xf numFmtId="165" fontId="50" fillId="28" borderId="15" xfId="0" applyNumberFormat="1" applyFont="1" applyFill="1" applyBorder="1" applyAlignment="1">
      <alignment horizontal="center" vertical="center" wrapText="1"/>
    </xf>
    <xf numFmtId="0" fontId="50" fillId="28" borderId="22"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3" xfId="0" applyFont="1" applyFill="1" applyBorder="1" applyAlignment="1">
      <alignment horizontal="center" vertical="center"/>
    </xf>
    <xf numFmtId="169" fontId="50" fillId="28" borderId="14" xfId="0" applyNumberFormat="1"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0" fontId="50" fillId="28" borderId="13" xfId="0" applyFont="1" applyFill="1" applyBorder="1" applyAlignment="1">
      <alignment horizontal="center" vertical="center" wrapText="1"/>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166" fontId="50" fillId="28" borderId="13"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228">
    <dxf>
      <font>
        <condense val="0"/>
        <extend val="0"/>
        <color indexed="1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771525</xdr:colOff>
      <xdr:row>0</xdr:row>
      <xdr:rowOff>133350</xdr:rowOff>
    </xdr:from>
    <xdr:to>
      <xdr:col>22</xdr:col>
      <xdr:colOff>742949</xdr:colOff>
      <xdr:row>2</xdr:row>
      <xdr:rowOff>110490</xdr:rowOff>
    </xdr:to>
    <xdr:pic>
      <xdr:nvPicPr>
        <xdr:cNvPr id="2" name="Picture 1" descr="kerius-logo-text">
          <a:extLst>
            <a:ext uri="{FF2B5EF4-FFF2-40B4-BE49-F238E27FC236}">
              <a16:creationId xmlns:a16="http://schemas.microsoft.com/office/drawing/2014/main" id="{734D0A9E-EA27-4BD9-85F4-A856271F2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7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19"/>
  <sheetViews>
    <sheetView showGridLines="0" tabSelected="1" zoomScaleNormal="100" workbookViewId="0">
      <pane ySplit="8" topLeftCell="A9" activePane="bottomLeft" state="frozen"/>
      <selection activeCell="I35" sqref="I35:I62"/>
      <selection pane="bottomLeft"/>
    </sheetView>
  </sheetViews>
  <sheetFormatPr baseColWidth="10" defaultColWidth="9.140625" defaultRowHeight="12.75" x14ac:dyDescent="0.2"/>
  <cols>
    <col min="1" max="1" width="10.5703125" customWidth="1"/>
    <col min="2"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bestFit="1" customWidth="1"/>
    <col min="15" max="15" width="13" bestFit="1" customWidth="1"/>
    <col min="16" max="16" width="9.85546875" customWidth="1"/>
    <col min="17" max="17" width="30.5703125" bestFit="1" customWidth="1"/>
    <col min="18" max="18" width="15.28515625" bestFit="1" customWidth="1"/>
    <col min="19" max="19" width="14.5703125" style="37" customWidth="1"/>
    <col min="20" max="20" width="4.28515625" customWidth="1"/>
    <col min="21" max="21" width="16.140625" style="34" bestFit="1" customWidth="1"/>
    <col min="22" max="22" width="13.85546875" style="18" bestFit="1" customWidth="1"/>
    <col min="23" max="23" width="13.7109375" style="18" bestFit="1" customWidth="1"/>
    <col min="24" max="24" width="13.85546875" style="18" bestFit="1" customWidth="1"/>
    <col min="25" max="25" width="10.7109375" style="18" bestFit="1" customWidth="1"/>
    <col min="26" max="26" width="1.7109375" customWidth="1"/>
    <col min="27" max="27" width="47.7109375" bestFit="1" customWidth="1"/>
  </cols>
  <sheetData>
    <row r="1" spans="1:29" s="3" customFormat="1" ht="31.9" customHeight="1" x14ac:dyDescent="0.4">
      <c r="A1" s="1" t="s">
        <v>136</v>
      </c>
      <c r="B1" s="2"/>
      <c r="C1" s="2"/>
      <c r="D1" s="4"/>
      <c r="E1" s="13"/>
      <c r="F1" s="13"/>
      <c r="G1" s="13"/>
      <c r="H1" s="13"/>
      <c r="I1" s="16"/>
      <c r="J1" s="16"/>
      <c r="K1" s="2"/>
      <c r="L1" s="2"/>
      <c r="M1" s="2"/>
      <c r="N1" s="2"/>
      <c r="O1" s="2"/>
      <c r="P1" s="2"/>
      <c r="Q1" s="2"/>
      <c r="R1" s="2"/>
      <c r="S1" s="35"/>
      <c r="U1" s="31"/>
      <c r="V1" s="19"/>
      <c r="W1" s="19"/>
      <c r="X1" s="19"/>
      <c r="Y1" s="19"/>
    </row>
    <row r="2" spans="1:29" s="5" customFormat="1" ht="15.75" x14ac:dyDescent="0.25">
      <c r="A2" s="45" t="s">
        <v>130</v>
      </c>
      <c r="B2" s="45">
        <v>43861</v>
      </c>
      <c r="C2" s="45"/>
      <c r="D2" s="45"/>
      <c r="E2" s="14"/>
      <c r="F2" s="14"/>
      <c r="G2" s="14"/>
      <c r="H2" s="14"/>
      <c r="I2" s="17"/>
      <c r="J2" s="17"/>
      <c r="K2" s="6"/>
      <c r="L2" s="6"/>
      <c r="M2" s="6"/>
      <c r="N2" s="6"/>
      <c r="O2" s="6"/>
      <c r="P2" s="6"/>
      <c r="Q2" s="6"/>
      <c r="R2" s="6"/>
      <c r="S2" s="36"/>
      <c r="T2" s="7"/>
      <c r="U2" s="32"/>
      <c r="V2" s="20"/>
      <c r="W2" s="20"/>
      <c r="X2" s="20"/>
      <c r="Y2" s="20"/>
    </row>
    <row r="3" spans="1:29" s="5" customFormat="1" ht="15.75" x14ac:dyDescent="0.25">
      <c r="A3" s="56"/>
      <c r="B3" s="57"/>
      <c r="C3" s="56"/>
      <c r="D3" s="47"/>
      <c r="E3" s="14"/>
      <c r="F3" s="14"/>
      <c r="G3" s="14"/>
      <c r="H3" s="14"/>
      <c r="I3" s="17"/>
      <c r="J3" s="17"/>
      <c r="K3" s="6"/>
      <c r="L3" s="6"/>
      <c r="M3" s="6"/>
      <c r="N3" s="6"/>
      <c r="O3" s="85"/>
      <c r="P3" s="6"/>
      <c r="Q3" s="6"/>
      <c r="R3" s="6"/>
      <c r="S3" s="36"/>
      <c r="T3" s="7"/>
      <c r="U3" s="32"/>
      <c r="V3" s="20"/>
      <c r="W3" s="20"/>
      <c r="X3" s="20"/>
      <c r="Y3" s="20"/>
      <c r="AA3" s="8"/>
    </row>
    <row r="4" spans="1:29" s="5" customFormat="1" ht="7.5" customHeight="1" x14ac:dyDescent="0.25">
      <c r="B4" s="10"/>
      <c r="C4" s="10"/>
      <c r="D4" s="9"/>
      <c r="E4" s="14"/>
      <c r="F4" s="14"/>
      <c r="G4" s="14"/>
      <c r="H4" s="14"/>
      <c r="I4" s="17"/>
      <c r="J4" s="17"/>
      <c r="K4" s="6"/>
      <c r="L4" s="6"/>
      <c r="M4" s="6"/>
      <c r="N4" s="6"/>
      <c r="O4" s="6"/>
      <c r="P4" s="6"/>
      <c r="Q4" s="6"/>
      <c r="R4" s="6"/>
      <c r="S4" s="36"/>
      <c r="T4" s="7"/>
      <c r="U4" s="32"/>
      <c r="V4" s="20"/>
      <c r="W4" s="20"/>
      <c r="X4" s="20"/>
      <c r="Y4" s="20"/>
      <c r="AA4" s="10"/>
    </row>
    <row r="5" spans="1:29" s="5" customFormat="1" ht="6" customHeight="1" x14ac:dyDescent="0.25">
      <c r="B5" s="10"/>
      <c r="C5" s="10"/>
      <c r="D5" s="9"/>
      <c r="E5" s="14"/>
      <c r="F5" s="14"/>
      <c r="G5" s="14"/>
      <c r="H5" s="14"/>
      <c r="I5" s="17"/>
      <c r="J5" s="17"/>
      <c r="K5" s="6"/>
      <c r="L5" s="6"/>
      <c r="M5" s="6"/>
      <c r="N5" s="6"/>
      <c r="O5" s="6"/>
      <c r="P5" s="6"/>
      <c r="Q5" s="6"/>
      <c r="R5" s="6"/>
      <c r="S5" s="36"/>
      <c r="T5" s="7"/>
      <c r="U5" s="32"/>
      <c r="V5" s="21"/>
      <c r="W5" s="21"/>
      <c r="X5" s="20"/>
      <c r="Y5" s="20"/>
      <c r="AA5" s="10"/>
    </row>
    <row r="6" spans="1:29" s="11" customFormat="1" ht="12.75" customHeight="1" x14ac:dyDescent="0.2">
      <c r="A6" s="195" t="s">
        <v>0</v>
      </c>
      <c r="B6" s="174" t="s">
        <v>1</v>
      </c>
      <c r="C6" s="174" t="s">
        <v>2</v>
      </c>
      <c r="D6" s="174" t="s">
        <v>3</v>
      </c>
      <c r="E6" s="198" t="s">
        <v>4</v>
      </c>
      <c r="F6" s="198" t="s">
        <v>14</v>
      </c>
      <c r="G6" s="198" t="s">
        <v>22</v>
      </c>
      <c r="H6" s="198" t="s">
        <v>23</v>
      </c>
      <c r="I6" s="174" t="s">
        <v>131</v>
      </c>
      <c r="J6" s="174" t="s">
        <v>133</v>
      </c>
      <c r="K6" s="201" t="s">
        <v>5</v>
      </c>
      <c r="L6" s="202"/>
      <c r="M6" s="177" t="s">
        <v>21</v>
      </c>
      <c r="N6" s="174" t="s">
        <v>15</v>
      </c>
      <c r="O6" s="177" t="s">
        <v>19</v>
      </c>
      <c r="P6" s="189" t="s">
        <v>17</v>
      </c>
      <c r="Q6" s="190"/>
      <c r="R6" s="177" t="s">
        <v>20</v>
      </c>
      <c r="S6" s="174" t="s">
        <v>10</v>
      </c>
      <c r="T6" s="22"/>
      <c r="U6" s="185" t="s">
        <v>39</v>
      </c>
      <c r="V6" s="186"/>
      <c r="W6" s="186"/>
      <c r="X6" s="186"/>
      <c r="Y6" s="187"/>
      <c r="Z6" s="90"/>
      <c r="AA6" s="174" t="s">
        <v>9</v>
      </c>
    </row>
    <row r="7" spans="1:29" s="11" customFormat="1" ht="12.75" customHeight="1" x14ac:dyDescent="0.2">
      <c r="A7" s="196"/>
      <c r="B7" s="175"/>
      <c r="C7" s="175"/>
      <c r="D7" s="175"/>
      <c r="E7" s="199"/>
      <c r="F7" s="199"/>
      <c r="G7" s="199"/>
      <c r="H7" s="199"/>
      <c r="I7" s="175"/>
      <c r="J7" s="175"/>
      <c r="K7" s="203"/>
      <c r="L7" s="204"/>
      <c r="M7" s="188"/>
      <c r="N7" s="175"/>
      <c r="O7" s="188"/>
      <c r="P7" s="191"/>
      <c r="Q7" s="192"/>
      <c r="R7" s="188"/>
      <c r="S7" s="175"/>
      <c r="T7" s="22"/>
      <c r="U7" s="177" t="s">
        <v>117</v>
      </c>
      <c r="V7" s="179" t="s">
        <v>6</v>
      </c>
      <c r="W7" s="180"/>
      <c r="X7" s="183" t="s">
        <v>7</v>
      </c>
      <c r="Y7" s="183" t="s">
        <v>8</v>
      </c>
      <c r="AA7" s="175"/>
    </row>
    <row r="8" spans="1:29" s="11" customFormat="1" x14ac:dyDescent="0.2">
      <c r="A8" s="197"/>
      <c r="B8" s="176"/>
      <c r="C8" s="176"/>
      <c r="D8" s="176"/>
      <c r="E8" s="200"/>
      <c r="F8" s="200"/>
      <c r="G8" s="200"/>
      <c r="H8" s="200"/>
      <c r="I8" s="176"/>
      <c r="J8" s="176"/>
      <c r="K8" s="205"/>
      <c r="L8" s="206"/>
      <c r="M8" s="178"/>
      <c r="N8" s="176"/>
      <c r="O8" s="178"/>
      <c r="P8" s="193"/>
      <c r="Q8" s="194"/>
      <c r="R8" s="178"/>
      <c r="S8" s="176"/>
      <c r="T8" s="22"/>
      <c r="U8" s="178"/>
      <c r="V8" s="181"/>
      <c r="W8" s="182"/>
      <c r="X8" s="184"/>
      <c r="Y8" s="184"/>
      <c r="AA8" s="176"/>
    </row>
    <row r="9" spans="1:29" s="11" customFormat="1" ht="9" customHeight="1" x14ac:dyDescent="0.2">
      <c r="A9" s="48"/>
      <c r="B9" s="49"/>
      <c r="C9" s="49"/>
      <c r="D9" s="49"/>
      <c r="E9" s="50"/>
      <c r="F9" s="50"/>
      <c r="G9" s="50"/>
      <c r="H9" s="50"/>
      <c r="I9" s="48"/>
      <c r="J9" s="48"/>
      <c r="K9" s="49"/>
      <c r="L9" s="49"/>
      <c r="M9" s="51"/>
      <c r="N9" s="49"/>
      <c r="O9" s="51"/>
      <c r="P9" s="51"/>
      <c r="Q9" s="51"/>
      <c r="R9" s="51"/>
      <c r="S9" s="55"/>
      <c r="T9" s="52"/>
      <c r="U9" s="51"/>
      <c r="V9" s="48"/>
      <c r="W9" s="48"/>
      <c r="X9" s="53"/>
      <c r="Y9" s="53"/>
      <c r="Z9" s="54"/>
      <c r="AA9" s="49"/>
    </row>
    <row r="10" spans="1:29" s="11" customFormat="1" ht="9" customHeight="1" x14ac:dyDescent="0.2">
      <c r="A10" s="48"/>
      <c r="B10" s="49"/>
      <c r="C10" s="49"/>
      <c r="D10" s="49"/>
      <c r="E10" s="50"/>
      <c r="F10" s="50"/>
      <c r="G10" s="50"/>
      <c r="H10" s="50"/>
      <c r="I10" s="48"/>
      <c r="J10" s="48"/>
      <c r="K10" s="49"/>
      <c r="L10" s="49"/>
      <c r="M10" s="51"/>
      <c r="N10" s="49"/>
      <c r="O10" s="51"/>
      <c r="P10" s="51"/>
      <c r="Q10" s="51"/>
      <c r="R10" s="51"/>
      <c r="S10" s="150"/>
      <c r="T10" s="52"/>
      <c r="U10" s="51"/>
      <c r="V10" s="48"/>
      <c r="W10" s="48"/>
      <c r="X10" s="53"/>
      <c r="Y10" s="53"/>
      <c r="Z10" s="54"/>
      <c r="AA10" s="49"/>
    </row>
    <row r="11" spans="1:29" s="158" customFormat="1" x14ac:dyDescent="0.2">
      <c r="A11" s="151">
        <v>2020</v>
      </c>
      <c r="B11" s="151" t="s">
        <v>141</v>
      </c>
      <c r="C11" s="151">
        <v>110</v>
      </c>
      <c r="D11" s="151" t="s">
        <v>11</v>
      </c>
      <c r="E11" s="147">
        <v>43784</v>
      </c>
      <c r="F11" s="147">
        <v>43831</v>
      </c>
      <c r="G11" s="147">
        <v>43861</v>
      </c>
      <c r="H11" s="147">
        <v>43868</v>
      </c>
      <c r="I11" s="152">
        <v>16000</v>
      </c>
      <c r="J11" s="152" t="s">
        <v>135</v>
      </c>
      <c r="K11" s="151" t="s">
        <v>13</v>
      </c>
      <c r="L11" s="151" t="s">
        <v>16</v>
      </c>
      <c r="M11" s="153">
        <v>58.8</v>
      </c>
      <c r="N11" s="151" t="s">
        <v>36</v>
      </c>
      <c r="O11" s="149">
        <f t="shared" ref="O11" si="0">-(M11*I11)</f>
        <v>-940800</v>
      </c>
      <c r="P11" s="154" t="s">
        <v>18</v>
      </c>
      <c r="Q11" s="147" t="s">
        <v>108</v>
      </c>
      <c r="R11" s="149">
        <f>I11*U11</f>
        <v>916646.08</v>
      </c>
      <c r="S11" s="155">
        <v>0</v>
      </c>
      <c r="T11" s="151"/>
      <c r="U11" s="156">
        <v>57.290379999999999</v>
      </c>
      <c r="V11" s="157">
        <f>(U11-M11)*I11</f>
        <v>-24153.919999999969</v>
      </c>
      <c r="W11" s="155">
        <f>V11</f>
        <v>-24153.919999999969</v>
      </c>
      <c r="X11" s="157">
        <f>V11</f>
        <v>-24153.919999999969</v>
      </c>
      <c r="Y11" s="155">
        <v>0</v>
      </c>
      <c r="Z11" s="155">
        <v>0</v>
      </c>
      <c r="AA11" s="148" t="s">
        <v>142</v>
      </c>
      <c r="AC11" s="162"/>
    </row>
    <row r="12" spans="1:29" s="24" customFormat="1" x14ac:dyDescent="0.2">
      <c r="A12" s="26"/>
      <c r="B12" s="26"/>
      <c r="C12" s="26"/>
      <c r="D12" s="26"/>
      <c r="E12" s="28"/>
      <c r="F12" s="28"/>
      <c r="G12" s="28"/>
      <c r="H12" s="28"/>
      <c r="I12" s="42">
        <f>SUM(I11)</f>
        <v>16000</v>
      </c>
      <c r="J12" s="42"/>
      <c r="K12" s="26"/>
      <c r="L12" s="26"/>
      <c r="M12" s="159"/>
      <c r="N12" s="26" t="s">
        <v>36</v>
      </c>
      <c r="O12" s="40">
        <f>SUM(O11)</f>
        <v>-940800</v>
      </c>
      <c r="P12" s="26"/>
      <c r="Q12" s="28"/>
      <c r="R12" s="30">
        <f>SUM(R11)</f>
        <v>916646.08</v>
      </c>
      <c r="S12" s="30">
        <f>SUM(S2:S11)</f>
        <v>0</v>
      </c>
      <c r="T12" s="26"/>
      <c r="U12" s="160" t="s">
        <v>38</v>
      </c>
      <c r="V12" s="30">
        <f>SUM(V11)</f>
        <v>-24153.919999999969</v>
      </c>
      <c r="W12" s="30">
        <f>SUM(W11)</f>
        <v>-24153.919999999969</v>
      </c>
      <c r="X12" s="30">
        <f>SUM(X11)</f>
        <v>-24153.919999999969</v>
      </c>
      <c r="Y12" s="30">
        <f>SUM(Y2:Y11)</f>
        <v>0</v>
      </c>
      <c r="Z12" s="30">
        <v>0</v>
      </c>
      <c r="AA12" s="26"/>
      <c r="AB12" s="161"/>
      <c r="AC12" s="163"/>
    </row>
    <row r="13" spans="1:29" s="11" customFormat="1" ht="9" customHeight="1" x14ac:dyDescent="0.2">
      <c r="A13" s="48"/>
      <c r="B13" s="49"/>
      <c r="C13" s="49"/>
      <c r="D13" s="49"/>
      <c r="E13" s="50"/>
      <c r="F13" s="50"/>
      <c r="G13" s="50"/>
      <c r="H13" s="50"/>
      <c r="I13" s="48"/>
      <c r="J13" s="48"/>
      <c r="K13" s="49"/>
      <c r="L13" s="49"/>
      <c r="M13" s="51"/>
      <c r="N13" s="49"/>
      <c r="O13" s="51"/>
      <c r="P13" s="51"/>
      <c r="Q13" s="51"/>
      <c r="R13" s="51"/>
      <c r="S13" s="49"/>
      <c r="T13" s="52"/>
      <c r="U13" s="51"/>
      <c r="V13" s="48"/>
      <c r="W13" s="48"/>
      <c r="X13" s="53"/>
      <c r="Y13" s="53"/>
      <c r="Z13" s="54"/>
      <c r="AA13" s="49"/>
    </row>
    <row r="14" spans="1:29" s="23" customFormat="1" x14ac:dyDescent="0.2">
      <c r="A14" s="25">
        <v>2019</v>
      </c>
      <c r="B14" s="25" t="s">
        <v>24</v>
      </c>
      <c r="C14" s="25">
        <v>5</v>
      </c>
      <c r="D14" s="25" t="s">
        <v>35</v>
      </c>
      <c r="E14" s="27">
        <v>43434</v>
      </c>
      <c r="F14" s="27">
        <v>43466</v>
      </c>
      <c r="G14" s="27">
        <v>43496</v>
      </c>
      <c r="H14" s="27">
        <v>43503</v>
      </c>
      <c r="I14" s="41">
        <v>650</v>
      </c>
      <c r="J14" s="41" t="s">
        <v>132</v>
      </c>
      <c r="K14" s="25" t="s">
        <v>13</v>
      </c>
      <c r="L14" s="25" t="s">
        <v>16</v>
      </c>
      <c r="M14" s="43">
        <v>282.5</v>
      </c>
      <c r="N14" s="25" t="s">
        <v>36</v>
      </c>
      <c r="O14" s="39">
        <f t="shared" ref="O14:O16" si="1">-(M14*I14)</f>
        <v>-183625</v>
      </c>
      <c r="P14" s="33" t="s">
        <v>18</v>
      </c>
      <c r="Q14" s="27" t="s">
        <v>77</v>
      </c>
      <c r="R14" s="38">
        <f t="shared" ref="R14:R23" si="2">I14*U14</f>
        <v>193689.59999999998</v>
      </c>
      <c r="S14" s="29">
        <v>0</v>
      </c>
      <c r="T14" s="25"/>
      <c r="U14" s="46">
        <v>297.98399999999998</v>
      </c>
      <c r="V14" s="29">
        <f t="shared" ref="V14:V23" si="3">(U14-M14)*I14</f>
        <v>10064.599999999988</v>
      </c>
      <c r="W14" s="44">
        <f>V14</f>
        <v>10064.599999999988</v>
      </c>
      <c r="X14" s="29">
        <f t="shared" ref="X14:X23" si="4">V14</f>
        <v>10064.599999999988</v>
      </c>
      <c r="Y14" s="29">
        <v>0</v>
      </c>
      <c r="Z14" s="25"/>
      <c r="AA14" s="83" t="s">
        <v>79</v>
      </c>
    </row>
    <row r="15" spans="1:29" s="23" customFormat="1" x14ac:dyDescent="0.2">
      <c r="A15" s="25">
        <v>2019</v>
      </c>
      <c r="B15" s="25" t="s">
        <v>55</v>
      </c>
      <c r="C15" s="25">
        <v>27</v>
      </c>
      <c r="D15" s="25" t="s">
        <v>11</v>
      </c>
      <c r="E15" s="27">
        <v>43452</v>
      </c>
      <c r="F15" s="27">
        <v>43466</v>
      </c>
      <c r="G15" s="27">
        <v>43496</v>
      </c>
      <c r="H15" s="27">
        <v>43503</v>
      </c>
      <c r="I15" s="41">
        <v>635</v>
      </c>
      <c r="J15" s="41" t="s">
        <v>132</v>
      </c>
      <c r="K15" s="25" t="s">
        <v>13</v>
      </c>
      <c r="L15" s="25" t="s">
        <v>16</v>
      </c>
      <c r="M15" s="43">
        <v>265.5</v>
      </c>
      <c r="N15" s="25" t="s">
        <v>36</v>
      </c>
      <c r="O15" s="39">
        <f t="shared" si="1"/>
        <v>-168592.5</v>
      </c>
      <c r="P15" s="33" t="s">
        <v>18</v>
      </c>
      <c r="Q15" s="81" t="s">
        <v>76</v>
      </c>
      <c r="R15" s="38">
        <f t="shared" si="2"/>
        <v>177063.64129999999</v>
      </c>
      <c r="S15" s="29">
        <v>0</v>
      </c>
      <c r="T15" s="25"/>
      <c r="U15" s="46">
        <v>278.84037999999998</v>
      </c>
      <c r="V15" s="29">
        <f t="shared" si="3"/>
        <v>8471.1412999999884</v>
      </c>
      <c r="W15" s="44">
        <f t="shared" ref="W15:W24" si="5">V15</f>
        <v>8471.1412999999884</v>
      </c>
      <c r="X15" s="29">
        <f t="shared" si="4"/>
        <v>8471.1412999999884</v>
      </c>
      <c r="Y15" s="29">
        <v>0</v>
      </c>
      <c r="Z15" s="25"/>
      <c r="AA15" s="83" t="s">
        <v>78</v>
      </c>
    </row>
    <row r="16" spans="1:29" s="23" customFormat="1" x14ac:dyDescent="0.2">
      <c r="A16" s="25">
        <v>2019</v>
      </c>
      <c r="B16" s="25" t="s">
        <v>65</v>
      </c>
      <c r="C16" s="25">
        <v>39</v>
      </c>
      <c r="D16" s="25" t="s">
        <v>11</v>
      </c>
      <c r="E16" s="27">
        <v>43452</v>
      </c>
      <c r="F16" s="27">
        <v>43466</v>
      </c>
      <c r="G16" s="27">
        <v>43496</v>
      </c>
      <c r="H16" s="27">
        <v>43503</v>
      </c>
      <c r="I16" s="41">
        <v>665</v>
      </c>
      <c r="J16" s="41" t="s">
        <v>132</v>
      </c>
      <c r="K16" s="25" t="s">
        <v>13</v>
      </c>
      <c r="L16" s="25" t="s">
        <v>16</v>
      </c>
      <c r="M16" s="43">
        <v>274.5</v>
      </c>
      <c r="N16" s="25" t="s">
        <v>36</v>
      </c>
      <c r="O16" s="39">
        <f t="shared" si="1"/>
        <v>-182542.5</v>
      </c>
      <c r="P16" s="33" t="s">
        <v>18</v>
      </c>
      <c r="Q16" s="81" t="s">
        <v>75</v>
      </c>
      <c r="R16" s="38">
        <f t="shared" si="2"/>
        <v>201624.60184999998</v>
      </c>
      <c r="S16" s="29">
        <v>0</v>
      </c>
      <c r="T16" s="25"/>
      <c r="U16" s="46">
        <v>303.19488999999999</v>
      </c>
      <c r="V16" s="29">
        <f t="shared" si="3"/>
        <v>19082.101849999992</v>
      </c>
      <c r="W16" s="44">
        <f t="shared" si="5"/>
        <v>19082.101849999992</v>
      </c>
      <c r="X16" s="29">
        <f t="shared" si="4"/>
        <v>19082.101849999992</v>
      </c>
      <c r="Y16" s="29">
        <v>0</v>
      </c>
      <c r="Z16" s="25"/>
      <c r="AA16" s="83" t="s">
        <v>80</v>
      </c>
    </row>
    <row r="17" spans="1:27" s="23" customFormat="1" ht="12.75" customHeight="1" x14ac:dyDescent="0.2">
      <c r="A17" s="25">
        <v>2019</v>
      </c>
      <c r="B17" s="25" t="s">
        <v>25</v>
      </c>
      <c r="C17" s="25">
        <v>6</v>
      </c>
      <c r="D17" s="25" t="s">
        <v>35</v>
      </c>
      <c r="E17" s="27">
        <v>43434</v>
      </c>
      <c r="F17" s="27">
        <v>43497</v>
      </c>
      <c r="G17" s="27">
        <v>43524</v>
      </c>
      <c r="H17" s="27">
        <v>43531</v>
      </c>
      <c r="I17" s="41">
        <v>650</v>
      </c>
      <c r="J17" s="41" t="s">
        <v>132</v>
      </c>
      <c r="K17" s="25" t="s">
        <v>13</v>
      </c>
      <c r="L17" s="25" t="s">
        <v>16</v>
      </c>
      <c r="M17" s="43">
        <v>282.5</v>
      </c>
      <c r="N17" s="25" t="s">
        <v>36</v>
      </c>
      <c r="O17" s="39">
        <f t="shared" ref="O17:O19" si="6">-(M17*I17)</f>
        <v>-183625</v>
      </c>
      <c r="P17" s="33" t="s">
        <v>18</v>
      </c>
      <c r="Q17" s="27" t="s">
        <v>77</v>
      </c>
      <c r="R17" s="38">
        <f t="shared" si="2"/>
        <v>219439.02499999999</v>
      </c>
      <c r="S17" s="29">
        <v>0</v>
      </c>
      <c r="T17" s="25"/>
      <c r="U17" s="46">
        <v>337.5985</v>
      </c>
      <c r="V17" s="29">
        <f t="shared" si="3"/>
        <v>35814.025000000001</v>
      </c>
      <c r="W17" s="29">
        <f>V17</f>
        <v>35814.025000000001</v>
      </c>
      <c r="X17" s="44">
        <f t="shared" si="4"/>
        <v>35814.025000000001</v>
      </c>
      <c r="Y17" s="29">
        <v>0</v>
      </c>
      <c r="Z17" s="29">
        <v>0</v>
      </c>
      <c r="AA17" s="83" t="s">
        <v>79</v>
      </c>
    </row>
    <row r="18" spans="1:27" s="23" customFormat="1" x14ac:dyDescent="0.2">
      <c r="A18" s="25">
        <v>2019</v>
      </c>
      <c r="B18" s="25" t="s">
        <v>56</v>
      </c>
      <c r="C18" s="25">
        <v>28</v>
      </c>
      <c r="D18" s="25" t="s">
        <v>11</v>
      </c>
      <c r="E18" s="27">
        <v>43452</v>
      </c>
      <c r="F18" s="27">
        <v>43497</v>
      </c>
      <c r="G18" s="27">
        <v>43524</v>
      </c>
      <c r="H18" s="27">
        <v>43531</v>
      </c>
      <c r="I18" s="41">
        <v>635</v>
      </c>
      <c r="J18" s="41" t="s">
        <v>132</v>
      </c>
      <c r="K18" s="25" t="s">
        <v>13</v>
      </c>
      <c r="L18" s="25" t="s">
        <v>16</v>
      </c>
      <c r="M18" s="43">
        <v>265.5</v>
      </c>
      <c r="N18" s="25" t="s">
        <v>36</v>
      </c>
      <c r="O18" s="39">
        <f t="shared" si="6"/>
        <v>-168592.5</v>
      </c>
      <c r="P18" s="33" t="s">
        <v>18</v>
      </c>
      <c r="Q18" s="81" t="s">
        <v>76</v>
      </c>
      <c r="R18" s="38">
        <f t="shared" si="2"/>
        <v>201503.91500000001</v>
      </c>
      <c r="S18" s="29">
        <v>0</v>
      </c>
      <c r="T18" s="25"/>
      <c r="U18" s="46">
        <v>317.32900000000001</v>
      </c>
      <c r="V18" s="29">
        <f t="shared" si="3"/>
        <v>32911.415000000008</v>
      </c>
      <c r="W18" s="29">
        <f t="shared" si="5"/>
        <v>32911.415000000008</v>
      </c>
      <c r="X18" s="44">
        <f t="shared" si="4"/>
        <v>32911.415000000008</v>
      </c>
      <c r="Y18" s="29">
        <v>0</v>
      </c>
      <c r="Z18" s="29">
        <v>0</v>
      </c>
      <c r="AA18" s="83" t="s">
        <v>78</v>
      </c>
    </row>
    <row r="19" spans="1:27" s="23" customFormat="1" x14ac:dyDescent="0.2">
      <c r="A19" s="25">
        <v>2019</v>
      </c>
      <c r="B19" s="25" t="s">
        <v>66</v>
      </c>
      <c r="C19" s="25">
        <v>40</v>
      </c>
      <c r="D19" s="25" t="s">
        <v>11</v>
      </c>
      <c r="E19" s="27">
        <v>43452</v>
      </c>
      <c r="F19" s="27">
        <v>43497</v>
      </c>
      <c r="G19" s="27">
        <v>43524</v>
      </c>
      <c r="H19" s="27">
        <v>43531</v>
      </c>
      <c r="I19" s="41">
        <v>2110</v>
      </c>
      <c r="J19" s="41" t="s">
        <v>132</v>
      </c>
      <c r="K19" s="25" t="s">
        <v>13</v>
      </c>
      <c r="L19" s="25" t="s">
        <v>16</v>
      </c>
      <c r="M19" s="43">
        <v>274.5</v>
      </c>
      <c r="N19" s="25" t="s">
        <v>36</v>
      </c>
      <c r="O19" s="39">
        <f t="shared" si="6"/>
        <v>-579195</v>
      </c>
      <c r="P19" s="33" t="s">
        <v>18</v>
      </c>
      <c r="Q19" s="81" t="s">
        <v>75</v>
      </c>
      <c r="R19" s="38">
        <f t="shared" si="2"/>
        <v>722501.98</v>
      </c>
      <c r="S19" s="29">
        <v>0</v>
      </c>
      <c r="T19" s="25"/>
      <c r="U19" s="46">
        <v>342.41800000000001</v>
      </c>
      <c r="V19" s="29">
        <f t="shared" si="3"/>
        <v>143306.98000000001</v>
      </c>
      <c r="W19" s="29">
        <f t="shared" si="5"/>
        <v>143306.98000000001</v>
      </c>
      <c r="X19" s="44">
        <f t="shared" si="4"/>
        <v>143306.98000000001</v>
      </c>
      <c r="Y19" s="29">
        <v>0</v>
      </c>
      <c r="Z19" s="29">
        <v>0</v>
      </c>
      <c r="AA19" s="83" t="s">
        <v>80</v>
      </c>
    </row>
    <row r="20" spans="1:27" s="23" customFormat="1" x14ac:dyDescent="0.2">
      <c r="A20" s="92">
        <v>2019</v>
      </c>
      <c r="B20" s="92" t="s">
        <v>26</v>
      </c>
      <c r="C20" s="92">
        <v>7</v>
      </c>
      <c r="D20" s="92" t="s">
        <v>35</v>
      </c>
      <c r="E20" s="81">
        <v>43434</v>
      </c>
      <c r="F20" s="81">
        <v>43525</v>
      </c>
      <c r="G20" s="81">
        <v>43555</v>
      </c>
      <c r="H20" s="81">
        <v>43560</v>
      </c>
      <c r="I20" s="99">
        <v>650</v>
      </c>
      <c r="J20" s="99" t="s">
        <v>132</v>
      </c>
      <c r="K20" s="92" t="s">
        <v>13</v>
      </c>
      <c r="L20" s="92" t="s">
        <v>16</v>
      </c>
      <c r="M20" s="93">
        <v>282.5</v>
      </c>
      <c r="N20" s="92" t="s">
        <v>36</v>
      </c>
      <c r="O20" s="94">
        <f>-(M20*I20)</f>
        <v>-183625</v>
      </c>
      <c r="P20" s="95" t="s">
        <v>18</v>
      </c>
      <c r="Q20" s="81" t="s">
        <v>77</v>
      </c>
      <c r="R20" s="96">
        <f t="shared" si="2"/>
        <v>226195.44999999998</v>
      </c>
      <c r="S20" s="97">
        <v>0</v>
      </c>
      <c r="T20" s="92"/>
      <c r="U20" s="82">
        <v>347.99299999999999</v>
      </c>
      <c r="V20" s="29">
        <f t="shared" si="3"/>
        <v>42570.45</v>
      </c>
      <c r="W20" s="97">
        <f t="shared" si="5"/>
        <v>42570.45</v>
      </c>
      <c r="X20" s="100">
        <f t="shared" si="4"/>
        <v>42570.45</v>
      </c>
      <c r="Y20" s="97">
        <v>0</v>
      </c>
      <c r="Z20" s="97">
        <v>0</v>
      </c>
      <c r="AA20" s="83" t="s">
        <v>79</v>
      </c>
    </row>
    <row r="21" spans="1:27" s="23" customFormat="1" x14ac:dyDescent="0.2">
      <c r="A21" s="92">
        <v>2019</v>
      </c>
      <c r="B21" s="92" t="s">
        <v>57</v>
      </c>
      <c r="C21" s="92">
        <v>29</v>
      </c>
      <c r="D21" s="92" t="s">
        <v>11</v>
      </c>
      <c r="E21" s="81">
        <v>43452</v>
      </c>
      <c r="F21" s="81">
        <v>43525</v>
      </c>
      <c r="G21" s="81">
        <v>43555</v>
      </c>
      <c r="H21" s="81">
        <v>43560</v>
      </c>
      <c r="I21" s="99">
        <v>635</v>
      </c>
      <c r="J21" s="99" t="s">
        <v>132</v>
      </c>
      <c r="K21" s="92" t="s">
        <v>13</v>
      </c>
      <c r="L21" s="92" t="s">
        <v>16</v>
      </c>
      <c r="M21" s="93">
        <v>265.5</v>
      </c>
      <c r="N21" s="92" t="s">
        <v>36</v>
      </c>
      <c r="O21" s="94">
        <f>-(M21*I21)</f>
        <v>-168592.5</v>
      </c>
      <c r="P21" s="95" t="s">
        <v>18</v>
      </c>
      <c r="Q21" s="81" t="s">
        <v>76</v>
      </c>
      <c r="R21" s="96">
        <f t="shared" si="2"/>
        <v>213340.95</v>
      </c>
      <c r="S21" s="97">
        <v>0</v>
      </c>
      <c r="T21" s="92"/>
      <c r="U21" s="82">
        <v>335.97</v>
      </c>
      <c r="V21" s="29">
        <f t="shared" si="3"/>
        <v>44748.450000000019</v>
      </c>
      <c r="W21" s="97">
        <f>V21</f>
        <v>44748.450000000019</v>
      </c>
      <c r="X21" s="100">
        <f t="shared" si="4"/>
        <v>44748.450000000019</v>
      </c>
      <c r="Y21" s="97">
        <v>0</v>
      </c>
      <c r="Z21" s="97">
        <v>0</v>
      </c>
      <c r="AA21" s="83" t="s">
        <v>78</v>
      </c>
    </row>
    <row r="22" spans="1:27" s="23" customFormat="1" x14ac:dyDescent="0.2">
      <c r="A22" s="92">
        <v>2019</v>
      </c>
      <c r="B22" s="92" t="s">
        <v>67</v>
      </c>
      <c r="C22" s="92">
        <v>41</v>
      </c>
      <c r="D22" s="92" t="s">
        <v>11</v>
      </c>
      <c r="E22" s="81">
        <v>43452</v>
      </c>
      <c r="F22" s="81">
        <v>43525</v>
      </c>
      <c r="G22" s="81">
        <v>43555</v>
      </c>
      <c r="H22" s="81">
        <v>43560</v>
      </c>
      <c r="I22" s="99">
        <v>2049</v>
      </c>
      <c r="J22" s="99" t="s">
        <v>132</v>
      </c>
      <c r="K22" s="92" t="s">
        <v>13</v>
      </c>
      <c r="L22" s="92" t="s">
        <v>16</v>
      </c>
      <c r="M22" s="93">
        <v>274.5</v>
      </c>
      <c r="N22" s="92" t="s">
        <v>36</v>
      </c>
      <c r="O22" s="94">
        <f>-(M22*I22)</f>
        <v>-562450.5</v>
      </c>
      <c r="P22" s="95" t="s">
        <v>18</v>
      </c>
      <c r="Q22" s="81" t="s">
        <v>75</v>
      </c>
      <c r="R22" s="96">
        <f t="shared" si="2"/>
        <v>722907.69000000006</v>
      </c>
      <c r="S22" s="97">
        <v>0</v>
      </c>
      <c r="T22" s="92"/>
      <c r="U22" s="82">
        <v>352.81</v>
      </c>
      <c r="V22" s="29">
        <f t="shared" si="3"/>
        <v>160457.19</v>
      </c>
      <c r="W22" s="97">
        <f t="shared" si="5"/>
        <v>160457.19</v>
      </c>
      <c r="X22" s="100">
        <f t="shared" si="4"/>
        <v>160457.19</v>
      </c>
      <c r="Y22" s="97">
        <v>0</v>
      </c>
      <c r="Z22" s="97">
        <v>0</v>
      </c>
      <c r="AA22" s="83" t="s">
        <v>80</v>
      </c>
    </row>
    <row r="23" spans="1:27" s="124" customFormat="1" x14ac:dyDescent="0.2">
      <c r="A23" s="119">
        <v>2019</v>
      </c>
      <c r="B23" s="119" t="s">
        <v>120</v>
      </c>
      <c r="C23" s="119">
        <v>81</v>
      </c>
      <c r="D23" s="119" t="s">
        <v>35</v>
      </c>
      <c r="E23" s="120">
        <v>43508</v>
      </c>
      <c r="F23" s="120">
        <v>43525</v>
      </c>
      <c r="G23" s="120">
        <v>43555</v>
      </c>
      <c r="H23" s="120">
        <v>43560</v>
      </c>
      <c r="I23" s="121">
        <v>400</v>
      </c>
      <c r="J23" s="121" t="s">
        <v>132</v>
      </c>
      <c r="K23" s="119" t="s">
        <v>13</v>
      </c>
      <c r="L23" s="119" t="s">
        <v>16</v>
      </c>
      <c r="M23" s="110">
        <v>340</v>
      </c>
      <c r="N23" s="107" t="s">
        <v>36</v>
      </c>
      <c r="O23" s="111">
        <f>-(M23*I23)</f>
        <v>-136000</v>
      </c>
      <c r="P23" s="112" t="s">
        <v>18</v>
      </c>
      <c r="Q23" s="108" t="s">
        <v>134</v>
      </c>
      <c r="R23" s="113">
        <f t="shared" si="2"/>
        <v>149690.88</v>
      </c>
      <c r="S23" s="114">
        <v>0</v>
      </c>
      <c r="T23" s="107"/>
      <c r="U23" s="115">
        <v>374.22719999999998</v>
      </c>
      <c r="V23" s="114">
        <f t="shared" si="3"/>
        <v>13690.879999999994</v>
      </c>
      <c r="W23" s="114">
        <f t="shared" si="5"/>
        <v>13690.879999999994</v>
      </c>
      <c r="X23" s="122">
        <f t="shared" si="4"/>
        <v>13690.879999999994</v>
      </c>
      <c r="Y23" s="114">
        <v>0</v>
      </c>
      <c r="Z23" s="114">
        <v>0</v>
      </c>
      <c r="AA23" s="123" t="s">
        <v>121</v>
      </c>
    </row>
    <row r="24" spans="1:27" s="124" customFormat="1" x14ac:dyDescent="0.2">
      <c r="A24" s="107">
        <v>2019</v>
      </c>
      <c r="B24" s="107" t="s">
        <v>27</v>
      </c>
      <c r="C24" s="107">
        <v>8</v>
      </c>
      <c r="D24" s="107" t="s">
        <v>35</v>
      </c>
      <c r="E24" s="108">
        <v>43434</v>
      </c>
      <c r="F24" s="108">
        <v>43556</v>
      </c>
      <c r="G24" s="108">
        <v>43585</v>
      </c>
      <c r="H24" s="108">
        <v>43593</v>
      </c>
      <c r="I24" s="109">
        <v>650</v>
      </c>
      <c r="J24" s="109" t="s">
        <v>132</v>
      </c>
      <c r="K24" s="107" t="s">
        <v>13</v>
      </c>
      <c r="L24" s="107" t="s">
        <v>16</v>
      </c>
      <c r="M24" s="110">
        <v>282.5</v>
      </c>
      <c r="N24" s="107" t="s">
        <v>36</v>
      </c>
      <c r="O24" s="111">
        <f t="shared" ref="O24:O27" si="7">-(M24*I24)</f>
        <v>-183625</v>
      </c>
      <c r="P24" s="112" t="s">
        <v>18</v>
      </c>
      <c r="Q24" s="108" t="s">
        <v>77</v>
      </c>
      <c r="R24" s="113">
        <f t="shared" ref="R24:R27" si="8">I24*V24</f>
        <v>33378767.499999993</v>
      </c>
      <c r="S24" s="114">
        <v>0</v>
      </c>
      <c r="T24" s="107"/>
      <c r="U24" s="115">
        <v>361.50299999999999</v>
      </c>
      <c r="V24" s="114">
        <f t="shared" ref="V24:V37" si="9">(U24-M24)*I24</f>
        <v>51351.94999999999</v>
      </c>
      <c r="W24" s="114">
        <f t="shared" si="5"/>
        <v>51351.94999999999</v>
      </c>
      <c r="X24" s="122">
        <f t="shared" ref="X24:X27" si="10">V24</f>
        <v>51351.94999999999</v>
      </c>
      <c r="Y24" s="114">
        <v>0</v>
      </c>
      <c r="Z24" s="114">
        <v>0</v>
      </c>
      <c r="AA24" s="123" t="s">
        <v>79</v>
      </c>
    </row>
    <row r="25" spans="1:27" s="124" customFormat="1" x14ac:dyDescent="0.2">
      <c r="A25" s="107">
        <v>2019</v>
      </c>
      <c r="B25" s="107" t="s">
        <v>58</v>
      </c>
      <c r="C25" s="107">
        <v>30</v>
      </c>
      <c r="D25" s="107" t="s">
        <v>11</v>
      </c>
      <c r="E25" s="108">
        <v>43452</v>
      </c>
      <c r="F25" s="108">
        <v>43556</v>
      </c>
      <c r="G25" s="108">
        <v>43585</v>
      </c>
      <c r="H25" s="108">
        <v>43593</v>
      </c>
      <c r="I25" s="109">
        <v>635</v>
      </c>
      <c r="J25" s="109" t="s">
        <v>132</v>
      </c>
      <c r="K25" s="107" t="s">
        <v>13</v>
      </c>
      <c r="L25" s="107" t="s">
        <v>16</v>
      </c>
      <c r="M25" s="110">
        <v>265.5</v>
      </c>
      <c r="N25" s="107" t="s">
        <v>36</v>
      </c>
      <c r="O25" s="111">
        <f t="shared" si="7"/>
        <v>-168592.5</v>
      </c>
      <c r="P25" s="112" t="s">
        <v>18</v>
      </c>
      <c r="Q25" s="108" t="s">
        <v>76</v>
      </c>
      <c r="R25" s="113">
        <f t="shared" si="8"/>
        <v>34387027.999999985</v>
      </c>
      <c r="S25" s="114">
        <v>0</v>
      </c>
      <c r="T25" s="107"/>
      <c r="U25" s="115">
        <v>350.78</v>
      </c>
      <c r="V25" s="114">
        <f t="shared" si="9"/>
        <v>54152.799999999981</v>
      </c>
      <c r="W25" s="114">
        <f t="shared" ref="W25:W31" si="11">V25</f>
        <v>54152.799999999981</v>
      </c>
      <c r="X25" s="122">
        <f t="shared" si="10"/>
        <v>54152.799999999981</v>
      </c>
      <c r="Y25" s="114">
        <v>0</v>
      </c>
      <c r="Z25" s="114">
        <v>0</v>
      </c>
      <c r="AA25" s="123" t="s">
        <v>78</v>
      </c>
    </row>
    <row r="26" spans="1:27" s="124" customFormat="1" x14ac:dyDescent="0.2">
      <c r="A26" s="107">
        <v>2019</v>
      </c>
      <c r="B26" s="107" t="s">
        <v>68</v>
      </c>
      <c r="C26" s="107">
        <v>42</v>
      </c>
      <c r="D26" s="107" t="s">
        <v>11</v>
      </c>
      <c r="E26" s="108">
        <v>43452</v>
      </c>
      <c r="F26" s="108">
        <v>43556</v>
      </c>
      <c r="G26" s="108">
        <v>43585</v>
      </c>
      <c r="H26" s="108">
        <v>43593</v>
      </c>
      <c r="I26" s="109">
        <v>1588</v>
      </c>
      <c r="J26" s="109" t="s">
        <v>132</v>
      </c>
      <c r="K26" s="107" t="s">
        <v>13</v>
      </c>
      <c r="L26" s="107" t="s">
        <v>16</v>
      </c>
      <c r="M26" s="110">
        <v>274.5</v>
      </c>
      <c r="N26" s="107" t="s">
        <v>36</v>
      </c>
      <c r="O26" s="111">
        <f t="shared" si="7"/>
        <v>-435906</v>
      </c>
      <c r="P26" s="112" t="s">
        <v>18</v>
      </c>
      <c r="Q26" s="108" t="s">
        <v>75</v>
      </c>
      <c r="R26" s="113">
        <f t="shared" si="8"/>
        <v>230767315.18400007</v>
      </c>
      <c r="S26" s="114">
        <v>0</v>
      </c>
      <c r="T26" s="107"/>
      <c r="U26" s="115">
        <v>366.01100000000002</v>
      </c>
      <c r="V26" s="114">
        <f t="shared" si="9"/>
        <v>145319.46800000005</v>
      </c>
      <c r="W26" s="114">
        <f t="shared" si="11"/>
        <v>145319.46800000005</v>
      </c>
      <c r="X26" s="122">
        <f t="shared" si="10"/>
        <v>145319.46800000005</v>
      </c>
      <c r="Y26" s="114">
        <v>0</v>
      </c>
      <c r="Z26" s="114">
        <v>0</v>
      </c>
      <c r="AA26" s="123" t="s">
        <v>80</v>
      </c>
    </row>
    <row r="27" spans="1:27" s="124" customFormat="1" x14ac:dyDescent="0.2">
      <c r="A27" s="119">
        <v>2019</v>
      </c>
      <c r="B27" s="119" t="s">
        <v>122</v>
      </c>
      <c r="C27" s="119">
        <v>82</v>
      </c>
      <c r="D27" s="119" t="s">
        <v>35</v>
      </c>
      <c r="E27" s="120">
        <v>43508</v>
      </c>
      <c r="F27" s="120">
        <v>43556</v>
      </c>
      <c r="G27" s="120">
        <v>43585</v>
      </c>
      <c r="H27" s="120">
        <v>43593</v>
      </c>
      <c r="I27" s="121">
        <v>400</v>
      </c>
      <c r="J27" s="121" t="s">
        <v>132</v>
      </c>
      <c r="K27" s="119" t="s">
        <v>13</v>
      </c>
      <c r="L27" s="119" t="s">
        <v>16</v>
      </c>
      <c r="M27" s="110">
        <v>340</v>
      </c>
      <c r="N27" s="107" t="s">
        <v>36</v>
      </c>
      <c r="O27" s="111">
        <f t="shared" si="7"/>
        <v>-136000</v>
      </c>
      <c r="P27" s="112" t="s">
        <v>18</v>
      </c>
      <c r="Q27" s="108" t="s">
        <v>134</v>
      </c>
      <c r="R27" s="113">
        <f t="shared" si="8"/>
        <v>6020959.9999999953</v>
      </c>
      <c r="S27" s="114">
        <v>0</v>
      </c>
      <c r="T27" s="107"/>
      <c r="U27" s="115">
        <v>377.63099999999997</v>
      </c>
      <c r="V27" s="114">
        <f t="shared" si="9"/>
        <v>15052.399999999989</v>
      </c>
      <c r="W27" s="114">
        <f t="shared" si="11"/>
        <v>15052.399999999989</v>
      </c>
      <c r="X27" s="122">
        <f t="shared" si="10"/>
        <v>15052.399999999989</v>
      </c>
      <c r="Y27" s="114">
        <v>0</v>
      </c>
      <c r="Z27" s="114">
        <v>0</v>
      </c>
      <c r="AA27" s="123" t="s">
        <v>121</v>
      </c>
    </row>
    <row r="28" spans="1:27" s="141" customFormat="1" x14ac:dyDescent="0.2">
      <c r="A28" s="119">
        <v>2019</v>
      </c>
      <c r="B28" s="119" t="s">
        <v>28</v>
      </c>
      <c r="C28" s="119">
        <v>9</v>
      </c>
      <c r="D28" s="119" t="s">
        <v>35</v>
      </c>
      <c r="E28" s="120">
        <v>43434</v>
      </c>
      <c r="F28" s="120">
        <v>43586</v>
      </c>
      <c r="G28" s="120">
        <v>43616</v>
      </c>
      <c r="H28" s="120">
        <v>43623</v>
      </c>
      <c r="I28" s="121">
        <v>650</v>
      </c>
      <c r="J28" s="121" t="s">
        <v>132</v>
      </c>
      <c r="K28" s="119" t="s">
        <v>13</v>
      </c>
      <c r="L28" s="119" t="s">
        <v>16</v>
      </c>
      <c r="M28" s="134">
        <v>282.5</v>
      </c>
      <c r="N28" s="119" t="s">
        <v>36</v>
      </c>
      <c r="O28" s="135">
        <f>-(M28*I28)</f>
        <v>-183625</v>
      </c>
      <c r="P28" s="136" t="s">
        <v>18</v>
      </c>
      <c r="Q28" s="120" t="s">
        <v>77</v>
      </c>
      <c r="R28" s="137">
        <f>I28*V28</f>
        <v>27052590.500000011</v>
      </c>
      <c r="S28" s="138">
        <v>0</v>
      </c>
      <c r="T28" s="119"/>
      <c r="U28" s="139">
        <v>346.52980000000002</v>
      </c>
      <c r="V28" s="114">
        <f t="shared" si="9"/>
        <v>41619.370000000017</v>
      </c>
      <c r="W28" s="114">
        <f t="shared" si="11"/>
        <v>41619.370000000017</v>
      </c>
      <c r="X28" s="114">
        <f t="shared" ref="X28:X35" si="12">W28</f>
        <v>41619.370000000017</v>
      </c>
      <c r="Y28" s="138">
        <v>0</v>
      </c>
      <c r="Z28" s="138">
        <v>0</v>
      </c>
      <c r="AA28" s="140" t="s">
        <v>79</v>
      </c>
    </row>
    <row r="29" spans="1:27" s="141" customFormat="1" x14ac:dyDescent="0.2">
      <c r="A29" s="119">
        <v>2019</v>
      </c>
      <c r="B29" s="119" t="s">
        <v>59</v>
      </c>
      <c r="C29" s="119">
        <v>31</v>
      </c>
      <c r="D29" s="119" t="s">
        <v>11</v>
      </c>
      <c r="E29" s="120">
        <v>43452</v>
      </c>
      <c r="F29" s="120">
        <v>43586</v>
      </c>
      <c r="G29" s="120">
        <v>43616</v>
      </c>
      <c r="H29" s="120">
        <v>43623</v>
      </c>
      <c r="I29" s="121">
        <v>635</v>
      </c>
      <c r="J29" s="121" t="s">
        <v>132</v>
      </c>
      <c r="K29" s="119" t="s">
        <v>13</v>
      </c>
      <c r="L29" s="119" t="s">
        <v>16</v>
      </c>
      <c r="M29" s="134">
        <v>265.5</v>
      </c>
      <c r="N29" s="119" t="s">
        <v>36</v>
      </c>
      <c r="O29" s="135">
        <f>-(M29*I29)</f>
        <v>-168592.5</v>
      </c>
      <c r="P29" s="136" t="s">
        <v>18</v>
      </c>
      <c r="Q29" s="120" t="s">
        <v>76</v>
      </c>
      <c r="R29" s="137">
        <f>I29*V29</f>
        <v>27283336.562249992</v>
      </c>
      <c r="S29" s="138">
        <v>0</v>
      </c>
      <c r="T29" s="119"/>
      <c r="U29" s="139">
        <v>333.16280999999998</v>
      </c>
      <c r="V29" s="114">
        <f t="shared" si="9"/>
        <v>42965.884349999986</v>
      </c>
      <c r="W29" s="114">
        <f t="shared" si="11"/>
        <v>42965.884349999986</v>
      </c>
      <c r="X29" s="114">
        <f t="shared" si="12"/>
        <v>42965.884349999986</v>
      </c>
      <c r="Y29" s="138">
        <v>0</v>
      </c>
      <c r="Z29" s="138">
        <v>0</v>
      </c>
      <c r="AA29" s="140" t="s">
        <v>78</v>
      </c>
    </row>
    <row r="30" spans="1:27" s="141" customFormat="1" x14ac:dyDescent="0.2">
      <c r="A30" s="119">
        <v>2019</v>
      </c>
      <c r="B30" s="119" t="s">
        <v>69</v>
      </c>
      <c r="C30" s="119">
        <v>43</v>
      </c>
      <c r="D30" s="119" t="s">
        <v>11</v>
      </c>
      <c r="E30" s="120">
        <v>43452</v>
      </c>
      <c r="F30" s="120">
        <v>43586</v>
      </c>
      <c r="G30" s="120">
        <v>43616</v>
      </c>
      <c r="H30" s="120">
        <v>43623</v>
      </c>
      <c r="I30" s="121">
        <v>1979</v>
      </c>
      <c r="J30" s="121" t="s">
        <v>132</v>
      </c>
      <c r="K30" s="119" t="s">
        <v>13</v>
      </c>
      <c r="L30" s="119" t="s">
        <v>16</v>
      </c>
      <c r="M30" s="134">
        <v>274.5</v>
      </c>
      <c r="N30" s="119" t="s">
        <v>36</v>
      </c>
      <c r="O30" s="135">
        <f>-(M30*I30)</f>
        <v>-543235.5</v>
      </c>
      <c r="P30" s="136" t="s">
        <v>18</v>
      </c>
      <c r="Q30" s="120" t="s">
        <v>75</v>
      </c>
      <c r="R30" s="137">
        <f>I30*V30</f>
        <v>288848411.45597988</v>
      </c>
      <c r="S30" s="138">
        <v>0</v>
      </c>
      <c r="T30" s="119"/>
      <c r="U30" s="139">
        <v>348.25277999999997</v>
      </c>
      <c r="V30" s="114">
        <f t="shared" si="9"/>
        <v>145956.75161999994</v>
      </c>
      <c r="W30" s="114">
        <f t="shared" si="11"/>
        <v>145956.75161999994</v>
      </c>
      <c r="X30" s="114">
        <f t="shared" si="12"/>
        <v>145956.75161999994</v>
      </c>
      <c r="Y30" s="138">
        <v>0</v>
      </c>
      <c r="Z30" s="138">
        <v>0</v>
      </c>
      <c r="AA30" s="140" t="s">
        <v>80</v>
      </c>
    </row>
    <row r="31" spans="1:27" s="141" customFormat="1" ht="12.75" customHeight="1" x14ac:dyDescent="0.2">
      <c r="A31" s="119">
        <v>2019</v>
      </c>
      <c r="B31" s="119" t="s">
        <v>123</v>
      </c>
      <c r="C31" s="119">
        <v>83</v>
      </c>
      <c r="D31" s="119" t="s">
        <v>35</v>
      </c>
      <c r="E31" s="120">
        <v>43508</v>
      </c>
      <c r="F31" s="120">
        <v>43586</v>
      </c>
      <c r="G31" s="120">
        <v>43616</v>
      </c>
      <c r="H31" s="120">
        <v>43623</v>
      </c>
      <c r="I31" s="121">
        <v>400</v>
      </c>
      <c r="J31" s="121" t="s">
        <v>132</v>
      </c>
      <c r="K31" s="119" t="s">
        <v>13</v>
      </c>
      <c r="L31" s="119" t="s">
        <v>16</v>
      </c>
      <c r="M31" s="134">
        <v>340</v>
      </c>
      <c r="N31" s="119" t="s">
        <v>36</v>
      </c>
      <c r="O31" s="135">
        <f>-(M31*I31)</f>
        <v>-136000</v>
      </c>
      <c r="P31" s="136" t="s">
        <v>18</v>
      </c>
      <c r="Q31" s="120" t="s">
        <v>134</v>
      </c>
      <c r="R31" s="137">
        <f>I31*V31</f>
        <v>3491935.9999999958</v>
      </c>
      <c r="S31" s="138">
        <v>0</v>
      </c>
      <c r="T31" s="119"/>
      <c r="U31" s="139">
        <v>361.82459999999998</v>
      </c>
      <c r="V31" s="138">
        <f t="shared" si="9"/>
        <v>8729.8399999999892</v>
      </c>
      <c r="W31" s="138">
        <f t="shared" si="11"/>
        <v>8729.8399999999892</v>
      </c>
      <c r="X31" s="138">
        <f t="shared" si="12"/>
        <v>8729.8399999999892</v>
      </c>
      <c r="Y31" s="138">
        <v>0</v>
      </c>
      <c r="Z31" s="138">
        <v>0</v>
      </c>
      <c r="AA31" s="140" t="s">
        <v>121</v>
      </c>
    </row>
    <row r="32" spans="1:27" s="141" customFormat="1" x14ac:dyDescent="0.2">
      <c r="A32" s="119">
        <v>2019</v>
      </c>
      <c r="B32" s="119" t="s">
        <v>29</v>
      </c>
      <c r="C32" s="119">
        <v>10</v>
      </c>
      <c r="D32" s="119" t="s">
        <v>35</v>
      </c>
      <c r="E32" s="120">
        <v>43434</v>
      </c>
      <c r="F32" s="120">
        <v>43617</v>
      </c>
      <c r="G32" s="120">
        <v>43646</v>
      </c>
      <c r="H32" s="120">
        <v>43651</v>
      </c>
      <c r="I32" s="121">
        <v>650</v>
      </c>
      <c r="J32" s="121" t="s">
        <v>132</v>
      </c>
      <c r="K32" s="119" t="s">
        <v>13</v>
      </c>
      <c r="L32" s="119" t="s">
        <v>16</v>
      </c>
      <c r="M32" s="134">
        <v>282.5</v>
      </c>
      <c r="N32" s="119" t="s">
        <v>36</v>
      </c>
      <c r="O32" s="135">
        <f t="shared" ref="O32:O39" si="13">-(M32*I32)</f>
        <v>-183625</v>
      </c>
      <c r="P32" s="136" t="s">
        <v>18</v>
      </c>
      <c r="Q32" s="120" t="s">
        <v>77</v>
      </c>
      <c r="R32" s="137">
        <f t="shared" ref="R32:R39" si="14">I32*V32</f>
        <v>12265597.500000004</v>
      </c>
      <c r="S32" s="138">
        <v>0</v>
      </c>
      <c r="T32" s="119"/>
      <c r="U32" s="139">
        <v>311.53100000000001</v>
      </c>
      <c r="V32" s="138">
        <f t="shared" si="9"/>
        <v>18870.150000000005</v>
      </c>
      <c r="W32" s="138">
        <f t="shared" ref="W32:W35" si="15">V32</f>
        <v>18870.150000000005</v>
      </c>
      <c r="X32" s="143">
        <f t="shared" si="12"/>
        <v>18870.150000000005</v>
      </c>
      <c r="Y32" s="138">
        <v>0</v>
      </c>
      <c r="Z32" s="138">
        <v>0</v>
      </c>
      <c r="AA32" s="140" t="s">
        <v>79</v>
      </c>
    </row>
    <row r="33" spans="1:27" s="141" customFormat="1" x14ac:dyDescent="0.2">
      <c r="A33" s="119">
        <v>2019</v>
      </c>
      <c r="B33" s="119" t="s">
        <v>60</v>
      </c>
      <c r="C33" s="119">
        <v>32</v>
      </c>
      <c r="D33" s="119" t="s">
        <v>11</v>
      </c>
      <c r="E33" s="120">
        <v>43452</v>
      </c>
      <c r="F33" s="120">
        <v>43617</v>
      </c>
      <c r="G33" s="120">
        <v>43646</v>
      </c>
      <c r="H33" s="120">
        <v>43651</v>
      </c>
      <c r="I33" s="121">
        <v>635</v>
      </c>
      <c r="J33" s="121" t="s">
        <v>132</v>
      </c>
      <c r="K33" s="119" t="s">
        <v>13</v>
      </c>
      <c r="L33" s="119" t="s">
        <v>16</v>
      </c>
      <c r="M33" s="134">
        <v>265.5</v>
      </c>
      <c r="N33" s="119" t="s">
        <v>36</v>
      </c>
      <c r="O33" s="135">
        <f t="shared" si="13"/>
        <v>-168592.5</v>
      </c>
      <c r="P33" s="136" t="s">
        <v>18</v>
      </c>
      <c r="Q33" s="120" t="s">
        <v>76</v>
      </c>
      <c r="R33" s="137">
        <f t="shared" si="14"/>
        <v>14876986.374999994</v>
      </c>
      <c r="S33" s="138">
        <v>0</v>
      </c>
      <c r="T33" s="119"/>
      <c r="U33" s="139">
        <v>302.39499999999998</v>
      </c>
      <c r="V33" s="138">
        <f t="shared" si="9"/>
        <v>23428.32499999999</v>
      </c>
      <c r="W33" s="138">
        <f t="shared" si="15"/>
        <v>23428.32499999999</v>
      </c>
      <c r="X33" s="143">
        <f t="shared" si="12"/>
        <v>23428.32499999999</v>
      </c>
      <c r="Y33" s="138">
        <v>0</v>
      </c>
      <c r="Z33" s="138">
        <v>0</v>
      </c>
      <c r="AA33" s="140" t="s">
        <v>78</v>
      </c>
    </row>
    <row r="34" spans="1:27" s="141" customFormat="1" x14ac:dyDescent="0.2">
      <c r="A34" s="119">
        <v>2019</v>
      </c>
      <c r="B34" s="119" t="s">
        <v>70</v>
      </c>
      <c r="C34" s="119">
        <v>44</v>
      </c>
      <c r="D34" s="119" t="s">
        <v>11</v>
      </c>
      <c r="E34" s="120">
        <v>43452</v>
      </c>
      <c r="F34" s="120">
        <v>43617</v>
      </c>
      <c r="G34" s="120">
        <v>43646</v>
      </c>
      <c r="H34" s="120">
        <v>43651</v>
      </c>
      <c r="I34" s="121">
        <v>2023</v>
      </c>
      <c r="J34" s="121" t="s">
        <v>132</v>
      </c>
      <c r="K34" s="119" t="s">
        <v>13</v>
      </c>
      <c r="L34" s="119" t="s">
        <v>16</v>
      </c>
      <c r="M34" s="134">
        <v>274.5</v>
      </c>
      <c r="N34" s="119" t="s">
        <v>36</v>
      </c>
      <c r="O34" s="135">
        <f t="shared" si="13"/>
        <v>-555313.5</v>
      </c>
      <c r="P34" s="136" t="s">
        <v>18</v>
      </c>
      <c r="Q34" s="120" t="s">
        <v>75</v>
      </c>
      <c r="R34" s="137">
        <f t="shared" si="14"/>
        <v>179952592.65900004</v>
      </c>
      <c r="S34" s="138">
        <v>0</v>
      </c>
      <c r="T34" s="119"/>
      <c r="U34" s="139">
        <v>318.471</v>
      </c>
      <c r="V34" s="138">
        <f t="shared" si="9"/>
        <v>88953.333000000013</v>
      </c>
      <c r="W34" s="138">
        <f t="shared" si="15"/>
        <v>88953.333000000013</v>
      </c>
      <c r="X34" s="143">
        <f t="shared" si="12"/>
        <v>88953.333000000013</v>
      </c>
      <c r="Y34" s="138">
        <v>0</v>
      </c>
      <c r="Z34" s="138">
        <v>0</v>
      </c>
      <c r="AA34" s="140" t="s">
        <v>80</v>
      </c>
    </row>
    <row r="35" spans="1:27" s="141" customFormat="1" x14ac:dyDescent="0.2">
      <c r="A35" s="119">
        <v>2019</v>
      </c>
      <c r="B35" s="119" t="s">
        <v>124</v>
      </c>
      <c r="C35" s="119">
        <v>84</v>
      </c>
      <c r="D35" s="119" t="s">
        <v>35</v>
      </c>
      <c r="E35" s="120">
        <v>43508</v>
      </c>
      <c r="F35" s="120">
        <v>43617</v>
      </c>
      <c r="G35" s="120">
        <v>43646</v>
      </c>
      <c r="H35" s="120">
        <v>43651</v>
      </c>
      <c r="I35" s="121">
        <v>400</v>
      </c>
      <c r="J35" s="121" t="s">
        <v>132</v>
      </c>
      <c r="K35" s="119" t="s">
        <v>13</v>
      </c>
      <c r="L35" s="119" t="s">
        <v>16</v>
      </c>
      <c r="M35" s="134">
        <v>340</v>
      </c>
      <c r="N35" s="119" t="s">
        <v>36</v>
      </c>
      <c r="O35" s="135">
        <f t="shared" si="13"/>
        <v>-136000</v>
      </c>
      <c r="P35" s="136" t="s">
        <v>18</v>
      </c>
      <c r="Q35" s="120" t="s">
        <v>134</v>
      </c>
      <c r="R35" s="137">
        <f t="shared" si="14"/>
        <v>-1147359.9999999988</v>
      </c>
      <c r="S35" s="138">
        <v>0</v>
      </c>
      <c r="T35" s="119"/>
      <c r="U35" s="139">
        <v>332.82900000000001</v>
      </c>
      <c r="V35" s="138">
        <f t="shared" si="9"/>
        <v>-2868.3999999999969</v>
      </c>
      <c r="W35" s="138">
        <f t="shared" si="15"/>
        <v>-2868.3999999999969</v>
      </c>
      <c r="X35" s="143">
        <f t="shared" si="12"/>
        <v>-2868.3999999999969</v>
      </c>
      <c r="Y35" s="138">
        <v>0</v>
      </c>
      <c r="Z35" s="138">
        <v>0</v>
      </c>
      <c r="AA35" s="140" t="s">
        <v>121</v>
      </c>
    </row>
    <row r="36" spans="1:27" s="141" customFormat="1" x14ac:dyDescent="0.2">
      <c r="A36" s="119">
        <v>2019</v>
      </c>
      <c r="B36" s="119" t="s">
        <v>61</v>
      </c>
      <c r="C36" s="119">
        <v>33</v>
      </c>
      <c r="D36" s="119" t="s">
        <v>11</v>
      </c>
      <c r="E36" s="120">
        <v>43452</v>
      </c>
      <c r="F36" s="120">
        <v>43647</v>
      </c>
      <c r="G36" s="120">
        <v>43677</v>
      </c>
      <c r="H36" s="120">
        <v>43684</v>
      </c>
      <c r="I36" s="121">
        <v>635</v>
      </c>
      <c r="J36" s="121" t="s">
        <v>132</v>
      </c>
      <c r="K36" s="119" t="s">
        <v>13</v>
      </c>
      <c r="L36" s="119" t="s">
        <v>16</v>
      </c>
      <c r="M36" s="134">
        <v>265.5</v>
      </c>
      <c r="N36" s="119" t="s">
        <v>36</v>
      </c>
      <c r="O36" s="135">
        <f t="shared" si="13"/>
        <v>-168592.5</v>
      </c>
      <c r="P36" s="136" t="s">
        <v>18</v>
      </c>
      <c r="Q36" s="120" t="s">
        <v>76</v>
      </c>
      <c r="R36" s="137">
        <f t="shared" si="14"/>
        <v>21160441.550000004</v>
      </c>
      <c r="S36" s="138">
        <v>0</v>
      </c>
      <c r="T36" s="119"/>
      <c r="U36" s="139">
        <v>317.97800000000001</v>
      </c>
      <c r="V36" s="138">
        <f t="shared" si="9"/>
        <v>33323.530000000006</v>
      </c>
      <c r="W36" s="138">
        <f t="shared" ref="W36:W37" si="16">V36</f>
        <v>33323.530000000006</v>
      </c>
      <c r="X36" s="143">
        <f t="shared" ref="X36:X37" si="17">W36</f>
        <v>33323.530000000006</v>
      </c>
      <c r="Y36" s="138">
        <v>0</v>
      </c>
      <c r="Z36" s="138">
        <v>0</v>
      </c>
      <c r="AA36" s="140" t="s">
        <v>78</v>
      </c>
    </row>
    <row r="37" spans="1:27" s="141" customFormat="1" x14ac:dyDescent="0.2">
      <c r="A37" s="119">
        <v>2019</v>
      </c>
      <c r="B37" s="119" t="s">
        <v>71</v>
      </c>
      <c r="C37" s="119">
        <v>45</v>
      </c>
      <c r="D37" s="119" t="s">
        <v>11</v>
      </c>
      <c r="E37" s="120">
        <v>43452</v>
      </c>
      <c r="F37" s="120">
        <v>43647</v>
      </c>
      <c r="G37" s="120">
        <v>43677</v>
      </c>
      <c r="H37" s="120">
        <v>43684</v>
      </c>
      <c r="I37" s="121">
        <v>1198</v>
      </c>
      <c r="J37" s="121" t="s">
        <v>132</v>
      </c>
      <c r="K37" s="119" t="s">
        <v>13</v>
      </c>
      <c r="L37" s="119" t="s">
        <v>16</v>
      </c>
      <c r="M37" s="134">
        <v>274.5</v>
      </c>
      <c r="N37" s="119" t="s">
        <v>36</v>
      </c>
      <c r="O37" s="135">
        <f t="shared" si="13"/>
        <v>-328851</v>
      </c>
      <c r="P37" s="136" t="s">
        <v>18</v>
      </c>
      <c r="Q37" s="120" t="s">
        <v>75</v>
      </c>
      <c r="R37" s="137">
        <f t="shared" si="14"/>
        <v>84721527.324000001</v>
      </c>
      <c r="S37" s="138">
        <v>0</v>
      </c>
      <c r="T37" s="119"/>
      <c r="U37" s="139">
        <v>333.53100000000001</v>
      </c>
      <c r="V37" s="138">
        <f t="shared" si="9"/>
        <v>70719.138000000006</v>
      </c>
      <c r="W37" s="138">
        <f t="shared" si="16"/>
        <v>70719.138000000006</v>
      </c>
      <c r="X37" s="143">
        <f t="shared" si="17"/>
        <v>70719.138000000006</v>
      </c>
      <c r="Y37" s="138">
        <v>0</v>
      </c>
      <c r="Z37" s="138">
        <v>0</v>
      </c>
      <c r="AA37" s="140" t="s">
        <v>80</v>
      </c>
    </row>
    <row r="38" spans="1:27" s="141" customFormat="1" x14ac:dyDescent="0.2">
      <c r="A38" s="119">
        <v>2019</v>
      </c>
      <c r="B38" s="119" t="s">
        <v>30</v>
      </c>
      <c r="C38" s="119">
        <v>11</v>
      </c>
      <c r="D38" s="119" t="s">
        <v>35</v>
      </c>
      <c r="E38" s="120">
        <v>43434</v>
      </c>
      <c r="F38" s="120">
        <v>43647</v>
      </c>
      <c r="G38" s="120">
        <v>43677</v>
      </c>
      <c r="H38" s="120">
        <v>43684</v>
      </c>
      <c r="I38" s="121">
        <v>650</v>
      </c>
      <c r="J38" s="121" t="s">
        <v>132</v>
      </c>
      <c r="K38" s="119" t="s">
        <v>13</v>
      </c>
      <c r="L38" s="119" t="s">
        <v>16</v>
      </c>
      <c r="M38" s="134">
        <v>282.5</v>
      </c>
      <c r="N38" s="119" t="s">
        <v>36</v>
      </c>
      <c r="O38" s="135">
        <f t="shared" si="13"/>
        <v>-183625</v>
      </c>
      <c r="P38" s="136" t="s">
        <v>18</v>
      </c>
      <c r="Q38" s="120" t="s">
        <v>77</v>
      </c>
      <c r="R38" s="137">
        <f t="shared" si="14"/>
        <v>20211555.000000011</v>
      </c>
      <c r="S38" s="138">
        <v>0</v>
      </c>
      <c r="T38" s="119"/>
      <c r="U38" s="139">
        <v>330.33800000000002</v>
      </c>
      <c r="V38" s="138">
        <f t="shared" ref="V38:V39" si="18">(U38-M38)*I38</f>
        <v>31094.700000000015</v>
      </c>
      <c r="W38" s="138">
        <f t="shared" ref="W38:W39" si="19">V38</f>
        <v>31094.700000000015</v>
      </c>
      <c r="X38" s="143">
        <f t="shared" ref="X38:X39" si="20">W38</f>
        <v>31094.700000000015</v>
      </c>
      <c r="Y38" s="138">
        <v>0</v>
      </c>
      <c r="Z38" s="138">
        <v>0</v>
      </c>
      <c r="AA38" s="140" t="s">
        <v>79</v>
      </c>
    </row>
    <row r="39" spans="1:27" s="141" customFormat="1" x14ac:dyDescent="0.2">
      <c r="A39" s="119">
        <v>2019</v>
      </c>
      <c r="B39" s="119" t="s">
        <v>125</v>
      </c>
      <c r="C39" s="119">
        <v>85</v>
      </c>
      <c r="D39" s="119" t="s">
        <v>35</v>
      </c>
      <c r="E39" s="120">
        <v>43508</v>
      </c>
      <c r="F39" s="120">
        <v>43647</v>
      </c>
      <c r="G39" s="120">
        <v>43677</v>
      </c>
      <c r="H39" s="120">
        <v>43684</v>
      </c>
      <c r="I39" s="121">
        <v>400</v>
      </c>
      <c r="J39" s="121" t="s">
        <v>132</v>
      </c>
      <c r="K39" s="119" t="s">
        <v>13</v>
      </c>
      <c r="L39" s="119" t="s">
        <v>16</v>
      </c>
      <c r="M39" s="134">
        <v>340</v>
      </c>
      <c r="N39" s="119" t="s">
        <v>36</v>
      </c>
      <c r="O39" s="135">
        <f t="shared" si="13"/>
        <v>-136000</v>
      </c>
      <c r="P39" s="136" t="s">
        <v>18</v>
      </c>
      <c r="Q39" s="120" t="s">
        <v>134</v>
      </c>
      <c r="R39" s="137">
        <f t="shared" si="14"/>
        <v>5920479.9999999972</v>
      </c>
      <c r="S39" s="138">
        <v>0</v>
      </c>
      <c r="T39" s="119"/>
      <c r="U39" s="139">
        <v>377.00299999999999</v>
      </c>
      <c r="V39" s="138">
        <f t="shared" si="18"/>
        <v>14801.199999999993</v>
      </c>
      <c r="W39" s="138">
        <f t="shared" si="19"/>
        <v>14801.199999999993</v>
      </c>
      <c r="X39" s="143">
        <f t="shared" si="20"/>
        <v>14801.199999999993</v>
      </c>
      <c r="Y39" s="138">
        <v>0</v>
      </c>
      <c r="Z39" s="138">
        <v>0</v>
      </c>
      <c r="AA39" s="140" t="s">
        <v>121</v>
      </c>
    </row>
    <row r="40" spans="1:27" s="141" customFormat="1" x14ac:dyDescent="0.2">
      <c r="A40" s="119">
        <v>2019</v>
      </c>
      <c r="B40" s="119" t="s">
        <v>31</v>
      </c>
      <c r="C40" s="119">
        <v>12</v>
      </c>
      <c r="D40" s="119" t="s">
        <v>35</v>
      </c>
      <c r="E40" s="120">
        <v>43434</v>
      </c>
      <c r="F40" s="120">
        <v>43678</v>
      </c>
      <c r="G40" s="120">
        <v>43708</v>
      </c>
      <c r="H40" s="120">
        <v>43714</v>
      </c>
      <c r="I40" s="121">
        <v>650</v>
      </c>
      <c r="J40" s="121" t="s">
        <v>132</v>
      </c>
      <c r="K40" s="119" t="s">
        <v>13</v>
      </c>
      <c r="L40" s="119" t="s">
        <v>16</v>
      </c>
      <c r="M40" s="134">
        <v>282.5</v>
      </c>
      <c r="N40" s="119" t="s">
        <v>36</v>
      </c>
      <c r="O40" s="135">
        <f t="shared" ref="O40:O51" si="21">-(M40*I40)</f>
        <v>-183625</v>
      </c>
      <c r="P40" s="136" t="s">
        <v>18</v>
      </c>
      <c r="Q40" s="120" t="s">
        <v>77</v>
      </c>
      <c r="R40" s="137">
        <f t="shared" ref="R40:R51" si="22">I40*V40</f>
        <v>-7191372.5000000065</v>
      </c>
      <c r="S40" s="138">
        <v>0</v>
      </c>
      <c r="T40" s="119"/>
      <c r="U40" s="139">
        <v>265.47899999999998</v>
      </c>
      <c r="V40" s="138">
        <f t="shared" ref="V40:V47" si="23">(U40-M40)*I40</f>
        <v>-11063.650000000011</v>
      </c>
      <c r="W40" s="138">
        <f t="shared" ref="W40:X44" si="24">V40</f>
        <v>-11063.650000000011</v>
      </c>
      <c r="X40" s="143">
        <f t="shared" si="24"/>
        <v>-11063.650000000011</v>
      </c>
      <c r="Y40" s="138">
        <v>0</v>
      </c>
      <c r="Z40" s="138">
        <v>0</v>
      </c>
      <c r="AA40" s="140" t="s">
        <v>79</v>
      </c>
    </row>
    <row r="41" spans="1:27" s="141" customFormat="1" x14ac:dyDescent="0.2">
      <c r="A41" s="119">
        <v>2019</v>
      </c>
      <c r="B41" s="119" t="s">
        <v>62</v>
      </c>
      <c r="C41" s="119">
        <v>34</v>
      </c>
      <c r="D41" s="119" t="s">
        <v>11</v>
      </c>
      <c r="E41" s="120">
        <v>43452</v>
      </c>
      <c r="F41" s="120">
        <v>43678</v>
      </c>
      <c r="G41" s="120">
        <v>43708</v>
      </c>
      <c r="H41" s="120">
        <v>43714</v>
      </c>
      <c r="I41" s="121">
        <v>635</v>
      </c>
      <c r="J41" s="121" t="s">
        <v>132</v>
      </c>
      <c r="K41" s="119" t="s">
        <v>13</v>
      </c>
      <c r="L41" s="119" t="s">
        <v>16</v>
      </c>
      <c r="M41" s="134">
        <v>265.5</v>
      </c>
      <c r="N41" s="119" t="s">
        <v>36</v>
      </c>
      <c r="O41" s="135">
        <f t="shared" si="21"/>
        <v>-168592.5</v>
      </c>
      <c r="P41" s="136" t="s">
        <v>18</v>
      </c>
      <c r="Q41" s="120" t="s">
        <v>76</v>
      </c>
      <c r="R41" s="137">
        <f t="shared" si="22"/>
        <v>-7971758.2500000037</v>
      </c>
      <c r="S41" s="138">
        <v>0</v>
      </c>
      <c r="T41" s="119"/>
      <c r="U41" s="139">
        <v>245.73</v>
      </c>
      <c r="V41" s="138">
        <f t="shared" si="23"/>
        <v>-12553.950000000006</v>
      </c>
      <c r="W41" s="138">
        <f t="shared" si="24"/>
        <v>-12553.950000000006</v>
      </c>
      <c r="X41" s="143">
        <f t="shared" si="24"/>
        <v>-12553.950000000006</v>
      </c>
      <c r="Y41" s="138">
        <v>0</v>
      </c>
      <c r="Z41" s="138">
        <v>0</v>
      </c>
      <c r="AA41" s="140" t="s">
        <v>78</v>
      </c>
    </row>
    <row r="42" spans="1:27" s="141" customFormat="1" x14ac:dyDescent="0.2">
      <c r="A42" s="119">
        <v>2019</v>
      </c>
      <c r="B42" s="119" t="s">
        <v>72</v>
      </c>
      <c r="C42" s="119">
        <v>46</v>
      </c>
      <c r="D42" s="119" t="s">
        <v>11</v>
      </c>
      <c r="E42" s="120">
        <v>43452</v>
      </c>
      <c r="F42" s="120">
        <v>43678</v>
      </c>
      <c r="G42" s="120">
        <v>43708</v>
      </c>
      <c r="H42" s="120">
        <v>43714</v>
      </c>
      <c r="I42" s="121">
        <v>2082</v>
      </c>
      <c r="J42" s="121" t="s">
        <v>132</v>
      </c>
      <c r="K42" s="119" t="s">
        <v>13</v>
      </c>
      <c r="L42" s="119" t="s">
        <v>16</v>
      </c>
      <c r="M42" s="134">
        <v>274.5</v>
      </c>
      <c r="N42" s="119" t="s">
        <v>36</v>
      </c>
      <c r="O42" s="135">
        <f t="shared" si="21"/>
        <v>-571509</v>
      </c>
      <c r="P42" s="136" t="s">
        <v>18</v>
      </c>
      <c r="Q42" s="120" t="s">
        <v>75</v>
      </c>
      <c r="R42" s="137">
        <f t="shared" si="22"/>
        <v>-57122992.871999986</v>
      </c>
      <c r="S42" s="138">
        <v>0</v>
      </c>
      <c r="T42" s="119"/>
      <c r="U42" s="139">
        <v>261.322</v>
      </c>
      <c r="V42" s="138">
        <f t="shared" si="23"/>
        <v>-27436.595999999994</v>
      </c>
      <c r="W42" s="138">
        <f t="shared" si="24"/>
        <v>-27436.595999999994</v>
      </c>
      <c r="X42" s="143">
        <f t="shared" si="24"/>
        <v>-27436.595999999994</v>
      </c>
      <c r="Y42" s="138">
        <v>0</v>
      </c>
      <c r="Z42" s="138">
        <v>0</v>
      </c>
      <c r="AA42" s="140" t="s">
        <v>80</v>
      </c>
    </row>
    <row r="43" spans="1:27" s="141" customFormat="1" x14ac:dyDescent="0.2">
      <c r="A43" s="119">
        <v>2019</v>
      </c>
      <c r="B43" s="119" t="s">
        <v>126</v>
      </c>
      <c r="C43" s="119">
        <v>86</v>
      </c>
      <c r="D43" s="119" t="s">
        <v>35</v>
      </c>
      <c r="E43" s="120">
        <v>43508</v>
      </c>
      <c r="F43" s="120">
        <v>43678</v>
      </c>
      <c r="G43" s="120">
        <v>43708</v>
      </c>
      <c r="H43" s="120">
        <v>43714</v>
      </c>
      <c r="I43" s="121">
        <v>400</v>
      </c>
      <c r="J43" s="121" t="s">
        <v>132</v>
      </c>
      <c r="K43" s="119" t="s">
        <v>13</v>
      </c>
      <c r="L43" s="119" t="s">
        <v>16</v>
      </c>
      <c r="M43" s="134">
        <v>340</v>
      </c>
      <c r="N43" s="119" t="s">
        <v>36</v>
      </c>
      <c r="O43" s="135">
        <f t="shared" si="21"/>
        <v>-136000</v>
      </c>
      <c r="P43" s="136" t="s">
        <v>18</v>
      </c>
      <c r="Q43" s="120" t="s">
        <v>134</v>
      </c>
      <c r="R43" s="137">
        <f t="shared" si="22"/>
        <v>-4403519.9999999981</v>
      </c>
      <c r="S43" s="138">
        <v>0</v>
      </c>
      <c r="T43" s="119"/>
      <c r="U43" s="139">
        <v>312.47800000000001</v>
      </c>
      <c r="V43" s="138">
        <f t="shared" si="23"/>
        <v>-11008.799999999996</v>
      </c>
      <c r="W43" s="138">
        <f t="shared" si="24"/>
        <v>-11008.799999999996</v>
      </c>
      <c r="X43" s="143">
        <f t="shared" si="24"/>
        <v>-11008.799999999996</v>
      </c>
      <c r="Y43" s="138">
        <v>0</v>
      </c>
      <c r="Z43" s="138">
        <v>0</v>
      </c>
      <c r="AA43" s="140" t="s">
        <v>121</v>
      </c>
    </row>
    <row r="44" spans="1:27" s="141" customFormat="1" x14ac:dyDescent="0.2">
      <c r="A44" s="119">
        <v>2019</v>
      </c>
      <c r="B44" s="119" t="s">
        <v>32</v>
      </c>
      <c r="C44" s="119">
        <v>13</v>
      </c>
      <c r="D44" s="119" t="s">
        <v>35</v>
      </c>
      <c r="E44" s="120">
        <v>43434</v>
      </c>
      <c r="F44" s="120">
        <v>43709</v>
      </c>
      <c r="G44" s="120">
        <v>43738</v>
      </c>
      <c r="H44" s="120">
        <v>43745</v>
      </c>
      <c r="I44" s="121">
        <v>650</v>
      </c>
      <c r="J44" s="121" t="s">
        <v>132</v>
      </c>
      <c r="K44" s="119" t="s">
        <v>13</v>
      </c>
      <c r="L44" s="119" t="s">
        <v>16</v>
      </c>
      <c r="M44" s="134">
        <v>282.5</v>
      </c>
      <c r="N44" s="119" t="s">
        <v>36</v>
      </c>
      <c r="O44" s="135">
        <f t="shared" si="21"/>
        <v>-183625</v>
      </c>
      <c r="P44" s="136" t="s">
        <v>18</v>
      </c>
      <c r="Q44" s="120" t="s">
        <v>77</v>
      </c>
      <c r="R44" s="137">
        <f t="shared" si="22"/>
        <v>-5296037.5000000102</v>
      </c>
      <c r="S44" s="138">
        <v>0</v>
      </c>
      <c r="T44" s="119"/>
      <c r="U44" s="139">
        <v>269.96499999999997</v>
      </c>
      <c r="V44" s="138">
        <f t="shared" si="23"/>
        <v>-8147.7500000000164</v>
      </c>
      <c r="W44" s="138">
        <f t="shared" si="24"/>
        <v>-8147.7500000000164</v>
      </c>
      <c r="X44" s="143">
        <f t="shared" si="24"/>
        <v>-8147.7500000000164</v>
      </c>
      <c r="Y44" s="138">
        <v>0</v>
      </c>
      <c r="Z44" s="138">
        <v>0</v>
      </c>
      <c r="AA44" s="140" t="s">
        <v>79</v>
      </c>
    </row>
    <row r="45" spans="1:27" s="141" customFormat="1" x14ac:dyDescent="0.2">
      <c r="A45" s="119">
        <v>2019</v>
      </c>
      <c r="B45" s="119" t="s">
        <v>63</v>
      </c>
      <c r="C45" s="119">
        <v>35</v>
      </c>
      <c r="D45" s="119" t="s">
        <v>11</v>
      </c>
      <c r="E45" s="120">
        <v>43452</v>
      </c>
      <c r="F45" s="120">
        <v>43709</v>
      </c>
      <c r="G45" s="120">
        <v>43738</v>
      </c>
      <c r="H45" s="120">
        <v>43745</v>
      </c>
      <c r="I45" s="121">
        <v>635</v>
      </c>
      <c r="J45" s="121" t="s">
        <v>132</v>
      </c>
      <c r="K45" s="119" t="s">
        <v>13</v>
      </c>
      <c r="L45" s="119" t="s">
        <v>16</v>
      </c>
      <c r="M45" s="134">
        <v>265.5</v>
      </c>
      <c r="N45" s="119" t="s">
        <v>36</v>
      </c>
      <c r="O45" s="135">
        <f t="shared" si="21"/>
        <v>-168592.5</v>
      </c>
      <c r="P45" s="136" t="s">
        <v>18</v>
      </c>
      <c r="Q45" s="120" t="s">
        <v>76</v>
      </c>
      <c r="R45" s="137">
        <f t="shared" si="22"/>
        <v>5656037.0749999946</v>
      </c>
      <c r="S45" s="138">
        <v>0</v>
      </c>
      <c r="T45" s="119"/>
      <c r="U45" s="139">
        <v>279.52699999999999</v>
      </c>
      <c r="V45" s="138">
        <f t="shared" si="23"/>
        <v>8907.1449999999913</v>
      </c>
      <c r="W45" s="138">
        <f>V45</f>
        <v>8907.1449999999913</v>
      </c>
      <c r="X45" s="143">
        <f t="shared" ref="X45:X53" si="25">W45</f>
        <v>8907.1449999999913</v>
      </c>
      <c r="Y45" s="138">
        <v>0</v>
      </c>
      <c r="Z45" s="138">
        <v>0</v>
      </c>
      <c r="AA45" s="140" t="s">
        <v>78</v>
      </c>
    </row>
    <row r="46" spans="1:27" s="141" customFormat="1" x14ac:dyDescent="0.2">
      <c r="A46" s="119">
        <v>2019</v>
      </c>
      <c r="B46" s="119" t="s">
        <v>73</v>
      </c>
      <c r="C46" s="119">
        <v>47</v>
      </c>
      <c r="D46" s="119" t="s">
        <v>11</v>
      </c>
      <c r="E46" s="120">
        <v>43452</v>
      </c>
      <c r="F46" s="120">
        <v>43709</v>
      </c>
      <c r="G46" s="120">
        <v>43738</v>
      </c>
      <c r="H46" s="120">
        <v>43745</v>
      </c>
      <c r="I46" s="121">
        <v>2452</v>
      </c>
      <c r="J46" s="121" t="s">
        <v>132</v>
      </c>
      <c r="K46" s="119" t="s">
        <v>13</v>
      </c>
      <c r="L46" s="119" t="s">
        <v>16</v>
      </c>
      <c r="M46" s="134">
        <v>274.5</v>
      </c>
      <c r="N46" s="119" t="s">
        <v>36</v>
      </c>
      <c r="O46" s="135">
        <f t="shared" si="21"/>
        <v>-673074</v>
      </c>
      <c r="P46" s="136" t="s">
        <v>18</v>
      </c>
      <c r="Q46" s="120" t="s">
        <v>75</v>
      </c>
      <c r="R46" s="137">
        <f t="shared" si="22"/>
        <v>125350526.09599994</v>
      </c>
      <c r="S46" s="138">
        <v>0</v>
      </c>
      <c r="T46" s="119"/>
      <c r="U46" s="139">
        <v>295.34899999999999</v>
      </c>
      <c r="V46" s="138">
        <f t="shared" si="23"/>
        <v>51121.747999999978</v>
      </c>
      <c r="W46" s="138">
        <f>V46</f>
        <v>51121.747999999978</v>
      </c>
      <c r="X46" s="143">
        <f t="shared" si="25"/>
        <v>51121.747999999978</v>
      </c>
      <c r="Y46" s="138">
        <v>0</v>
      </c>
      <c r="Z46" s="138">
        <v>0</v>
      </c>
      <c r="AA46" s="140" t="s">
        <v>80</v>
      </c>
    </row>
    <row r="47" spans="1:27" s="141" customFormat="1" x14ac:dyDescent="0.2">
      <c r="A47" s="119">
        <v>2019</v>
      </c>
      <c r="B47" s="119" t="s">
        <v>127</v>
      </c>
      <c r="C47" s="119">
        <v>87</v>
      </c>
      <c r="D47" s="119" t="s">
        <v>35</v>
      </c>
      <c r="E47" s="120">
        <v>43508</v>
      </c>
      <c r="F47" s="120">
        <v>43709</v>
      </c>
      <c r="G47" s="120">
        <v>43738</v>
      </c>
      <c r="H47" s="120">
        <v>43745</v>
      </c>
      <c r="I47" s="121">
        <v>400</v>
      </c>
      <c r="J47" s="121" t="s">
        <v>132</v>
      </c>
      <c r="K47" s="119" t="s">
        <v>13</v>
      </c>
      <c r="L47" s="119" t="s">
        <v>16</v>
      </c>
      <c r="M47" s="134">
        <v>340</v>
      </c>
      <c r="N47" s="119" t="s">
        <v>36</v>
      </c>
      <c r="O47" s="135">
        <f t="shared" si="21"/>
        <v>-136000</v>
      </c>
      <c r="P47" s="136" t="s">
        <v>18</v>
      </c>
      <c r="Q47" s="120" t="s">
        <v>134</v>
      </c>
      <c r="R47" s="137">
        <f t="shared" si="22"/>
        <v>3144799.9999999958</v>
      </c>
      <c r="S47" s="138">
        <v>0</v>
      </c>
      <c r="T47" s="119"/>
      <c r="U47" s="139">
        <v>359.65499999999997</v>
      </c>
      <c r="V47" s="138">
        <f t="shared" si="23"/>
        <v>7861.9999999999891</v>
      </c>
      <c r="W47" s="138">
        <f t="shared" ref="W47:W53" si="26">V47</f>
        <v>7861.9999999999891</v>
      </c>
      <c r="X47" s="143">
        <f t="shared" si="25"/>
        <v>7861.9999999999891</v>
      </c>
      <c r="Y47" s="138">
        <v>0</v>
      </c>
      <c r="Z47" s="138">
        <v>0</v>
      </c>
      <c r="AA47" s="140" t="s">
        <v>121</v>
      </c>
    </row>
    <row r="48" spans="1:27" s="141" customFormat="1" x14ac:dyDescent="0.2">
      <c r="A48" s="119">
        <v>2019</v>
      </c>
      <c r="B48" s="119" t="s">
        <v>33</v>
      </c>
      <c r="C48" s="119">
        <v>14</v>
      </c>
      <c r="D48" s="119" t="s">
        <v>35</v>
      </c>
      <c r="E48" s="120">
        <v>43434</v>
      </c>
      <c r="F48" s="120">
        <v>43739</v>
      </c>
      <c r="G48" s="120">
        <v>43769</v>
      </c>
      <c r="H48" s="120">
        <v>43776</v>
      </c>
      <c r="I48" s="121">
        <v>650</v>
      </c>
      <c r="J48" s="121" t="s">
        <v>132</v>
      </c>
      <c r="K48" s="119" t="s">
        <v>13</v>
      </c>
      <c r="L48" s="119" t="s">
        <v>16</v>
      </c>
      <c r="M48" s="134">
        <v>282.5</v>
      </c>
      <c r="N48" s="119" t="s">
        <v>36</v>
      </c>
      <c r="O48" s="135">
        <f t="shared" si="21"/>
        <v>-183625</v>
      </c>
      <c r="P48" s="136" t="s">
        <v>18</v>
      </c>
      <c r="Q48" s="120" t="s">
        <v>77</v>
      </c>
      <c r="R48" s="137">
        <f t="shared" si="22"/>
        <v>-26999862.5</v>
      </c>
      <c r="S48" s="138">
        <v>0</v>
      </c>
      <c r="T48" s="119"/>
      <c r="U48" s="139">
        <v>218.595</v>
      </c>
      <c r="V48" s="138">
        <f>(U48-M48)*I48</f>
        <v>-41538.25</v>
      </c>
      <c r="W48" s="138">
        <f t="shared" si="26"/>
        <v>-41538.25</v>
      </c>
      <c r="X48" s="143">
        <f t="shared" si="25"/>
        <v>-41538.25</v>
      </c>
      <c r="Y48" s="138">
        <v>0</v>
      </c>
      <c r="Z48" s="138">
        <v>0</v>
      </c>
      <c r="AA48" s="140" t="s">
        <v>79</v>
      </c>
    </row>
    <row r="49" spans="1:29" s="141" customFormat="1" x14ac:dyDescent="0.2">
      <c r="A49" s="119">
        <v>2019</v>
      </c>
      <c r="B49" s="119" t="s">
        <v>64</v>
      </c>
      <c r="C49" s="119">
        <v>36</v>
      </c>
      <c r="D49" s="119" t="s">
        <v>11</v>
      </c>
      <c r="E49" s="120">
        <v>43452</v>
      </c>
      <c r="F49" s="120">
        <v>43739</v>
      </c>
      <c r="G49" s="120">
        <v>43769</v>
      </c>
      <c r="H49" s="120">
        <v>43776</v>
      </c>
      <c r="I49" s="121">
        <v>635</v>
      </c>
      <c r="J49" s="121" t="s">
        <v>132</v>
      </c>
      <c r="K49" s="119" t="s">
        <v>13</v>
      </c>
      <c r="L49" s="119" t="s">
        <v>16</v>
      </c>
      <c r="M49" s="134">
        <v>265.5</v>
      </c>
      <c r="N49" s="119" t="s">
        <v>36</v>
      </c>
      <c r="O49" s="135">
        <f t="shared" si="21"/>
        <v>-168592.5</v>
      </c>
      <c r="P49" s="136" t="s">
        <v>18</v>
      </c>
      <c r="Q49" s="120" t="s">
        <v>76</v>
      </c>
      <c r="R49" s="137">
        <f t="shared" si="22"/>
        <v>-27379783.949999992</v>
      </c>
      <c r="S49" s="138">
        <v>0</v>
      </c>
      <c r="T49" s="119"/>
      <c r="U49" s="139">
        <v>197.59800000000001</v>
      </c>
      <c r="V49" s="138">
        <f>(U49-M49)*I49</f>
        <v>-43117.76999999999</v>
      </c>
      <c r="W49" s="138">
        <f t="shared" si="26"/>
        <v>-43117.76999999999</v>
      </c>
      <c r="X49" s="143">
        <f t="shared" si="25"/>
        <v>-43117.76999999999</v>
      </c>
      <c r="Y49" s="138">
        <v>0</v>
      </c>
      <c r="Z49" s="138">
        <v>0</v>
      </c>
      <c r="AA49" s="140" t="s">
        <v>78</v>
      </c>
    </row>
    <row r="50" spans="1:29" s="141" customFormat="1" x14ac:dyDescent="0.2">
      <c r="A50" s="119">
        <v>2019</v>
      </c>
      <c r="B50" s="119" t="s">
        <v>74</v>
      </c>
      <c r="C50" s="119">
        <v>48</v>
      </c>
      <c r="D50" s="119" t="s">
        <v>11</v>
      </c>
      <c r="E50" s="120">
        <v>43452</v>
      </c>
      <c r="F50" s="120">
        <v>43739</v>
      </c>
      <c r="G50" s="120">
        <v>43769</v>
      </c>
      <c r="H50" s="120">
        <v>43776</v>
      </c>
      <c r="I50" s="121">
        <v>2976</v>
      </c>
      <c r="J50" s="121" t="s">
        <v>132</v>
      </c>
      <c r="K50" s="119" t="s">
        <v>13</v>
      </c>
      <c r="L50" s="119" t="s">
        <v>16</v>
      </c>
      <c r="M50" s="134">
        <v>274.5</v>
      </c>
      <c r="N50" s="119" t="s">
        <v>36</v>
      </c>
      <c r="O50" s="135">
        <f t="shared" si="21"/>
        <v>-816912</v>
      </c>
      <c r="P50" s="136" t="s">
        <v>18</v>
      </c>
      <c r="Q50" s="120" t="s">
        <v>75</v>
      </c>
      <c r="R50" s="137">
        <f t="shared" si="22"/>
        <v>-504497138.6879999</v>
      </c>
      <c r="S50" s="138">
        <v>0</v>
      </c>
      <c r="T50" s="119"/>
      <c r="U50" s="139">
        <v>217.53700000000001</v>
      </c>
      <c r="V50" s="138">
        <f>(U50-M50)*I50</f>
        <v>-169521.88799999998</v>
      </c>
      <c r="W50" s="138">
        <f t="shared" si="26"/>
        <v>-169521.88799999998</v>
      </c>
      <c r="X50" s="143">
        <f t="shared" si="25"/>
        <v>-169521.88799999998</v>
      </c>
      <c r="Y50" s="138">
        <v>0</v>
      </c>
      <c r="Z50" s="138">
        <v>0</v>
      </c>
      <c r="AA50" s="140" t="s">
        <v>80</v>
      </c>
    </row>
    <row r="51" spans="1:29" s="141" customFormat="1" x14ac:dyDescent="0.2">
      <c r="A51" s="119">
        <v>2019</v>
      </c>
      <c r="B51" s="119" t="s">
        <v>128</v>
      </c>
      <c r="C51" s="119">
        <v>88</v>
      </c>
      <c r="D51" s="119" t="s">
        <v>35</v>
      </c>
      <c r="E51" s="120">
        <v>43508</v>
      </c>
      <c r="F51" s="120">
        <v>43739</v>
      </c>
      <c r="G51" s="120">
        <v>43769</v>
      </c>
      <c r="H51" s="120">
        <v>43776</v>
      </c>
      <c r="I51" s="121">
        <v>400</v>
      </c>
      <c r="J51" s="121" t="s">
        <v>132</v>
      </c>
      <c r="K51" s="119" t="s">
        <v>13</v>
      </c>
      <c r="L51" s="119" t="s">
        <v>16</v>
      </c>
      <c r="M51" s="134">
        <v>340</v>
      </c>
      <c r="N51" s="119" t="s">
        <v>36</v>
      </c>
      <c r="O51" s="135">
        <f t="shared" si="21"/>
        <v>-136000</v>
      </c>
      <c r="P51" s="136" t="s">
        <v>18</v>
      </c>
      <c r="Q51" s="120" t="s">
        <v>134</v>
      </c>
      <c r="R51" s="137">
        <f t="shared" si="22"/>
        <v>-11200959.999999994</v>
      </c>
      <c r="S51" s="138">
        <v>0</v>
      </c>
      <c r="T51" s="119"/>
      <c r="U51" s="139">
        <v>269.99400000000003</v>
      </c>
      <c r="V51" s="138">
        <f>(U51-M51)*I51</f>
        <v>-28002.399999999987</v>
      </c>
      <c r="W51" s="138">
        <f t="shared" si="26"/>
        <v>-28002.399999999987</v>
      </c>
      <c r="X51" s="143">
        <f t="shared" si="25"/>
        <v>-28002.399999999987</v>
      </c>
      <c r="Y51" s="138">
        <v>0</v>
      </c>
      <c r="Z51" s="138">
        <v>0</v>
      </c>
      <c r="AA51" s="140" t="s">
        <v>121</v>
      </c>
    </row>
    <row r="52" spans="1:29" s="141" customFormat="1" x14ac:dyDescent="0.2">
      <c r="A52" s="119">
        <v>2019</v>
      </c>
      <c r="B52" s="119" t="s">
        <v>34</v>
      </c>
      <c r="C52" s="119">
        <v>15</v>
      </c>
      <c r="D52" s="119" t="s">
        <v>35</v>
      </c>
      <c r="E52" s="120">
        <v>43434</v>
      </c>
      <c r="F52" s="120">
        <v>43770</v>
      </c>
      <c r="G52" s="120">
        <v>43799</v>
      </c>
      <c r="H52" s="120">
        <v>43805</v>
      </c>
      <c r="I52" s="121">
        <v>650</v>
      </c>
      <c r="J52" s="121" t="s">
        <v>132</v>
      </c>
      <c r="K52" s="119" t="s">
        <v>13</v>
      </c>
      <c r="L52" s="119" t="s">
        <v>16</v>
      </c>
      <c r="M52" s="134">
        <v>282.5</v>
      </c>
      <c r="N52" s="119" t="s">
        <v>36</v>
      </c>
      <c r="O52" s="135">
        <f t="shared" ref="O52:O58" si="27">-(M52*I52)</f>
        <v>-183625</v>
      </c>
      <c r="P52" s="136" t="s">
        <v>18</v>
      </c>
      <c r="Q52" s="120" t="s">
        <v>77</v>
      </c>
      <c r="R52" s="137">
        <f t="shared" ref="R52:R58" si="28">I52*V52</f>
        <v>-41604420</v>
      </c>
      <c r="S52" s="138">
        <v>0</v>
      </c>
      <c r="T52" s="119"/>
      <c r="U52" s="139">
        <v>184.02799999999999</v>
      </c>
      <c r="V52" s="138">
        <f t="shared" ref="V52:V58" si="29">(U52-M52)*I52</f>
        <v>-64006.8</v>
      </c>
      <c r="W52" s="138">
        <f t="shared" si="26"/>
        <v>-64006.8</v>
      </c>
      <c r="X52" s="143">
        <f t="shared" si="25"/>
        <v>-64006.8</v>
      </c>
      <c r="Y52" s="138">
        <v>0</v>
      </c>
      <c r="Z52" s="138">
        <v>0</v>
      </c>
      <c r="AA52" s="140" t="s">
        <v>79</v>
      </c>
    </row>
    <row r="53" spans="1:29" s="141" customFormat="1" x14ac:dyDescent="0.2">
      <c r="A53" s="119">
        <v>2019</v>
      </c>
      <c r="B53" s="119" t="s">
        <v>129</v>
      </c>
      <c r="C53" s="119">
        <v>89</v>
      </c>
      <c r="D53" s="119" t="s">
        <v>35</v>
      </c>
      <c r="E53" s="120">
        <v>43508</v>
      </c>
      <c r="F53" s="120">
        <v>43770</v>
      </c>
      <c r="G53" s="120">
        <v>43799</v>
      </c>
      <c r="H53" s="120">
        <v>43805</v>
      </c>
      <c r="I53" s="121">
        <v>400</v>
      </c>
      <c r="J53" s="121" t="s">
        <v>132</v>
      </c>
      <c r="K53" s="119" t="s">
        <v>13</v>
      </c>
      <c r="L53" s="119" t="s">
        <v>16</v>
      </c>
      <c r="M53" s="134">
        <v>340</v>
      </c>
      <c r="N53" s="119" t="s">
        <v>36</v>
      </c>
      <c r="O53" s="135">
        <f t="shared" si="27"/>
        <v>-136000</v>
      </c>
      <c r="P53" s="136" t="s">
        <v>18</v>
      </c>
      <c r="Q53" s="120" t="s">
        <v>134</v>
      </c>
      <c r="R53" s="137">
        <f t="shared" si="28"/>
        <v>-18774720</v>
      </c>
      <c r="S53" s="138">
        <v>0</v>
      </c>
      <c r="T53" s="119"/>
      <c r="U53" s="139">
        <v>222.65799999999999</v>
      </c>
      <c r="V53" s="138">
        <f t="shared" si="29"/>
        <v>-46936.800000000003</v>
      </c>
      <c r="W53" s="138">
        <f t="shared" si="26"/>
        <v>-46936.800000000003</v>
      </c>
      <c r="X53" s="143">
        <f t="shared" si="25"/>
        <v>-46936.800000000003</v>
      </c>
      <c r="Y53" s="138">
        <v>0</v>
      </c>
      <c r="Z53" s="138">
        <v>0</v>
      </c>
      <c r="AA53" s="140" t="s">
        <v>121</v>
      </c>
    </row>
    <row r="54" spans="1:29" s="173" customFormat="1" x14ac:dyDescent="0.2">
      <c r="A54" s="164">
        <v>2019</v>
      </c>
      <c r="B54" s="164" t="s">
        <v>140</v>
      </c>
      <c r="C54" s="164">
        <v>90</v>
      </c>
      <c r="D54" s="164" t="s">
        <v>35</v>
      </c>
      <c r="E54" s="165">
        <v>43508</v>
      </c>
      <c r="F54" s="165">
        <v>43800</v>
      </c>
      <c r="G54" s="165">
        <v>43830</v>
      </c>
      <c r="H54" s="165">
        <v>43838</v>
      </c>
      <c r="I54" s="166">
        <v>400</v>
      </c>
      <c r="J54" s="166" t="s">
        <v>132</v>
      </c>
      <c r="K54" s="164" t="s">
        <v>13</v>
      </c>
      <c r="L54" s="164" t="s">
        <v>16</v>
      </c>
      <c r="M54" s="167">
        <v>340</v>
      </c>
      <c r="N54" s="164" t="s">
        <v>36</v>
      </c>
      <c r="O54" s="168">
        <f t="shared" si="27"/>
        <v>-136000</v>
      </c>
      <c r="P54" s="169" t="s">
        <v>18</v>
      </c>
      <c r="Q54" s="102" t="s">
        <v>134</v>
      </c>
      <c r="R54" s="170">
        <f t="shared" si="28"/>
        <v>-16022879.999999998</v>
      </c>
      <c r="S54" s="171">
        <v>0</v>
      </c>
      <c r="T54" s="164"/>
      <c r="U54" s="139">
        <v>239.857</v>
      </c>
      <c r="V54" s="138">
        <f t="shared" si="29"/>
        <v>-40057.199999999997</v>
      </c>
      <c r="W54" s="138">
        <f t="shared" ref="W54:W58" si="30">V54</f>
        <v>-40057.199999999997</v>
      </c>
      <c r="X54" s="143">
        <f t="shared" ref="X54:X58" si="31">W54</f>
        <v>-40057.199999999997</v>
      </c>
      <c r="Y54" s="138">
        <v>0</v>
      </c>
      <c r="Z54" s="171">
        <v>0</v>
      </c>
      <c r="AA54" s="172" t="s">
        <v>121</v>
      </c>
    </row>
    <row r="55" spans="1:29" s="141" customFormat="1" x14ac:dyDescent="0.2">
      <c r="A55" s="119">
        <v>2020</v>
      </c>
      <c r="B55" s="119" t="s">
        <v>143</v>
      </c>
      <c r="C55" s="119">
        <v>91</v>
      </c>
      <c r="D55" s="119" t="s">
        <v>35</v>
      </c>
      <c r="E55" s="120">
        <v>43558</v>
      </c>
      <c r="F55" s="120">
        <v>43831</v>
      </c>
      <c r="G55" s="120">
        <v>43861</v>
      </c>
      <c r="H55" s="120">
        <v>43868</v>
      </c>
      <c r="I55" s="121">
        <v>650</v>
      </c>
      <c r="J55" s="121" t="s">
        <v>132</v>
      </c>
      <c r="K55" s="119" t="s">
        <v>13</v>
      </c>
      <c r="L55" s="119" t="s">
        <v>16</v>
      </c>
      <c r="M55" s="134">
        <v>287</v>
      </c>
      <c r="N55" s="119" t="s">
        <v>36</v>
      </c>
      <c r="O55" s="135">
        <f t="shared" si="27"/>
        <v>-186550</v>
      </c>
      <c r="P55" s="136" t="s">
        <v>18</v>
      </c>
      <c r="Q55" s="120" t="s">
        <v>77</v>
      </c>
      <c r="R55" s="137">
        <f t="shared" si="28"/>
        <v>-19736242.499999996</v>
      </c>
      <c r="S55" s="138">
        <v>0</v>
      </c>
      <c r="T55" s="119"/>
      <c r="U55" s="139">
        <v>240.28700000000001</v>
      </c>
      <c r="V55" s="138">
        <f>(U55-M55)*I55</f>
        <v>-30363.449999999997</v>
      </c>
      <c r="W55" s="138">
        <f t="shared" si="30"/>
        <v>-30363.449999999997</v>
      </c>
      <c r="X55" s="143">
        <f t="shared" si="31"/>
        <v>-30363.449999999997</v>
      </c>
      <c r="Y55" s="138">
        <v>0</v>
      </c>
      <c r="Z55" s="138">
        <v>0</v>
      </c>
      <c r="AA55" s="140" t="s">
        <v>79</v>
      </c>
    </row>
    <row r="56" spans="1:29" s="141" customFormat="1" x14ac:dyDescent="0.2">
      <c r="A56" s="119">
        <v>2020</v>
      </c>
      <c r="B56" s="119" t="s">
        <v>143</v>
      </c>
      <c r="C56" s="119">
        <v>120</v>
      </c>
      <c r="D56" s="119" t="s">
        <v>35</v>
      </c>
      <c r="E56" s="120">
        <v>43843</v>
      </c>
      <c r="F56" s="120">
        <v>43831</v>
      </c>
      <c r="G56" s="120">
        <v>43861</v>
      </c>
      <c r="H56" s="120">
        <v>43868</v>
      </c>
      <c r="I56" s="121">
        <v>-325</v>
      </c>
      <c r="J56" s="121" t="s">
        <v>132</v>
      </c>
      <c r="K56" s="119" t="s">
        <v>13</v>
      </c>
      <c r="L56" s="136" t="s">
        <v>18</v>
      </c>
      <c r="M56" s="134">
        <v>234.4</v>
      </c>
      <c r="N56" s="119" t="s">
        <v>36</v>
      </c>
      <c r="O56" s="137">
        <f t="shared" si="27"/>
        <v>76180</v>
      </c>
      <c r="P56" s="119" t="s">
        <v>16</v>
      </c>
      <c r="Q56" s="120" t="s">
        <v>77</v>
      </c>
      <c r="R56" s="135">
        <f t="shared" si="28"/>
        <v>621814.375</v>
      </c>
      <c r="S56" s="138">
        <v>0</v>
      </c>
      <c r="T56" s="119"/>
      <c r="U56" s="139">
        <v>240.28700000000001</v>
      </c>
      <c r="V56" s="138">
        <f t="shared" si="29"/>
        <v>-1913.2750000000001</v>
      </c>
      <c r="W56" s="138">
        <f t="shared" si="30"/>
        <v>-1913.2750000000001</v>
      </c>
      <c r="X56" s="143">
        <f t="shared" si="31"/>
        <v>-1913.2750000000001</v>
      </c>
      <c r="Y56" s="138">
        <v>0</v>
      </c>
      <c r="Z56" s="138">
        <v>0</v>
      </c>
      <c r="AA56" s="140" t="s">
        <v>79</v>
      </c>
    </row>
    <row r="57" spans="1:29" s="141" customFormat="1" x14ac:dyDescent="0.2">
      <c r="A57" s="119">
        <v>2020</v>
      </c>
      <c r="B57" s="119" t="s">
        <v>144</v>
      </c>
      <c r="C57" s="119">
        <v>103</v>
      </c>
      <c r="D57" s="119" t="s">
        <v>35</v>
      </c>
      <c r="E57" s="120">
        <v>43672</v>
      </c>
      <c r="F57" s="120">
        <v>43831</v>
      </c>
      <c r="G57" s="120">
        <v>43861</v>
      </c>
      <c r="H57" s="120">
        <v>43868</v>
      </c>
      <c r="I57" s="121">
        <v>1428</v>
      </c>
      <c r="J57" s="121" t="s">
        <v>132</v>
      </c>
      <c r="K57" s="119" t="s">
        <v>13</v>
      </c>
      <c r="L57" s="119" t="s">
        <v>16</v>
      </c>
      <c r="M57" s="134">
        <v>257.5</v>
      </c>
      <c r="N57" s="119" t="s">
        <v>36</v>
      </c>
      <c r="O57" s="135">
        <f t="shared" si="27"/>
        <v>-367710</v>
      </c>
      <c r="P57" s="136" t="s">
        <v>18</v>
      </c>
      <c r="Q57" s="120" t="s">
        <v>75</v>
      </c>
      <c r="R57" s="137">
        <f t="shared" si="28"/>
        <v>-32370006.815999988</v>
      </c>
      <c r="S57" s="138">
        <v>0</v>
      </c>
      <c r="T57" s="119"/>
      <c r="U57" s="139">
        <v>241.626</v>
      </c>
      <c r="V57" s="138">
        <f t="shared" si="29"/>
        <v>-22668.071999999993</v>
      </c>
      <c r="W57" s="138">
        <f t="shared" si="30"/>
        <v>-22668.071999999993</v>
      </c>
      <c r="X57" s="143">
        <f t="shared" si="31"/>
        <v>-22668.071999999993</v>
      </c>
      <c r="Y57" s="138">
        <v>0</v>
      </c>
      <c r="Z57" s="138">
        <v>0</v>
      </c>
      <c r="AA57" s="140" t="s">
        <v>80</v>
      </c>
    </row>
    <row r="58" spans="1:29" s="142" customFormat="1" x14ac:dyDescent="0.2">
      <c r="A58" s="116">
        <v>2020</v>
      </c>
      <c r="B58" s="116" t="s">
        <v>144</v>
      </c>
      <c r="C58" s="116">
        <v>126</v>
      </c>
      <c r="D58" s="116" t="s">
        <v>35</v>
      </c>
      <c r="E58" s="117">
        <v>43843</v>
      </c>
      <c r="F58" s="117">
        <v>43831</v>
      </c>
      <c r="G58" s="117">
        <v>43861</v>
      </c>
      <c r="H58" s="117">
        <v>43868</v>
      </c>
      <c r="I58" s="118">
        <v>-714</v>
      </c>
      <c r="J58" s="118" t="s">
        <v>132</v>
      </c>
      <c r="K58" s="116" t="s">
        <v>13</v>
      </c>
      <c r="L58" s="128" t="s">
        <v>18</v>
      </c>
      <c r="M58" s="126">
        <v>233.6</v>
      </c>
      <c r="N58" s="116" t="s">
        <v>36</v>
      </c>
      <c r="O58" s="149">
        <f t="shared" si="27"/>
        <v>166790.39999999999</v>
      </c>
      <c r="P58" s="116" t="s">
        <v>16</v>
      </c>
      <c r="Q58" s="117" t="s">
        <v>75</v>
      </c>
      <c r="R58" s="127">
        <f t="shared" si="28"/>
        <v>4091622.6960000056</v>
      </c>
      <c r="S58" s="129">
        <v>0</v>
      </c>
      <c r="T58" s="116"/>
      <c r="U58" s="144">
        <v>241.626</v>
      </c>
      <c r="V58" s="129">
        <f t="shared" si="29"/>
        <v>-5730.5640000000076</v>
      </c>
      <c r="W58" s="129">
        <f t="shared" si="30"/>
        <v>-5730.5640000000076</v>
      </c>
      <c r="X58" s="145">
        <f t="shared" si="31"/>
        <v>-5730.5640000000076</v>
      </c>
      <c r="Y58" s="129">
        <v>0</v>
      </c>
      <c r="Z58" s="129">
        <v>0</v>
      </c>
      <c r="AA58" s="130" t="s">
        <v>80</v>
      </c>
    </row>
    <row r="59" spans="1:29" s="24" customFormat="1" x14ac:dyDescent="0.2">
      <c r="A59" s="26"/>
      <c r="B59" s="26"/>
      <c r="C59" s="26"/>
      <c r="D59" s="26"/>
      <c r="E59" s="28"/>
      <c r="F59" s="28"/>
      <c r="G59" s="28"/>
      <c r="H59" s="26"/>
      <c r="I59" s="42">
        <f>SUM(I14:I58)</f>
        <v>37661</v>
      </c>
      <c r="J59" s="42"/>
      <c r="K59" s="26"/>
      <c r="L59" s="30"/>
      <c r="M59" s="131"/>
      <c r="N59" s="131"/>
      <c r="O59" s="132">
        <f>SUM(O14:O58)</f>
        <v>-10626078.6</v>
      </c>
      <c r="P59" s="132"/>
      <c r="Q59" s="131"/>
      <c r="R59" s="133">
        <f>SUM(R14:R58)</f>
        <v>350513228.00938004</v>
      </c>
      <c r="S59" s="133">
        <v>0</v>
      </c>
      <c r="T59" s="131"/>
      <c r="U59" s="131" t="s">
        <v>38</v>
      </c>
      <c r="V59" s="133">
        <f>SUM(V14:V58)</f>
        <v>798411.35111999989</v>
      </c>
      <c r="W59" s="133">
        <f ca="1">SUM(W14:W58)</f>
        <v>798411.35111999989</v>
      </c>
      <c r="X59" s="133">
        <f ca="1">SUM(X14:X58)</f>
        <v>798411.35111999989</v>
      </c>
      <c r="Y59" s="133">
        <v>0</v>
      </c>
      <c r="Z59" s="132">
        <v>-20491461.833376467</v>
      </c>
      <c r="AA59" s="84"/>
      <c r="AB59" s="40"/>
    </row>
    <row r="60" spans="1:29" s="24" customFormat="1" x14ac:dyDescent="0.2">
      <c r="A60" s="26"/>
      <c r="B60" s="26"/>
      <c r="C60" s="26"/>
      <c r="D60" s="26"/>
      <c r="E60" s="28"/>
      <c r="F60" s="28"/>
      <c r="G60" s="28"/>
      <c r="H60" s="26"/>
      <c r="K60" s="26"/>
      <c r="L60" s="30"/>
      <c r="M60" s="26"/>
      <c r="N60" s="26"/>
      <c r="O60" s="40"/>
      <c r="P60" s="40"/>
      <c r="Q60" s="26"/>
      <c r="R60" s="30"/>
      <c r="S60" s="30"/>
      <c r="T60" s="26"/>
      <c r="Y60" s="30"/>
      <c r="Z60" s="30">
        <v>0</v>
      </c>
      <c r="AA60" s="40"/>
      <c r="AB60" s="84"/>
      <c r="AC60" s="40"/>
    </row>
    <row r="61" spans="1:29" s="24" customFormat="1" x14ac:dyDescent="0.2">
      <c r="A61" s="26"/>
      <c r="B61" s="26"/>
      <c r="C61" s="26"/>
      <c r="D61" s="26"/>
      <c r="E61" s="28"/>
      <c r="F61" s="28"/>
      <c r="G61" s="28"/>
      <c r="H61" s="26"/>
      <c r="I61" s="26"/>
      <c r="J61" s="26"/>
      <c r="K61" s="26"/>
      <c r="L61" s="30"/>
      <c r="M61" s="26"/>
      <c r="N61" s="26"/>
      <c r="O61" s="40"/>
      <c r="P61" s="40"/>
      <c r="Q61" s="26"/>
      <c r="R61" s="30"/>
      <c r="S61" s="30"/>
      <c r="T61" s="26"/>
      <c r="U61" s="30"/>
      <c r="V61" s="30"/>
      <c r="W61" s="30"/>
      <c r="X61" s="30"/>
      <c r="Y61" s="30"/>
      <c r="Z61" s="40"/>
      <c r="AA61" s="84"/>
      <c r="AB61" s="40"/>
    </row>
    <row r="62" spans="1:29" s="24" customFormat="1" x14ac:dyDescent="0.2">
      <c r="A62" s="25">
        <v>2019</v>
      </c>
      <c r="B62" s="25" t="s">
        <v>41</v>
      </c>
      <c r="C62" s="25">
        <v>16</v>
      </c>
      <c r="D62" s="25" t="s">
        <v>35</v>
      </c>
      <c r="E62" s="27">
        <v>43437</v>
      </c>
      <c r="F62" s="27">
        <v>43466</v>
      </c>
      <c r="G62" s="27">
        <v>43496</v>
      </c>
      <c r="H62" s="27">
        <v>43503</v>
      </c>
      <c r="I62" s="41">
        <v>550</v>
      </c>
      <c r="J62" s="41" t="s">
        <v>132</v>
      </c>
      <c r="K62" s="25" t="s">
        <v>13</v>
      </c>
      <c r="L62" s="25" t="s">
        <v>16</v>
      </c>
      <c r="M62" s="43">
        <v>1240</v>
      </c>
      <c r="N62" s="25" t="s">
        <v>40</v>
      </c>
      <c r="O62" s="39">
        <f t="shared" ref="O62" si="32">-(M62*I62)</f>
        <v>-682000</v>
      </c>
      <c r="P62" s="33" t="s">
        <v>18</v>
      </c>
      <c r="Q62" s="81" t="s">
        <v>76</v>
      </c>
      <c r="R62" s="38">
        <f>I62*U62</f>
        <v>659002.74</v>
      </c>
      <c r="S62" s="29">
        <v>0</v>
      </c>
      <c r="T62" s="25"/>
      <c r="U62" s="82">
        <v>1198.1867999999999</v>
      </c>
      <c r="V62" s="98">
        <f t="shared" ref="V62:V67" si="33">(U62-M62)*I62</f>
        <v>-22997.260000000028</v>
      </c>
      <c r="W62" s="44">
        <f t="shared" ref="W62:W67" si="34">V62</f>
        <v>-22997.260000000028</v>
      </c>
      <c r="X62" s="29">
        <f t="shared" ref="X62" si="35">V62</f>
        <v>-22997.260000000028</v>
      </c>
      <c r="Y62" s="29">
        <v>0</v>
      </c>
      <c r="Z62" s="25"/>
      <c r="AA62" s="83" t="s">
        <v>78</v>
      </c>
      <c r="AB62" s="23"/>
    </row>
    <row r="63" spans="1:29" s="23" customFormat="1" x14ac:dyDescent="0.2">
      <c r="A63" s="92">
        <v>2019</v>
      </c>
      <c r="B63" s="92" t="s">
        <v>42</v>
      </c>
      <c r="C63" s="92">
        <v>17</v>
      </c>
      <c r="D63" s="92" t="s">
        <v>35</v>
      </c>
      <c r="E63" s="81">
        <v>43437</v>
      </c>
      <c r="F63" s="81">
        <v>43497</v>
      </c>
      <c r="G63" s="81">
        <v>43524</v>
      </c>
      <c r="H63" s="81">
        <v>43531</v>
      </c>
      <c r="I63" s="99">
        <v>550</v>
      </c>
      <c r="J63" s="99" t="s">
        <v>132</v>
      </c>
      <c r="K63" s="92" t="s">
        <v>13</v>
      </c>
      <c r="L63" s="92" t="s">
        <v>16</v>
      </c>
      <c r="M63" s="93">
        <v>1240</v>
      </c>
      <c r="N63" s="92" t="s">
        <v>40</v>
      </c>
      <c r="O63" s="94">
        <f t="shared" ref="O63:O65" si="36">-(M63*I63)</f>
        <v>-682000</v>
      </c>
      <c r="P63" s="95" t="s">
        <v>18</v>
      </c>
      <c r="Q63" s="81" t="s">
        <v>76</v>
      </c>
      <c r="R63" s="96">
        <f>I63*U63</f>
        <v>753389.61499999999</v>
      </c>
      <c r="S63" s="97">
        <v>0</v>
      </c>
      <c r="T63" s="92"/>
      <c r="U63" s="82">
        <v>1369.7992999999999</v>
      </c>
      <c r="V63" s="29">
        <f t="shared" si="33"/>
        <v>71389.614999999947</v>
      </c>
      <c r="W63" s="29">
        <f t="shared" si="34"/>
        <v>71389.614999999947</v>
      </c>
      <c r="X63" s="29">
        <f t="shared" ref="X63:X66" si="37">V63</f>
        <v>71389.614999999947</v>
      </c>
      <c r="Y63" s="97">
        <v>0</v>
      </c>
      <c r="Z63" s="97">
        <v>0</v>
      </c>
      <c r="AA63" s="83" t="s">
        <v>78</v>
      </c>
    </row>
    <row r="64" spans="1:29" s="23" customFormat="1" x14ac:dyDescent="0.2">
      <c r="A64" s="101">
        <v>2019</v>
      </c>
      <c r="B64" s="101" t="s">
        <v>43</v>
      </c>
      <c r="C64" s="101">
        <v>18</v>
      </c>
      <c r="D64" s="101" t="s">
        <v>35</v>
      </c>
      <c r="E64" s="102">
        <v>43437</v>
      </c>
      <c r="F64" s="102">
        <v>43525</v>
      </c>
      <c r="G64" s="102">
        <v>43555</v>
      </c>
      <c r="H64" s="102">
        <v>43560</v>
      </c>
      <c r="I64" s="103">
        <v>550</v>
      </c>
      <c r="J64" s="103" t="s">
        <v>132</v>
      </c>
      <c r="K64" s="101" t="s">
        <v>13</v>
      </c>
      <c r="L64" s="101" t="s">
        <v>16</v>
      </c>
      <c r="M64" s="93">
        <v>1240</v>
      </c>
      <c r="N64" s="92" t="s">
        <v>40</v>
      </c>
      <c r="O64" s="94">
        <f t="shared" si="36"/>
        <v>-682000</v>
      </c>
      <c r="P64" s="95" t="s">
        <v>18</v>
      </c>
      <c r="Q64" s="81" t="s">
        <v>76</v>
      </c>
      <c r="R64" s="96">
        <f>I64*U64</f>
        <v>793712.31499999994</v>
      </c>
      <c r="S64" s="97">
        <v>0</v>
      </c>
      <c r="T64" s="92"/>
      <c r="U64" s="82">
        <v>1443.1133</v>
      </c>
      <c r="V64" s="29">
        <f t="shared" si="33"/>
        <v>111712.31499999999</v>
      </c>
      <c r="W64" s="97">
        <f t="shared" si="34"/>
        <v>111712.31499999999</v>
      </c>
      <c r="X64" s="100">
        <f t="shared" si="37"/>
        <v>111712.31499999999</v>
      </c>
      <c r="Y64" s="97">
        <v>0</v>
      </c>
      <c r="Z64" s="97">
        <v>0</v>
      </c>
      <c r="AA64" s="83" t="s">
        <v>78</v>
      </c>
    </row>
    <row r="65" spans="1:29" s="124" customFormat="1" x14ac:dyDescent="0.2">
      <c r="A65" s="119">
        <v>2019</v>
      </c>
      <c r="B65" s="119" t="s">
        <v>44</v>
      </c>
      <c r="C65" s="119">
        <v>19</v>
      </c>
      <c r="D65" s="119" t="s">
        <v>35</v>
      </c>
      <c r="E65" s="120">
        <v>43437</v>
      </c>
      <c r="F65" s="120">
        <v>43556</v>
      </c>
      <c r="G65" s="120">
        <v>43585</v>
      </c>
      <c r="H65" s="120">
        <v>43594</v>
      </c>
      <c r="I65" s="121">
        <v>550</v>
      </c>
      <c r="J65" s="121" t="s">
        <v>132</v>
      </c>
      <c r="K65" s="119" t="s">
        <v>13</v>
      </c>
      <c r="L65" s="119" t="s">
        <v>16</v>
      </c>
      <c r="M65" s="110">
        <v>1240</v>
      </c>
      <c r="N65" s="107" t="s">
        <v>40</v>
      </c>
      <c r="O65" s="111">
        <f t="shared" si="36"/>
        <v>-682000</v>
      </c>
      <c r="P65" s="112" t="s">
        <v>18</v>
      </c>
      <c r="Q65" s="108" t="s">
        <v>76</v>
      </c>
      <c r="R65" s="113">
        <f t="shared" ref="R65" si="38">I65*V65</f>
        <v>79641897.5</v>
      </c>
      <c r="S65" s="114">
        <v>0</v>
      </c>
      <c r="T65" s="107"/>
      <c r="U65" s="115">
        <v>1503.279</v>
      </c>
      <c r="V65" s="114">
        <f t="shared" si="33"/>
        <v>144803.45000000001</v>
      </c>
      <c r="W65" s="114">
        <f t="shared" si="34"/>
        <v>144803.45000000001</v>
      </c>
      <c r="X65" s="114">
        <f t="shared" si="37"/>
        <v>144803.45000000001</v>
      </c>
      <c r="Y65" s="114">
        <v>0</v>
      </c>
      <c r="Z65" s="114">
        <v>0</v>
      </c>
      <c r="AA65" s="123" t="s">
        <v>78</v>
      </c>
    </row>
    <row r="66" spans="1:29" s="124" customFormat="1" x14ac:dyDescent="0.2">
      <c r="A66" s="119">
        <v>2019</v>
      </c>
      <c r="B66" s="119" t="s">
        <v>45</v>
      </c>
      <c r="C66" s="119">
        <v>20</v>
      </c>
      <c r="D66" s="119" t="s">
        <v>35</v>
      </c>
      <c r="E66" s="120">
        <v>43437</v>
      </c>
      <c r="F66" s="120">
        <v>43586</v>
      </c>
      <c r="G66" s="120">
        <v>43616</v>
      </c>
      <c r="H66" s="120">
        <v>43623</v>
      </c>
      <c r="I66" s="121">
        <v>550</v>
      </c>
      <c r="J66" s="121" t="s">
        <v>132</v>
      </c>
      <c r="K66" s="119" t="s">
        <v>13</v>
      </c>
      <c r="L66" s="119" t="s">
        <v>16</v>
      </c>
      <c r="M66" s="110">
        <v>1240</v>
      </c>
      <c r="N66" s="107" t="s">
        <v>40</v>
      </c>
      <c r="O66" s="111">
        <f>-(M66*I66)</f>
        <v>-682000</v>
      </c>
      <c r="P66" s="112" t="s">
        <v>18</v>
      </c>
      <c r="Q66" s="108" t="s">
        <v>76</v>
      </c>
      <c r="R66" s="113">
        <f>I66*V66</f>
        <v>58189595.75</v>
      </c>
      <c r="S66" s="114">
        <v>0</v>
      </c>
      <c r="T66" s="107"/>
      <c r="U66" s="115">
        <v>1432.3623</v>
      </c>
      <c r="V66" s="114">
        <f t="shared" si="33"/>
        <v>105799.265</v>
      </c>
      <c r="W66" s="114">
        <f t="shared" si="34"/>
        <v>105799.265</v>
      </c>
      <c r="X66" s="122">
        <f t="shared" si="37"/>
        <v>105799.265</v>
      </c>
      <c r="Y66" s="114">
        <v>0</v>
      </c>
      <c r="Z66" s="114">
        <v>0</v>
      </c>
      <c r="AA66" s="123" t="s">
        <v>78</v>
      </c>
    </row>
    <row r="67" spans="1:29" s="141" customFormat="1" x14ac:dyDescent="0.2">
      <c r="A67" s="119">
        <v>2019</v>
      </c>
      <c r="B67" s="119" t="s">
        <v>46</v>
      </c>
      <c r="C67" s="119">
        <v>21</v>
      </c>
      <c r="D67" s="119" t="s">
        <v>35</v>
      </c>
      <c r="E67" s="120">
        <v>43437</v>
      </c>
      <c r="F67" s="120">
        <v>43617</v>
      </c>
      <c r="G67" s="120">
        <v>43646</v>
      </c>
      <c r="H67" s="120">
        <v>43651</v>
      </c>
      <c r="I67" s="121">
        <v>550</v>
      </c>
      <c r="J67" s="121" t="s">
        <v>132</v>
      </c>
      <c r="K67" s="119" t="s">
        <v>13</v>
      </c>
      <c r="L67" s="119" t="s">
        <v>16</v>
      </c>
      <c r="M67" s="134">
        <v>1240</v>
      </c>
      <c r="N67" s="119" t="s">
        <v>40</v>
      </c>
      <c r="O67" s="135">
        <f t="shared" ref="O67:O68" si="39">-(M67*I67)</f>
        <v>-682000</v>
      </c>
      <c r="P67" s="136" t="s">
        <v>18</v>
      </c>
      <c r="Q67" s="120" t="s">
        <v>76</v>
      </c>
      <c r="R67" s="137">
        <f t="shared" ref="R67:R68" si="40">I67*V67</f>
        <v>15008839.999999996</v>
      </c>
      <c r="S67" s="138">
        <v>0</v>
      </c>
      <c r="T67" s="119"/>
      <c r="U67" s="139">
        <v>1289.616</v>
      </c>
      <c r="V67" s="138">
        <f t="shared" si="33"/>
        <v>27288.799999999992</v>
      </c>
      <c r="W67" s="138">
        <f t="shared" si="34"/>
        <v>27288.799999999992</v>
      </c>
      <c r="X67" s="143">
        <f t="shared" ref="X67" si="41">V67</f>
        <v>27288.799999999992</v>
      </c>
      <c r="Y67" s="138">
        <v>0</v>
      </c>
      <c r="Z67" s="138">
        <v>0</v>
      </c>
      <c r="AA67" s="140" t="s">
        <v>78</v>
      </c>
    </row>
    <row r="68" spans="1:29" s="141" customFormat="1" x14ac:dyDescent="0.2">
      <c r="A68" s="119">
        <v>2019</v>
      </c>
      <c r="B68" s="119" t="s">
        <v>47</v>
      </c>
      <c r="C68" s="119">
        <v>22</v>
      </c>
      <c r="D68" s="119" t="s">
        <v>35</v>
      </c>
      <c r="E68" s="120">
        <v>43437</v>
      </c>
      <c r="F68" s="120">
        <v>43647</v>
      </c>
      <c r="G68" s="120">
        <v>43677</v>
      </c>
      <c r="H68" s="120">
        <v>43684</v>
      </c>
      <c r="I68" s="121">
        <v>550</v>
      </c>
      <c r="J68" s="121" t="s">
        <v>132</v>
      </c>
      <c r="K68" s="119" t="s">
        <v>13</v>
      </c>
      <c r="L68" s="119" t="s">
        <v>16</v>
      </c>
      <c r="M68" s="134">
        <v>1240</v>
      </c>
      <c r="N68" s="119" t="s">
        <v>40</v>
      </c>
      <c r="O68" s="135">
        <f t="shared" si="39"/>
        <v>-682000</v>
      </c>
      <c r="P68" s="136" t="s">
        <v>18</v>
      </c>
      <c r="Q68" s="120" t="s">
        <v>76</v>
      </c>
      <c r="R68" s="137">
        <f t="shared" si="40"/>
        <v>34570304.999999978</v>
      </c>
      <c r="S68" s="138">
        <v>0</v>
      </c>
      <c r="T68" s="119"/>
      <c r="U68" s="139">
        <v>1354.2819999999999</v>
      </c>
      <c r="V68" s="138">
        <f t="shared" ref="V68" si="42">(U68-M68)*I68</f>
        <v>62855.099999999962</v>
      </c>
      <c r="W68" s="138">
        <f t="shared" ref="W68" si="43">V68</f>
        <v>62855.099999999962</v>
      </c>
      <c r="X68" s="143">
        <f t="shared" ref="X68" si="44">V68</f>
        <v>62855.099999999962</v>
      </c>
      <c r="Y68" s="138">
        <v>0</v>
      </c>
      <c r="Z68" s="138">
        <v>0</v>
      </c>
      <c r="AA68" s="140" t="s">
        <v>78</v>
      </c>
    </row>
    <row r="69" spans="1:29" s="141" customFormat="1" x14ac:dyDescent="0.2">
      <c r="A69" s="119">
        <v>2019</v>
      </c>
      <c r="B69" s="119" t="s">
        <v>48</v>
      </c>
      <c r="C69" s="119">
        <v>23</v>
      </c>
      <c r="D69" s="119" t="s">
        <v>35</v>
      </c>
      <c r="E69" s="120">
        <v>43437</v>
      </c>
      <c r="F69" s="120">
        <v>43678</v>
      </c>
      <c r="G69" s="120">
        <v>43708</v>
      </c>
      <c r="H69" s="120">
        <v>43714</v>
      </c>
      <c r="I69" s="121">
        <v>550</v>
      </c>
      <c r="J69" s="121" t="s">
        <v>132</v>
      </c>
      <c r="K69" s="119" t="s">
        <v>13</v>
      </c>
      <c r="L69" s="119" t="s">
        <v>16</v>
      </c>
      <c r="M69" s="134">
        <v>1240</v>
      </c>
      <c r="N69" s="119" t="s">
        <v>40</v>
      </c>
      <c r="O69" s="135">
        <f>-(M69*I69)</f>
        <v>-682000</v>
      </c>
      <c r="P69" s="136" t="s">
        <v>18</v>
      </c>
      <c r="Q69" s="120" t="s">
        <v>76</v>
      </c>
      <c r="R69" s="137">
        <f t="shared" ref="R69:R74" si="45">I69*V69</f>
        <v>-52132547.499999985</v>
      </c>
      <c r="S69" s="138">
        <v>0</v>
      </c>
      <c r="T69" s="119"/>
      <c r="U69" s="139">
        <v>1067.6610000000001</v>
      </c>
      <c r="V69" s="138">
        <f>(U69-M69)*I69</f>
        <v>-94786.449999999968</v>
      </c>
      <c r="W69" s="138">
        <f t="shared" ref="W69:X72" si="46">V69</f>
        <v>-94786.449999999968</v>
      </c>
      <c r="X69" s="143">
        <f t="shared" si="46"/>
        <v>-94786.449999999968</v>
      </c>
      <c r="Y69" s="138">
        <v>0</v>
      </c>
      <c r="Z69" s="138">
        <v>0</v>
      </c>
      <c r="AA69" s="140" t="s">
        <v>78</v>
      </c>
    </row>
    <row r="70" spans="1:29" s="141" customFormat="1" x14ac:dyDescent="0.2">
      <c r="A70" s="119">
        <v>2019</v>
      </c>
      <c r="B70" s="119" t="s">
        <v>49</v>
      </c>
      <c r="C70" s="119">
        <v>24</v>
      </c>
      <c r="D70" s="119" t="s">
        <v>35</v>
      </c>
      <c r="E70" s="120">
        <v>43437</v>
      </c>
      <c r="F70" s="120">
        <v>43709</v>
      </c>
      <c r="G70" s="120">
        <v>43738</v>
      </c>
      <c r="H70" s="120">
        <v>43745</v>
      </c>
      <c r="I70" s="121">
        <v>550</v>
      </c>
      <c r="J70" s="121" t="s">
        <v>132</v>
      </c>
      <c r="K70" s="119" t="s">
        <v>13</v>
      </c>
      <c r="L70" s="119" t="s">
        <v>16</v>
      </c>
      <c r="M70" s="134">
        <v>1240</v>
      </c>
      <c r="N70" s="119" t="s">
        <v>40</v>
      </c>
      <c r="O70" s="135">
        <f>-(M70*I70)</f>
        <v>-682000</v>
      </c>
      <c r="P70" s="136" t="s">
        <v>18</v>
      </c>
      <c r="Q70" s="120" t="s">
        <v>76</v>
      </c>
      <c r="R70" s="137">
        <f t="shared" si="45"/>
        <v>-6835290.0000000019</v>
      </c>
      <c r="S70" s="138">
        <v>0</v>
      </c>
      <c r="T70" s="119"/>
      <c r="U70" s="139">
        <v>1217.404</v>
      </c>
      <c r="V70" s="138">
        <f>(U70-M70)*I70</f>
        <v>-12427.800000000003</v>
      </c>
      <c r="W70" s="138">
        <f t="shared" si="46"/>
        <v>-12427.800000000003</v>
      </c>
      <c r="X70" s="143">
        <f t="shared" si="46"/>
        <v>-12427.800000000003</v>
      </c>
      <c r="Y70" s="138">
        <v>0</v>
      </c>
      <c r="Z70" s="138">
        <v>0</v>
      </c>
      <c r="AA70" s="140" t="s">
        <v>78</v>
      </c>
    </row>
    <row r="71" spans="1:29" s="141" customFormat="1" x14ac:dyDescent="0.2">
      <c r="A71" s="119">
        <v>2019</v>
      </c>
      <c r="B71" s="119" t="s">
        <v>50</v>
      </c>
      <c r="C71" s="119">
        <v>25</v>
      </c>
      <c r="D71" s="119" t="s">
        <v>35</v>
      </c>
      <c r="E71" s="120">
        <v>43437</v>
      </c>
      <c r="F71" s="120">
        <v>43739</v>
      </c>
      <c r="G71" s="120">
        <v>43769</v>
      </c>
      <c r="H71" s="120">
        <v>43777</v>
      </c>
      <c r="I71" s="121">
        <v>550</v>
      </c>
      <c r="J71" s="121" t="s">
        <v>132</v>
      </c>
      <c r="K71" s="119" t="s">
        <v>13</v>
      </c>
      <c r="L71" s="119" t="s">
        <v>16</v>
      </c>
      <c r="M71" s="134">
        <v>1240</v>
      </c>
      <c r="N71" s="119" t="s">
        <v>40</v>
      </c>
      <c r="O71" s="135">
        <f t="shared" ref="O71" si="47">-(M71*I71)</f>
        <v>-682000</v>
      </c>
      <c r="P71" s="136" t="s">
        <v>18</v>
      </c>
      <c r="Q71" s="120" t="s">
        <v>76</v>
      </c>
      <c r="R71" s="137">
        <f t="shared" si="45"/>
        <v>-117745402.5</v>
      </c>
      <c r="S71" s="138">
        <v>0</v>
      </c>
      <c r="T71" s="119"/>
      <c r="U71" s="139">
        <v>850.75900000000001</v>
      </c>
      <c r="V71" s="138">
        <f t="shared" ref="V71:V72" si="48">(U71-M71)*I71</f>
        <v>-214082.55</v>
      </c>
      <c r="W71" s="138">
        <f t="shared" si="46"/>
        <v>-214082.55</v>
      </c>
      <c r="X71" s="143">
        <f t="shared" si="46"/>
        <v>-214082.55</v>
      </c>
      <c r="Y71" s="138">
        <v>0</v>
      </c>
      <c r="Z71" s="138">
        <v>0</v>
      </c>
      <c r="AA71" s="140" t="s">
        <v>78</v>
      </c>
    </row>
    <row r="72" spans="1:29" s="141" customFormat="1" x14ac:dyDescent="0.2">
      <c r="A72" s="119">
        <v>2019</v>
      </c>
      <c r="B72" s="119" t="s">
        <v>51</v>
      </c>
      <c r="C72" s="119">
        <v>26</v>
      </c>
      <c r="D72" s="119" t="s">
        <v>35</v>
      </c>
      <c r="E72" s="120">
        <v>43437</v>
      </c>
      <c r="F72" s="120">
        <v>43770</v>
      </c>
      <c r="G72" s="120">
        <v>43799</v>
      </c>
      <c r="H72" s="120">
        <v>43805</v>
      </c>
      <c r="I72" s="121">
        <v>550</v>
      </c>
      <c r="J72" s="121" t="s">
        <v>132</v>
      </c>
      <c r="K72" s="119" t="s">
        <v>13</v>
      </c>
      <c r="L72" s="119" t="s">
        <v>16</v>
      </c>
      <c r="M72" s="134">
        <v>1240</v>
      </c>
      <c r="N72" s="119" t="s">
        <v>40</v>
      </c>
      <c r="O72" s="135">
        <f>-(M72*I72)</f>
        <v>-682000</v>
      </c>
      <c r="P72" s="136" t="s">
        <v>18</v>
      </c>
      <c r="Q72" s="120" t="s">
        <v>76</v>
      </c>
      <c r="R72" s="137">
        <f t="shared" si="45"/>
        <v>-166419467.50000003</v>
      </c>
      <c r="S72" s="138">
        <v>0</v>
      </c>
      <c r="T72" s="119"/>
      <c r="U72" s="139">
        <v>689.85299999999995</v>
      </c>
      <c r="V72" s="138">
        <f t="shared" si="48"/>
        <v>-302580.85000000003</v>
      </c>
      <c r="W72" s="138">
        <f t="shared" si="46"/>
        <v>-302580.85000000003</v>
      </c>
      <c r="X72" s="143">
        <f t="shared" si="46"/>
        <v>-302580.85000000003</v>
      </c>
      <c r="Y72" s="138">
        <v>0</v>
      </c>
      <c r="Z72" s="138">
        <v>0</v>
      </c>
      <c r="AA72" s="140" t="s">
        <v>78</v>
      </c>
    </row>
    <row r="73" spans="1:29" s="141" customFormat="1" x14ac:dyDescent="0.2">
      <c r="A73" s="119">
        <v>2020</v>
      </c>
      <c r="B73" s="119" t="s">
        <v>145</v>
      </c>
      <c r="C73" s="119">
        <v>94</v>
      </c>
      <c r="D73" s="119" t="s">
        <v>35</v>
      </c>
      <c r="E73" s="120">
        <v>43558</v>
      </c>
      <c r="F73" s="120">
        <v>43831</v>
      </c>
      <c r="G73" s="120">
        <v>43861</v>
      </c>
      <c r="H73" s="120">
        <v>43868</v>
      </c>
      <c r="I73" s="121">
        <v>900</v>
      </c>
      <c r="J73" s="121" t="s">
        <v>132</v>
      </c>
      <c r="K73" s="119" t="s">
        <v>13</v>
      </c>
      <c r="L73" s="119" t="s">
        <v>16</v>
      </c>
      <c r="M73" s="134">
        <v>1261.25</v>
      </c>
      <c r="N73" s="119" t="s">
        <v>40</v>
      </c>
      <c r="O73" s="135">
        <f>-(M73*I73)</f>
        <v>-1135125</v>
      </c>
      <c r="P73" s="136" t="s">
        <v>18</v>
      </c>
      <c r="Q73" s="120" t="s">
        <v>75</v>
      </c>
      <c r="R73" s="137">
        <f t="shared" si="45"/>
        <v>-189702000.00000003</v>
      </c>
      <c r="S73" s="138">
        <v>0</v>
      </c>
      <c r="T73" s="119"/>
      <c r="U73" s="139">
        <v>1027.05</v>
      </c>
      <c r="V73" s="138">
        <f t="shared" ref="V73:V74" si="49">(U73-M73)*I73</f>
        <v>-210780.00000000003</v>
      </c>
      <c r="W73" s="138">
        <f t="shared" ref="W73:W74" si="50">V73</f>
        <v>-210780.00000000003</v>
      </c>
      <c r="X73" s="143">
        <f t="shared" ref="X73:X74" si="51">W73</f>
        <v>-210780.00000000003</v>
      </c>
      <c r="Y73" s="138">
        <v>0</v>
      </c>
      <c r="Z73" s="138">
        <v>0</v>
      </c>
      <c r="AA73" s="140" t="s">
        <v>78</v>
      </c>
    </row>
    <row r="74" spans="1:29" s="142" customFormat="1" x14ac:dyDescent="0.2">
      <c r="A74" s="116">
        <v>2020</v>
      </c>
      <c r="B74" s="116" t="s">
        <v>145</v>
      </c>
      <c r="C74" s="116">
        <v>133</v>
      </c>
      <c r="D74" s="116" t="s">
        <v>35</v>
      </c>
      <c r="E74" s="117">
        <v>43843</v>
      </c>
      <c r="F74" s="117">
        <v>43831</v>
      </c>
      <c r="G74" s="117">
        <v>43861</v>
      </c>
      <c r="H74" s="117">
        <v>43868</v>
      </c>
      <c r="I74" s="118">
        <v>-450</v>
      </c>
      <c r="J74" s="118" t="s">
        <v>132</v>
      </c>
      <c r="K74" s="116" t="s">
        <v>13</v>
      </c>
      <c r="L74" s="128" t="s">
        <v>18</v>
      </c>
      <c r="M74" s="126">
        <v>1000</v>
      </c>
      <c r="N74" s="116" t="s">
        <v>40</v>
      </c>
      <c r="O74" s="149">
        <f>-(M74*I74)</f>
        <v>450000</v>
      </c>
      <c r="P74" s="116" t="s">
        <v>16</v>
      </c>
      <c r="Q74" s="117" t="s">
        <v>75</v>
      </c>
      <c r="R74" s="127">
        <f t="shared" si="45"/>
        <v>5477624.9999999907</v>
      </c>
      <c r="S74" s="129">
        <v>0</v>
      </c>
      <c r="T74" s="116"/>
      <c r="U74" s="144">
        <v>1027.05</v>
      </c>
      <c r="V74" s="129">
        <f t="shared" si="49"/>
        <v>-12172.49999999998</v>
      </c>
      <c r="W74" s="129">
        <f t="shared" si="50"/>
        <v>-12172.49999999998</v>
      </c>
      <c r="X74" s="145">
        <f t="shared" si="51"/>
        <v>-12172.49999999998</v>
      </c>
      <c r="Y74" s="129">
        <v>0</v>
      </c>
      <c r="Z74" s="129">
        <v>0</v>
      </c>
      <c r="AA74" s="130" t="s">
        <v>78</v>
      </c>
    </row>
    <row r="75" spans="1:29" s="24" customFormat="1" x14ac:dyDescent="0.2">
      <c r="A75" s="26"/>
      <c r="B75" s="26"/>
      <c r="C75" s="26"/>
      <c r="D75" s="26"/>
      <c r="E75" s="28"/>
      <c r="F75" s="28"/>
      <c r="G75" s="28"/>
      <c r="H75" s="26"/>
      <c r="I75" s="42">
        <f>SUM(I62:I74)</f>
        <v>6500</v>
      </c>
      <c r="J75" s="42"/>
      <c r="K75" s="26"/>
      <c r="L75" s="30"/>
      <c r="M75" s="131"/>
      <c r="N75" s="131"/>
      <c r="O75" s="132">
        <f>SUM(O62:O74)</f>
        <v>-8187125</v>
      </c>
      <c r="P75" s="132"/>
      <c r="Q75" s="131"/>
      <c r="R75" s="133">
        <f>SUM(R62:R74)</f>
        <v>-337740339.58000004</v>
      </c>
      <c r="S75" s="133">
        <v>0</v>
      </c>
      <c r="T75" s="131"/>
      <c r="U75" s="131" t="s">
        <v>52</v>
      </c>
      <c r="V75" s="133">
        <f ca="1">SUM(V62:V74)</f>
        <v>-345978.86500000011</v>
      </c>
      <c r="W75" s="133">
        <f ca="1">SUM(W62:W74)</f>
        <v>-345978.86500000011</v>
      </c>
      <c r="X75" s="133">
        <f ca="1">SUM(X62:X74)</f>
        <v>-345978.86500000011</v>
      </c>
      <c r="Y75" s="133">
        <v>0</v>
      </c>
      <c r="Z75" s="132">
        <v>-20491461.833376467</v>
      </c>
      <c r="AA75" s="40"/>
      <c r="AB75" s="40"/>
    </row>
    <row r="76" spans="1:29" s="24" customFormat="1" x14ac:dyDescent="0.2">
      <c r="A76" s="26"/>
      <c r="B76" s="26"/>
      <c r="C76" s="26"/>
      <c r="D76" s="26"/>
      <c r="E76" s="28"/>
      <c r="F76" s="28"/>
      <c r="G76" s="28"/>
      <c r="H76" s="26"/>
      <c r="K76" s="26"/>
      <c r="L76" s="30"/>
      <c r="M76" s="26"/>
      <c r="N76" s="26"/>
      <c r="O76" s="40"/>
      <c r="P76" s="40"/>
      <c r="Q76" s="26"/>
      <c r="R76" s="30"/>
      <c r="S76" s="30"/>
      <c r="T76" s="26"/>
      <c r="U76" s="42" t="s">
        <v>119</v>
      </c>
      <c r="V76" s="30">
        <f ca="1">V75/$V$119</f>
        <v>-80475.173288053615</v>
      </c>
      <c r="W76" s="30">
        <f t="shared" ref="W76:X76" ca="1" si="52">W75/$V$119</f>
        <v>-80475.173288053615</v>
      </c>
      <c r="X76" s="30">
        <f ca="1">X75/$V$119</f>
        <v>-80475.173288053615</v>
      </c>
      <c r="Y76" s="91"/>
      <c r="Z76" s="30">
        <v>0</v>
      </c>
      <c r="AA76" s="40"/>
      <c r="AB76" s="40"/>
      <c r="AC76" s="40"/>
    </row>
    <row r="77" spans="1:29" s="24" customFormat="1" x14ac:dyDescent="0.2">
      <c r="A77" s="26"/>
      <c r="B77" s="26"/>
      <c r="C77" s="26"/>
      <c r="D77" s="26"/>
      <c r="E77" s="28"/>
      <c r="F77" s="28"/>
      <c r="G77" s="28"/>
      <c r="H77" s="26"/>
      <c r="K77" s="26"/>
      <c r="L77" s="30"/>
      <c r="M77" s="26"/>
      <c r="N77" s="26"/>
      <c r="O77" s="40"/>
      <c r="P77" s="40"/>
      <c r="Q77" s="26"/>
      <c r="R77" s="30"/>
      <c r="S77" s="30"/>
      <c r="T77" s="26"/>
      <c r="U77" s="42"/>
      <c r="V77" s="30"/>
      <c r="W77" s="30"/>
      <c r="X77" s="30"/>
      <c r="Y77" s="91"/>
      <c r="Z77" s="30"/>
      <c r="AA77" s="40"/>
      <c r="AB77" s="40"/>
      <c r="AC77" s="40"/>
    </row>
    <row r="78" spans="1:29" s="23" customFormat="1" x14ac:dyDescent="0.2">
      <c r="A78" s="25">
        <v>2019</v>
      </c>
      <c r="B78" s="25" t="s">
        <v>84</v>
      </c>
      <c r="C78" s="25">
        <v>51</v>
      </c>
      <c r="D78" s="25" t="s">
        <v>11</v>
      </c>
      <c r="E78" s="27">
        <v>43480</v>
      </c>
      <c r="F78" s="27">
        <v>43497</v>
      </c>
      <c r="G78" s="27">
        <v>43524</v>
      </c>
      <c r="H78" s="27">
        <v>43531</v>
      </c>
      <c r="I78" s="41">
        <v>4000</v>
      </c>
      <c r="J78" s="41" t="s">
        <v>135</v>
      </c>
      <c r="K78" s="25" t="s">
        <v>81</v>
      </c>
      <c r="L78" s="25" t="s">
        <v>82</v>
      </c>
      <c r="M78" s="43">
        <v>61</v>
      </c>
      <c r="N78" s="25" t="s">
        <v>12</v>
      </c>
      <c r="O78" s="39">
        <f t="shared" ref="O78:O89" si="53">-(M78*I78)</f>
        <v>-244000</v>
      </c>
      <c r="P78" s="33"/>
      <c r="Q78" s="81" t="s">
        <v>108</v>
      </c>
      <c r="R78" s="38">
        <f>I78*U78</f>
        <v>257784</v>
      </c>
      <c r="S78" s="29">
        <f>4.65*I78*(-1)</f>
        <v>-18600</v>
      </c>
      <c r="T78" s="25"/>
      <c r="U78" s="46">
        <v>64.445999999999998</v>
      </c>
      <c r="V78" s="29">
        <f>MAX((U78-M78)*I78,0)</f>
        <v>13783.999999999993</v>
      </c>
      <c r="W78" s="29">
        <f>V78</f>
        <v>13783.999999999993</v>
      </c>
      <c r="X78" s="44">
        <f>W78</f>
        <v>13783.999999999993</v>
      </c>
      <c r="Y78" s="29">
        <v>0</v>
      </c>
      <c r="Z78" s="29">
        <v>0</v>
      </c>
      <c r="AA78" s="83" t="s">
        <v>83</v>
      </c>
    </row>
    <row r="79" spans="1:29" s="23" customFormat="1" x14ac:dyDescent="0.2">
      <c r="A79" s="25">
        <v>2019</v>
      </c>
      <c r="B79" s="25" t="s">
        <v>90</v>
      </c>
      <c r="C79" s="25">
        <v>57</v>
      </c>
      <c r="D79" s="25" t="s">
        <v>11</v>
      </c>
      <c r="E79" s="27">
        <v>43480</v>
      </c>
      <c r="F79" s="27">
        <v>43497</v>
      </c>
      <c r="G79" s="27">
        <v>43524</v>
      </c>
      <c r="H79" s="27">
        <v>43531</v>
      </c>
      <c r="I79" s="41">
        <v>4000</v>
      </c>
      <c r="J79" s="41" t="s">
        <v>135</v>
      </c>
      <c r="K79" s="25" t="s">
        <v>81</v>
      </c>
      <c r="L79" s="25" t="s">
        <v>82</v>
      </c>
      <c r="M79" s="43">
        <v>61</v>
      </c>
      <c r="N79" s="25" t="s">
        <v>12</v>
      </c>
      <c r="O79" s="39">
        <f t="shared" si="53"/>
        <v>-244000</v>
      </c>
      <c r="P79" s="33"/>
      <c r="Q79" s="81" t="s">
        <v>108</v>
      </c>
      <c r="R79" s="38">
        <f t="shared" ref="R79:R107" si="54">I79*U79</f>
        <v>257784</v>
      </c>
      <c r="S79" s="29">
        <f>4.85*I79*(-1)</f>
        <v>-19400</v>
      </c>
      <c r="T79" s="25"/>
      <c r="U79" s="46">
        <v>64.445999999999998</v>
      </c>
      <c r="V79" s="29">
        <f>MAX((U79-M79)*I79,0)</f>
        <v>13783.999999999993</v>
      </c>
      <c r="W79" s="29">
        <f t="shared" ref="W79:W93" si="55">V79</f>
        <v>13783.999999999993</v>
      </c>
      <c r="X79" s="44">
        <f t="shared" ref="X79:X80" si="56">W79</f>
        <v>13783.999999999993</v>
      </c>
      <c r="Y79" s="29">
        <v>0</v>
      </c>
      <c r="Z79" s="29">
        <v>0</v>
      </c>
      <c r="AA79" s="83" t="s">
        <v>83</v>
      </c>
    </row>
    <row r="80" spans="1:29" s="23" customFormat="1" x14ac:dyDescent="0.2">
      <c r="A80" s="25">
        <v>2019</v>
      </c>
      <c r="B80" s="25" t="s">
        <v>98</v>
      </c>
      <c r="C80" s="25">
        <v>65</v>
      </c>
      <c r="D80" s="25" t="s">
        <v>11</v>
      </c>
      <c r="E80" s="27">
        <v>43480</v>
      </c>
      <c r="F80" s="27">
        <v>43497</v>
      </c>
      <c r="G80" s="27">
        <v>43524</v>
      </c>
      <c r="H80" s="27">
        <v>43531</v>
      </c>
      <c r="I80" s="41">
        <v>4000</v>
      </c>
      <c r="J80" s="41" t="s">
        <v>135</v>
      </c>
      <c r="K80" s="25" t="s">
        <v>99</v>
      </c>
      <c r="L80" s="25" t="s">
        <v>100</v>
      </c>
      <c r="M80" s="43">
        <v>54.85</v>
      </c>
      <c r="N80" s="25" t="s">
        <v>12</v>
      </c>
      <c r="O80" s="39">
        <f t="shared" si="53"/>
        <v>-219400</v>
      </c>
      <c r="P80" s="33"/>
      <c r="Q80" s="81" t="s">
        <v>108</v>
      </c>
      <c r="R80" s="38">
        <f t="shared" si="54"/>
        <v>257784</v>
      </c>
      <c r="S80" s="29">
        <f>2.35*I80</f>
        <v>9400</v>
      </c>
      <c r="T80" s="25"/>
      <c r="U80" s="46">
        <v>64.445999999999998</v>
      </c>
      <c r="V80" s="29">
        <f>MAX(M80-U80,0)*I80</f>
        <v>0</v>
      </c>
      <c r="W80" s="29">
        <f t="shared" si="55"/>
        <v>0</v>
      </c>
      <c r="X80" s="44">
        <f t="shared" si="56"/>
        <v>0</v>
      </c>
      <c r="Y80" s="29">
        <v>0</v>
      </c>
      <c r="Z80" s="29">
        <v>0</v>
      </c>
      <c r="AA80" s="83" t="s">
        <v>83</v>
      </c>
    </row>
    <row r="81" spans="1:27" s="23" customFormat="1" x14ac:dyDescent="0.2">
      <c r="A81" s="25">
        <v>2019</v>
      </c>
      <c r="B81" s="25" t="s">
        <v>109</v>
      </c>
      <c r="C81" s="25">
        <v>73</v>
      </c>
      <c r="D81" s="25" t="s">
        <v>11</v>
      </c>
      <c r="E81" s="27">
        <v>43480</v>
      </c>
      <c r="F81" s="27">
        <v>43497</v>
      </c>
      <c r="G81" s="27">
        <v>43524</v>
      </c>
      <c r="H81" s="27">
        <v>43531</v>
      </c>
      <c r="I81" s="41">
        <v>4000</v>
      </c>
      <c r="J81" s="41" t="s">
        <v>135</v>
      </c>
      <c r="K81" s="25" t="s">
        <v>13</v>
      </c>
      <c r="L81" s="25" t="s">
        <v>16</v>
      </c>
      <c r="M81" s="43">
        <v>60.75</v>
      </c>
      <c r="N81" s="25" t="s">
        <v>12</v>
      </c>
      <c r="O81" s="39">
        <f t="shared" si="53"/>
        <v>-243000</v>
      </c>
      <c r="P81" s="33" t="s">
        <v>18</v>
      </c>
      <c r="Q81" s="81" t="s">
        <v>108</v>
      </c>
      <c r="R81" s="38">
        <f t="shared" si="54"/>
        <v>257784</v>
      </c>
      <c r="S81" s="29">
        <v>0</v>
      </c>
      <c r="T81" s="25"/>
      <c r="U81" s="82">
        <v>64.445999999999998</v>
      </c>
      <c r="V81" s="97">
        <f>(U81-M81)*I81</f>
        <v>14783.999999999993</v>
      </c>
      <c r="W81" s="44">
        <f t="shared" si="55"/>
        <v>14783.999999999993</v>
      </c>
      <c r="X81" s="29">
        <f>W81</f>
        <v>14783.999999999993</v>
      </c>
      <c r="Y81" s="29">
        <v>0</v>
      </c>
      <c r="Z81" s="25"/>
      <c r="AA81" s="83" t="s">
        <v>83</v>
      </c>
    </row>
    <row r="82" spans="1:27" s="23" customFormat="1" x14ac:dyDescent="0.2">
      <c r="A82" s="92">
        <v>2019</v>
      </c>
      <c r="B82" s="92" t="s">
        <v>85</v>
      </c>
      <c r="C82" s="92">
        <v>52</v>
      </c>
      <c r="D82" s="92" t="s">
        <v>11</v>
      </c>
      <c r="E82" s="81">
        <v>43480</v>
      </c>
      <c r="F82" s="81">
        <v>43525</v>
      </c>
      <c r="G82" s="81">
        <v>43555</v>
      </c>
      <c r="H82" s="81">
        <v>43560</v>
      </c>
      <c r="I82" s="99">
        <v>4000</v>
      </c>
      <c r="J82" s="99" t="s">
        <v>135</v>
      </c>
      <c r="K82" s="92" t="s">
        <v>81</v>
      </c>
      <c r="L82" s="92" t="s">
        <v>82</v>
      </c>
      <c r="M82" s="93">
        <v>61</v>
      </c>
      <c r="N82" s="92" t="s">
        <v>12</v>
      </c>
      <c r="O82" s="94">
        <f t="shared" si="53"/>
        <v>-244000</v>
      </c>
      <c r="P82" s="95"/>
      <c r="Q82" s="81" t="s">
        <v>108</v>
      </c>
      <c r="R82" s="38">
        <f t="shared" si="54"/>
        <v>267960</v>
      </c>
      <c r="S82" s="97">
        <f>4.65*I82*(-1)</f>
        <v>-18600</v>
      </c>
      <c r="T82" s="92"/>
      <c r="U82" s="82">
        <v>66.989999999999995</v>
      </c>
      <c r="V82" s="29">
        <f t="shared" ref="V82:V83" si="57">MAX((U82-M82)*I82,0)</f>
        <v>23959.999999999978</v>
      </c>
      <c r="W82" s="97">
        <f t="shared" si="55"/>
        <v>23959.999999999978</v>
      </c>
      <c r="X82" s="100">
        <f t="shared" ref="X82:X89" si="58">W82</f>
        <v>23959.999999999978</v>
      </c>
      <c r="Y82" s="97">
        <v>0</v>
      </c>
      <c r="Z82" s="97">
        <v>0</v>
      </c>
      <c r="AA82" s="83" t="s">
        <v>83</v>
      </c>
    </row>
    <row r="83" spans="1:27" s="23" customFormat="1" x14ac:dyDescent="0.2">
      <c r="A83" s="92">
        <v>2019</v>
      </c>
      <c r="B83" s="92" t="s">
        <v>91</v>
      </c>
      <c r="C83" s="92">
        <v>58</v>
      </c>
      <c r="D83" s="92" t="s">
        <v>11</v>
      </c>
      <c r="E83" s="81">
        <v>43480</v>
      </c>
      <c r="F83" s="81">
        <v>43525</v>
      </c>
      <c r="G83" s="81">
        <v>43555</v>
      </c>
      <c r="H83" s="81">
        <v>43560</v>
      </c>
      <c r="I83" s="99">
        <v>4000</v>
      </c>
      <c r="J83" s="99" t="s">
        <v>135</v>
      </c>
      <c r="K83" s="92" t="s">
        <v>81</v>
      </c>
      <c r="L83" s="92" t="s">
        <v>82</v>
      </c>
      <c r="M83" s="93">
        <v>61</v>
      </c>
      <c r="N83" s="92" t="s">
        <v>12</v>
      </c>
      <c r="O83" s="94">
        <f t="shared" si="53"/>
        <v>-244000</v>
      </c>
      <c r="P83" s="95"/>
      <c r="Q83" s="81" t="s">
        <v>108</v>
      </c>
      <c r="R83" s="38">
        <f>I83*U83</f>
        <v>267960</v>
      </c>
      <c r="S83" s="97">
        <f>4.85*I83*(-1)</f>
        <v>-19400</v>
      </c>
      <c r="T83" s="92"/>
      <c r="U83" s="82">
        <v>66.989999999999995</v>
      </c>
      <c r="V83" s="29">
        <f t="shared" si="57"/>
        <v>23959.999999999978</v>
      </c>
      <c r="W83" s="97">
        <f t="shared" si="55"/>
        <v>23959.999999999978</v>
      </c>
      <c r="X83" s="100">
        <f t="shared" si="58"/>
        <v>23959.999999999978</v>
      </c>
      <c r="Y83" s="97">
        <v>0</v>
      </c>
      <c r="Z83" s="97">
        <v>0</v>
      </c>
      <c r="AA83" s="83" t="s">
        <v>83</v>
      </c>
    </row>
    <row r="84" spans="1:27" s="23" customFormat="1" x14ac:dyDescent="0.2">
      <c r="A84" s="92">
        <v>2019</v>
      </c>
      <c r="B84" s="92" t="s">
        <v>101</v>
      </c>
      <c r="C84" s="92">
        <v>66</v>
      </c>
      <c r="D84" s="92" t="s">
        <v>11</v>
      </c>
      <c r="E84" s="81">
        <v>43480</v>
      </c>
      <c r="F84" s="81">
        <v>43525</v>
      </c>
      <c r="G84" s="81">
        <v>43555</v>
      </c>
      <c r="H84" s="81">
        <v>43560</v>
      </c>
      <c r="I84" s="99">
        <v>4000</v>
      </c>
      <c r="J84" s="99" t="s">
        <v>135</v>
      </c>
      <c r="K84" s="92" t="s">
        <v>99</v>
      </c>
      <c r="L84" s="92" t="s">
        <v>100</v>
      </c>
      <c r="M84" s="93">
        <v>54.85</v>
      </c>
      <c r="N84" s="92" t="s">
        <v>12</v>
      </c>
      <c r="O84" s="94">
        <f t="shared" si="53"/>
        <v>-219400</v>
      </c>
      <c r="P84" s="95"/>
      <c r="Q84" s="81" t="s">
        <v>108</v>
      </c>
      <c r="R84" s="38">
        <f t="shared" si="54"/>
        <v>267600</v>
      </c>
      <c r="S84" s="97">
        <f>2.35*I84</f>
        <v>9400</v>
      </c>
      <c r="T84" s="92"/>
      <c r="U84" s="82">
        <v>66.900000000000006</v>
      </c>
      <c r="V84" s="97">
        <f>MAX(M84-U84,0)*I84</f>
        <v>0</v>
      </c>
      <c r="W84" s="97">
        <f t="shared" si="55"/>
        <v>0</v>
      </c>
      <c r="X84" s="100">
        <f t="shared" si="58"/>
        <v>0</v>
      </c>
      <c r="Y84" s="97">
        <v>0</v>
      </c>
      <c r="Z84" s="97">
        <v>0</v>
      </c>
      <c r="AA84" s="83" t="s">
        <v>83</v>
      </c>
    </row>
    <row r="85" spans="1:27" s="23" customFormat="1" x14ac:dyDescent="0.2">
      <c r="A85" s="101">
        <v>2019</v>
      </c>
      <c r="B85" s="101" t="s">
        <v>110</v>
      </c>
      <c r="C85" s="101">
        <v>74</v>
      </c>
      <c r="D85" s="101" t="s">
        <v>11</v>
      </c>
      <c r="E85" s="102">
        <v>43480</v>
      </c>
      <c r="F85" s="102">
        <v>43525</v>
      </c>
      <c r="G85" s="102">
        <v>43555</v>
      </c>
      <c r="H85" s="102">
        <v>43560</v>
      </c>
      <c r="I85" s="103">
        <v>4000</v>
      </c>
      <c r="J85" s="103" t="s">
        <v>135</v>
      </c>
      <c r="K85" s="101" t="s">
        <v>13</v>
      </c>
      <c r="L85" s="101" t="s">
        <v>16</v>
      </c>
      <c r="M85" s="104">
        <v>60.75</v>
      </c>
      <c r="N85" s="101" t="s">
        <v>12</v>
      </c>
      <c r="O85" s="105">
        <f t="shared" si="53"/>
        <v>-243000</v>
      </c>
      <c r="P85" s="106" t="s">
        <v>18</v>
      </c>
      <c r="Q85" s="102" t="s">
        <v>108</v>
      </c>
      <c r="R85" s="38">
        <f t="shared" ref="R85:R90" si="59">I85*U85</f>
        <v>267960</v>
      </c>
      <c r="S85" s="125">
        <v>0</v>
      </c>
      <c r="T85" s="101"/>
      <c r="U85" s="82">
        <v>66.989999999999995</v>
      </c>
      <c r="V85" s="97">
        <f>(U85-M85)*I85</f>
        <v>24959.999999999978</v>
      </c>
      <c r="W85" s="97">
        <f t="shared" si="55"/>
        <v>24959.999999999978</v>
      </c>
      <c r="X85" s="100">
        <f t="shared" si="58"/>
        <v>24959.999999999978</v>
      </c>
      <c r="Y85" s="97">
        <v>0</v>
      </c>
      <c r="Z85" s="97">
        <v>0</v>
      </c>
      <c r="AA85" s="83" t="s">
        <v>83</v>
      </c>
    </row>
    <row r="86" spans="1:27" s="124" customFormat="1" x14ac:dyDescent="0.2">
      <c r="A86" s="107">
        <v>2019</v>
      </c>
      <c r="B86" s="107" t="s">
        <v>86</v>
      </c>
      <c r="C86" s="107">
        <v>53</v>
      </c>
      <c r="D86" s="107" t="s">
        <v>11</v>
      </c>
      <c r="E86" s="108">
        <v>43480</v>
      </c>
      <c r="F86" s="108">
        <v>43556</v>
      </c>
      <c r="G86" s="108">
        <v>43585</v>
      </c>
      <c r="H86" s="108">
        <v>43592</v>
      </c>
      <c r="I86" s="109">
        <v>4000</v>
      </c>
      <c r="J86" s="109" t="s">
        <v>135</v>
      </c>
      <c r="K86" s="107" t="s">
        <v>81</v>
      </c>
      <c r="L86" s="107" t="s">
        <v>82</v>
      </c>
      <c r="M86" s="110">
        <v>61</v>
      </c>
      <c r="N86" s="107" t="s">
        <v>12</v>
      </c>
      <c r="O86" s="111">
        <f t="shared" si="53"/>
        <v>-244000</v>
      </c>
      <c r="P86" s="112"/>
      <c r="Q86" s="108" t="s">
        <v>108</v>
      </c>
      <c r="R86" s="38">
        <f t="shared" si="59"/>
        <v>286372</v>
      </c>
      <c r="S86" s="114">
        <f>4.65*I86*(-1)</f>
        <v>-18600</v>
      </c>
      <c r="T86" s="107"/>
      <c r="U86" s="115">
        <v>71.593000000000004</v>
      </c>
      <c r="V86" s="29">
        <f t="shared" ref="V86:V87" si="60">MAX((U86-M86)*I86,0)</f>
        <v>42372.000000000015</v>
      </c>
      <c r="W86" s="114">
        <f t="shared" si="55"/>
        <v>42372.000000000015</v>
      </c>
      <c r="X86" s="122">
        <f t="shared" si="58"/>
        <v>42372.000000000015</v>
      </c>
      <c r="Y86" s="114">
        <v>0</v>
      </c>
      <c r="Z86" s="114">
        <v>0</v>
      </c>
      <c r="AA86" s="123" t="s">
        <v>83</v>
      </c>
    </row>
    <row r="87" spans="1:27" s="124" customFormat="1" x14ac:dyDescent="0.2">
      <c r="A87" s="107">
        <v>2019</v>
      </c>
      <c r="B87" s="107" t="s">
        <v>92</v>
      </c>
      <c r="C87" s="107">
        <v>59</v>
      </c>
      <c r="D87" s="107" t="s">
        <v>11</v>
      </c>
      <c r="E87" s="108">
        <v>43480</v>
      </c>
      <c r="F87" s="108">
        <v>43556</v>
      </c>
      <c r="G87" s="108">
        <v>43585</v>
      </c>
      <c r="H87" s="108">
        <v>43592</v>
      </c>
      <c r="I87" s="109">
        <v>4000</v>
      </c>
      <c r="J87" s="109" t="s">
        <v>135</v>
      </c>
      <c r="K87" s="107" t="s">
        <v>81</v>
      </c>
      <c r="L87" s="107" t="s">
        <v>82</v>
      </c>
      <c r="M87" s="110">
        <v>61</v>
      </c>
      <c r="N87" s="107" t="s">
        <v>12</v>
      </c>
      <c r="O87" s="111">
        <f t="shared" si="53"/>
        <v>-244000</v>
      </c>
      <c r="P87" s="112"/>
      <c r="Q87" s="108" t="s">
        <v>108</v>
      </c>
      <c r="R87" s="38">
        <f t="shared" si="59"/>
        <v>286372</v>
      </c>
      <c r="S87" s="114">
        <f>4.85*I87*(-1)</f>
        <v>-19400</v>
      </c>
      <c r="T87" s="107"/>
      <c r="U87" s="115">
        <v>71.593000000000004</v>
      </c>
      <c r="V87" s="29">
        <f t="shared" si="60"/>
        <v>42372.000000000015</v>
      </c>
      <c r="W87" s="114">
        <f t="shared" si="55"/>
        <v>42372.000000000015</v>
      </c>
      <c r="X87" s="122">
        <f t="shared" si="58"/>
        <v>42372.000000000015</v>
      </c>
      <c r="Y87" s="114">
        <v>0</v>
      </c>
      <c r="Z87" s="114">
        <v>0</v>
      </c>
      <c r="AA87" s="123" t="s">
        <v>83</v>
      </c>
    </row>
    <row r="88" spans="1:27" s="124" customFormat="1" x14ac:dyDescent="0.2">
      <c r="A88" s="107">
        <v>2019</v>
      </c>
      <c r="B88" s="107" t="s">
        <v>102</v>
      </c>
      <c r="C88" s="107">
        <v>67</v>
      </c>
      <c r="D88" s="107" t="s">
        <v>11</v>
      </c>
      <c r="E88" s="108">
        <v>43480</v>
      </c>
      <c r="F88" s="108">
        <v>43556</v>
      </c>
      <c r="G88" s="108">
        <v>43585</v>
      </c>
      <c r="H88" s="108">
        <v>43592</v>
      </c>
      <c r="I88" s="109">
        <v>4000</v>
      </c>
      <c r="J88" s="109" t="s">
        <v>135</v>
      </c>
      <c r="K88" s="107" t="s">
        <v>99</v>
      </c>
      <c r="L88" s="107" t="s">
        <v>100</v>
      </c>
      <c r="M88" s="110">
        <v>54.85</v>
      </c>
      <c r="N88" s="107" t="s">
        <v>12</v>
      </c>
      <c r="O88" s="111">
        <f t="shared" si="53"/>
        <v>-219400</v>
      </c>
      <c r="P88" s="112"/>
      <c r="Q88" s="108" t="s">
        <v>108</v>
      </c>
      <c r="R88" s="38">
        <f t="shared" si="59"/>
        <v>286372</v>
      </c>
      <c r="S88" s="114">
        <f>2.35*I88</f>
        <v>9400</v>
      </c>
      <c r="T88" s="107"/>
      <c r="U88" s="115">
        <v>71.593000000000004</v>
      </c>
      <c r="V88" s="114">
        <f>MAX(M88-U88,0)*I88</f>
        <v>0</v>
      </c>
      <c r="W88" s="114">
        <f t="shared" si="55"/>
        <v>0</v>
      </c>
      <c r="X88" s="122">
        <f t="shared" si="58"/>
        <v>0</v>
      </c>
      <c r="Y88" s="114">
        <v>0</v>
      </c>
      <c r="Z88" s="114">
        <v>0</v>
      </c>
      <c r="AA88" s="123" t="s">
        <v>83</v>
      </c>
    </row>
    <row r="89" spans="1:27" s="124" customFormat="1" x14ac:dyDescent="0.2">
      <c r="A89" s="119">
        <v>2019</v>
      </c>
      <c r="B89" s="119" t="s">
        <v>111</v>
      </c>
      <c r="C89" s="119">
        <v>75</v>
      </c>
      <c r="D89" s="119" t="s">
        <v>11</v>
      </c>
      <c r="E89" s="120">
        <v>43480</v>
      </c>
      <c r="F89" s="120">
        <v>43556</v>
      </c>
      <c r="G89" s="120">
        <v>43585</v>
      </c>
      <c r="H89" s="120">
        <v>43592</v>
      </c>
      <c r="I89" s="121">
        <v>4000</v>
      </c>
      <c r="J89" s="121" t="s">
        <v>135</v>
      </c>
      <c r="K89" s="119" t="s">
        <v>13</v>
      </c>
      <c r="L89" s="119" t="s">
        <v>16</v>
      </c>
      <c r="M89" s="134">
        <v>60.75</v>
      </c>
      <c r="N89" s="119" t="s">
        <v>12</v>
      </c>
      <c r="O89" s="135">
        <f t="shared" si="53"/>
        <v>-243000</v>
      </c>
      <c r="P89" s="136" t="s">
        <v>18</v>
      </c>
      <c r="Q89" s="120" t="s">
        <v>108</v>
      </c>
      <c r="R89" s="38">
        <f t="shared" si="59"/>
        <v>286372</v>
      </c>
      <c r="S89" s="138">
        <v>0</v>
      </c>
      <c r="T89" s="119"/>
      <c r="U89" s="115">
        <v>71.593000000000004</v>
      </c>
      <c r="V89" s="114">
        <f>(U89-M89)*I89</f>
        <v>43372.000000000015</v>
      </c>
      <c r="W89" s="114">
        <f t="shared" si="55"/>
        <v>43372.000000000015</v>
      </c>
      <c r="X89" s="122">
        <f t="shared" si="58"/>
        <v>43372.000000000015</v>
      </c>
      <c r="Y89" s="114">
        <v>0</v>
      </c>
      <c r="Z89" s="114">
        <v>0</v>
      </c>
      <c r="AA89" s="123" t="s">
        <v>83</v>
      </c>
    </row>
    <row r="90" spans="1:27" s="124" customFormat="1" x14ac:dyDescent="0.2">
      <c r="A90" s="119">
        <v>2019</v>
      </c>
      <c r="B90" s="119" t="s">
        <v>87</v>
      </c>
      <c r="C90" s="119">
        <v>54</v>
      </c>
      <c r="D90" s="119" t="s">
        <v>11</v>
      </c>
      <c r="E90" s="120">
        <v>43480</v>
      </c>
      <c r="F90" s="120">
        <v>43586</v>
      </c>
      <c r="G90" s="120">
        <v>43616</v>
      </c>
      <c r="H90" s="120">
        <v>43623</v>
      </c>
      <c r="I90" s="121">
        <v>4000</v>
      </c>
      <c r="J90" s="121" t="s">
        <v>135</v>
      </c>
      <c r="K90" s="119" t="s">
        <v>81</v>
      </c>
      <c r="L90" s="119" t="s">
        <v>82</v>
      </c>
      <c r="M90" s="134">
        <v>61</v>
      </c>
      <c r="N90" s="119" t="s">
        <v>12</v>
      </c>
      <c r="O90" s="135">
        <f>-(M90*I90)</f>
        <v>-244000</v>
      </c>
      <c r="P90" s="136"/>
      <c r="Q90" s="120" t="s">
        <v>108</v>
      </c>
      <c r="R90" s="38">
        <f t="shared" si="59"/>
        <v>280765.56</v>
      </c>
      <c r="S90" s="138">
        <f>4.65*I90*(-1)</f>
        <v>-18600</v>
      </c>
      <c r="T90" s="119"/>
      <c r="U90" s="115">
        <v>70.191389999999998</v>
      </c>
      <c r="V90" s="29">
        <f t="shared" ref="V90:V91" si="61">MAX((U90-M90)*I90,0)</f>
        <v>36765.55999999999</v>
      </c>
      <c r="W90" s="114">
        <f t="shared" si="55"/>
        <v>36765.55999999999</v>
      </c>
      <c r="X90" s="122">
        <f t="shared" ref="X90:X97" si="62">W90</f>
        <v>36765.55999999999</v>
      </c>
      <c r="Y90" s="114">
        <v>0</v>
      </c>
      <c r="Z90" s="114">
        <v>0</v>
      </c>
      <c r="AA90" s="123" t="s">
        <v>83</v>
      </c>
    </row>
    <row r="91" spans="1:27" s="124" customFormat="1" x14ac:dyDescent="0.2">
      <c r="A91" s="119">
        <v>2019</v>
      </c>
      <c r="B91" s="119" t="s">
        <v>93</v>
      </c>
      <c r="C91" s="119">
        <v>60</v>
      </c>
      <c r="D91" s="119" t="s">
        <v>11</v>
      </c>
      <c r="E91" s="120">
        <v>43480</v>
      </c>
      <c r="F91" s="120">
        <v>43586</v>
      </c>
      <c r="G91" s="120">
        <v>43616</v>
      </c>
      <c r="H91" s="120">
        <v>43623</v>
      </c>
      <c r="I91" s="121">
        <v>4000</v>
      </c>
      <c r="J91" s="121" t="s">
        <v>135</v>
      </c>
      <c r="K91" s="119" t="s">
        <v>81</v>
      </c>
      <c r="L91" s="119" t="s">
        <v>82</v>
      </c>
      <c r="M91" s="134">
        <v>61</v>
      </c>
      <c r="N91" s="119" t="s">
        <v>12</v>
      </c>
      <c r="O91" s="135">
        <f>-(M91*I91)</f>
        <v>-244000</v>
      </c>
      <c r="P91" s="136"/>
      <c r="Q91" s="120" t="s">
        <v>108</v>
      </c>
      <c r="R91" s="38">
        <f t="shared" si="54"/>
        <v>280765.56</v>
      </c>
      <c r="S91" s="138">
        <f>4.85*I91*(-1)</f>
        <v>-19400</v>
      </c>
      <c r="T91" s="119"/>
      <c r="U91" s="115">
        <v>70.191389999999998</v>
      </c>
      <c r="V91" s="29">
        <f t="shared" si="61"/>
        <v>36765.55999999999</v>
      </c>
      <c r="W91" s="114">
        <f t="shared" si="55"/>
        <v>36765.55999999999</v>
      </c>
      <c r="X91" s="122">
        <f t="shared" si="62"/>
        <v>36765.55999999999</v>
      </c>
      <c r="Y91" s="114">
        <v>0</v>
      </c>
      <c r="Z91" s="114">
        <v>0</v>
      </c>
      <c r="AA91" s="123" t="s">
        <v>83</v>
      </c>
    </row>
    <row r="92" spans="1:27" s="124" customFormat="1" x14ac:dyDescent="0.2">
      <c r="A92" s="119">
        <v>2019</v>
      </c>
      <c r="B92" s="119" t="s">
        <v>103</v>
      </c>
      <c r="C92" s="119">
        <v>68</v>
      </c>
      <c r="D92" s="119" t="s">
        <v>11</v>
      </c>
      <c r="E92" s="120">
        <v>43480</v>
      </c>
      <c r="F92" s="120">
        <v>43586</v>
      </c>
      <c r="G92" s="120">
        <v>43616</v>
      </c>
      <c r="H92" s="120">
        <v>43623</v>
      </c>
      <c r="I92" s="121">
        <v>4000</v>
      </c>
      <c r="J92" s="121" t="s">
        <v>135</v>
      </c>
      <c r="K92" s="119" t="s">
        <v>99</v>
      </c>
      <c r="L92" s="119" t="s">
        <v>100</v>
      </c>
      <c r="M92" s="134">
        <v>54.85</v>
      </c>
      <c r="N92" s="119" t="s">
        <v>12</v>
      </c>
      <c r="O92" s="135">
        <f>-(M92*I92)</f>
        <v>-219400</v>
      </c>
      <c r="P92" s="136"/>
      <c r="Q92" s="120" t="s">
        <v>108</v>
      </c>
      <c r="R92" s="38">
        <f t="shared" si="54"/>
        <v>280765.56</v>
      </c>
      <c r="S92" s="138">
        <f>2.35*I92</f>
        <v>9400</v>
      </c>
      <c r="T92" s="119"/>
      <c r="U92" s="115">
        <v>70.191389999999998</v>
      </c>
      <c r="V92" s="114">
        <f>MAX(M92-U92,0)*I92</f>
        <v>0</v>
      </c>
      <c r="W92" s="114">
        <f t="shared" si="55"/>
        <v>0</v>
      </c>
      <c r="X92" s="122">
        <f t="shared" si="62"/>
        <v>0</v>
      </c>
      <c r="Y92" s="114">
        <v>0</v>
      </c>
      <c r="Z92" s="114">
        <v>0</v>
      </c>
      <c r="AA92" s="123" t="s">
        <v>83</v>
      </c>
    </row>
    <row r="93" spans="1:27" s="124" customFormat="1" x14ac:dyDescent="0.2">
      <c r="A93" s="119">
        <v>2019</v>
      </c>
      <c r="B93" s="119" t="s">
        <v>112</v>
      </c>
      <c r="C93" s="119">
        <v>76</v>
      </c>
      <c r="D93" s="119" t="s">
        <v>11</v>
      </c>
      <c r="E93" s="120">
        <v>43480</v>
      </c>
      <c r="F93" s="120">
        <v>43586</v>
      </c>
      <c r="G93" s="120">
        <v>43616</v>
      </c>
      <c r="H93" s="120">
        <v>43623</v>
      </c>
      <c r="I93" s="121">
        <v>4000</v>
      </c>
      <c r="J93" s="121" t="s">
        <v>135</v>
      </c>
      <c r="K93" s="119" t="s">
        <v>13</v>
      </c>
      <c r="L93" s="119" t="s">
        <v>16</v>
      </c>
      <c r="M93" s="134">
        <v>60.75</v>
      </c>
      <c r="N93" s="119" t="s">
        <v>12</v>
      </c>
      <c r="O93" s="135">
        <f>-(M93*I93)</f>
        <v>-243000</v>
      </c>
      <c r="P93" s="136" t="s">
        <v>18</v>
      </c>
      <c r="Q93" s="120" t="s">
        <v>108</v>
      </c>
      <c r="R93" s="38">
        <f t="shared" si="54"/>
        <v>280784.36</v>
      </c>
      <c r="S93" s="138">
        <v>0</v>
      </c>
      <c r="T93" s="119"/>
      <c r="U93" s="115">
        <v>70.196089999999998</v>
      </c>
      <c r="V93" s="114">
        <f>(U93-M93)*I93</f>
        <v>37784.359999999993</v>
      </c>
      <c r="W93" s="114">
        <f t="shared" si="55"/>
        <v>37784.359999999993</v>
      </c>
      <c r="X93" s="122">
        <f t="shared" si="62"/>
        <v>37784.359999999993</v>
      </c>
      <c r="Y93" s="114">
        <v>0</v>
      </c>
      <c r="Z93" s="114">
        <v>0</v>
      </c>
      <c r="AA93" s="123" t="s">
        <v>83</v>
      </c>
    </row>
    <row r="94" spans="1:27" s="141" customFormat="1" x14ac:dyDescent="0.2">
      <c r="A94" s="119">
        <v>2019</v>
      </c>
      <c r="B94" s="119" t="s">
        <v>88</v>
      </c>
      <c r="C94" s="119">
        <v>55</v>
      </c>
      <c r="D94" s="119" t="s">
        <v>11</v>
      </c>
      <c r="E94" s="120">
        <v>43480</v>
      </c>
      <c r="F94" s="120">
        <v>43617</v>
      </c>
      <c r="G94" s="120">
        <v>43646</v>
      </c>
      <c r="H94" s="120">
        <v>43654</v>
      </c>
      <c r="I94" s="121">
        <v>4000</v>
      </c>
      <c r="J94" s="121" t="s">
        <v>135</v>
      </c>
      <c r="K94" s="119" t="s">
        <v>81</v>
      </c>
      <c r="L94" s="119" t="s">
        <v>82</v>
      </c>
      <c r="M94" s="134">
        <v>61</v>
      </c>
      <c r="N94" s="119" t="s">
        <v>12</v>
      </c>
      <c r="O94" s="135">
        <f t="shared" ref="O94:O101" si="63">-(M94*I94)</f>
        <v>-244000</v>
      </c>
      <c r="P94" s="136"/>
      <c r="Q94" s="120" t="s">
        <v>108</v>
      </c>
      <c r="R94" s="38">
        <f t="shared" si="54"/>
        <v>251792</v>
      </c>
      <c r="S94" s="138">
        <f>4.65*I94*(-1)</f>
        <v>-18600</v>
      </c>
      <c r="T94" s="119"/>
      <c r="U94" s="139">
        <v>62.948</v>
      </c>
      <c r="V94" s="29">
        <f t="shared" ref="V94:V95" si="64">MAX((U94-M94)*I94,0)</f>
        <v>7792.0000000000018</v>
      </c>
      <c r="W94" s="138">
        <f t="shared" ref="W94:W97" si="65">V94</f>
        <v>7792.0000000000018</v>
      </c>
      <c r="X94" s="143">
        <f t="shared" si="62"/>
        <v>7792.0000000000018</v>
      </c>
      <c r="Y94" s="138">
        <v>0</v>
      </c>
      <c r="Z94" s="138">
        <v>0</v>
      </c>
      <c r="AA94" s="140" t="s">
        <v>83</v>
      </c>
    </row>
    <row r="95" spans="1:27" s="141" customFormat="1" x14ac:dyDescent="0.2">
      <c r="A95" s="119">
        <v>2019</v>
      </c>
      <c r="B95" s="119" t="s">
        <v>94</v>
      </c>
      <c r="C95" s="119">
        <v>61</v>
      </c>
      <c r="D95" s="119" t="s">
        <v>11</v>
      </c>
      <c r="E95" s="120">
        <v>43480</v>
      </c>
      <c r="F95" s="120">
        <v>43617</v>
      </c>
      <c r="G95" s="120">
        <v>43646</v>
      </c>
      <c r="H95" s="120">
        <v>43654</v>
      </c>
      <c r="I95" s="121">
        <v>4000</v>
      </c>
      <c r="J95" s="121" t="s">
        <v>135</v>
      </c>
      <c r="K95" s="119" t="s">
        <v>81</v>
      </c>
      <c r="L95" s="119" t="s">
        <v>82</v>
      </c>
      <c r="M95" s="134">
        <v>61</v>
      </c>
      <c r="N95" s="119" t="s">
        <v>12</v>
      </c>
      <c r="O95" s="135">
        <f t="shared" si="63"/>
        <v>-244000</v>
      </c>
      <c r="P95" s="136"/>
      <c r="Q95" s="120" t="s">
        <v>108</v>
      </c>
      <c r="R95" s="38">
        <f t="shared" si="54"/>
        <v>251792</v>
      </c>
      <c r="S95" s="138">
        <f>4.85*I95*(-1)</f>
        <v>-19400</v>
      </c>
      <c r="T95" s="119"/>
      <c r="U95" s="139">
        <v>62.948</v>
      </c>
      <c r="V95" s="29">
        <f t="shared" si="64"/>
        <v>7792.0000000000018</v>
      </c>
      <c r="W95" s="138">
        <f t="shared" si="65"/>
        <v>7792.0000000000018</v>
      </c>
      <c r="X95" s="143">
        <f t="shared" si="62"/>
        <v>7792.0000000000018</v>
      </c>
      <c r="Y95" s="138">
        <v>0</v>
      </c>
      <c r="Z95" s="138">
        <v>0</v>
      </c>
      <c r="AA95" s="140" t="s">
        <v>83</v>
      </c>
    </row>
    <row r="96" spans="1:27" s="141" customFormat="1" x14ac:dyDescent="0.2">
      <c r="A96" s="119">
        <v>2019</v>
      </c>
      <c r="B96" s="119" t="s">
        <v>104</v>
      </c>
      <c r="C96" s="119">
        <v>69</v>
      </c>
      <c r="D96" s="119" t="s">
        <v>11</v>
      </c>
      <c r="E96" s="120">
        <v>43480</v>
      </c>
      <c r="F96" s="120">
        <v>43617</v>
      </c>
      <c r="G96" s="120">
        <v>43646</v>
      </c>
      <c r="H96" s="120">
        <v>43654</v>
      </c>
      <c r="I96" s="121">
        <v>4000</v>
      </c>
      <c r="J96" s="121" t="s">
        <v>135</v>
      </c>
      <c r="K96" s="119" t="s">
        <v>99</v>
      </c>
      <c r="L96" s="119" t="s">
        <v>100</v>
      </c>
      <c r="M96" s="134">
        <v>54.85</v>
      </c>
      <c r="N96" s="119" t="s">
        <v>12</v>
      </c>
      <c r="O96" s="135">
        <f t="shared" si="63"/>
        <v>-219400</v>
      </c>
      <c r="P96" s="136"/>
      <c r="Q96" s="120" t="s">
        <v>108</v>
      </c>
      <c r="R96" s="38">
        <f t="shared" si="54"/>
        <v>251792</v>
      </c>
      <c r="S96" s="138">
        <f>2.35*I96</f>
        <v>9400</v>
      </c>
      <c r="T96" s="119"/>
      <c r="U96" s="139">
        <v>62.948</v>
      </c>
      <c r="V96" s="138">
        <f>MAX(M96-U96,0)*I96</f>
        <v>0</v>
      </c>
      <c r="W96" s="138">
        <f t="shared" si="65"/>
        <v>0</v>
      </c>
      <c r="X96" s="143">
        <f t="shared" si="62"/>
        <v>0</v>
      </c>
      <c r="Y96" s="138">
        <v>0</v>
      </c>
      <c r="Z96" s="138">
        <v>0</v>
      </c>
      <c r="AA96" s="140" t="s">
        <v>83</v>
      </c>
    </row>
    <row r="97" spans="1:27" s="141" customFormat="1" x14ac:dyDescent="0.2">
      <c r="A97" s="119">
        <v>2019</v>
      </c>
      <c r="B97" s="119" t="s">
        <v>113</v>
      </c>
      <c r="C97" s="119">
        <v>77</v>
      </c>
      <c r="D97" s="119" t="s">
        <v>11</v>
      </c>
      <c r="E97" s="120">
        <v>43480</v>
      </c>
      <c r="F97" s="120">
        <v>43617</v>
      </c>
      <c r="G97" s="120">
        <v>43646</v>
      </c>
      <c r="H97" s="120">
        <v>43654</v>
      </c>
      <c r="I97" s="121">
        <v>4000</v>
      </c>
      <c r="J97" s="121" t="s">
        <v>135</v>
      </c>
      <c r="K97" s="119" t="s">
        <v>13</v>
      </c>
      <c r="L97" s="119" t="s">
        <v>16</v>
      </c>
      <c r="M97" s="134">
        <v>60.75</v>
      </c>
      <c r="N97" s="119" t="s">
        <v>12</v>
      </c>
      <c r="O97" s="135">
        <f t="shared" si="63"/>
        <v>-243000</v>
      </c>
      <c r="P97" s="136" t="s">
        <v>18</v>
      </c>
      <c r="Q97" s="120" t="s">
        <v>108</v>
      </c>
      <c r="R97" s="38">
        <f t="shared" si="54"/>
        <v>251792</v>
      </c>
      <c r="S97" s="138">
        <v>0</v>
      </c>
      <c r="T97" s="119"/>
      <c r="U97" s="139">
        <v>62.948</v>
      </c>
      <c r="V97" s="138">
        <f>(U97-M97)*I97</f>
        <v>8792.0000000000018</v>
      </c>
      <c r="W97" s="138">
        <f t="shared" si="65"/>
        <v>8792.0000000000018</v>
      </c>
      <c r="X97" s="143">
        <f t="shared" si="62"/>
        <v>8792.0000000000018</v>
      </c>
      <c r="Y97" s="138">
        <v>0</v>
      </c>
      <c r="Z97" s="138">
        <v>0</v>
      </c>
      <c r="AA97" s="140" t="s">
        <v>83</v>
      </c>
    </row>
    <row r="98" spans="1:27" s="141" customFormat="1" x14ac:dyDescent="0.2">
      <c r="A98" s="119">
        <v>2019</v>
      </c>
      <c r="B98" s="119" t="s">
        <v>89</v>
      </c>
      <c r="C98" s="119">
        <v>56</v>
      </c>
      <c r="D98" s="119" t="s">
        <v>11</v>
      </c>
      <c r="E98" s="120">
        <v>43480</v>
      </c>
      <c r="F98" s="120">
        <v>43647</v>
      </c>
      <c r="G98" s="120">
        <v>43677</v>
      </c>
      <c r="H98" s="120">
        <v>43684</v>
      </c>
      <c r="I98" s="121">
        <v>4000</v>
      </c>
      <c r="J98" s="121" t="s">
        <v>135</v>
      </c>
      <c r="K98" s="119" t="s">
        <v>81</v>
      </c>
      <c r="L98" s="119" t="s">
        <v>82</v>
      </c>
      <c r="M98" s="134">
        <v>61</v>
      </c>
      <c r="N98" s="119" t="s">
        <v>12</v>
      </c>
      <c r="O98" s="135">
        <f t="shared" si="63"/>
        <v>-244000</v>
      </c>
      <c r="P98" s="136"/>
      <c r="Q98" s="120" t="s">
        <v>108</v>
      </c>
      <c r="R98" s="38">
        <f t="shared" si="54"/>
        <v>256839.99999999997</v>
      </c>
      <c r="S98" s="138">
        <f>4.65*I98*(-1)</f>
        <v>-18600</v>
      </c>
      <c r="T98" s="119"/>
      <c r="U98" s="139">
        <v>64.209999999999994</v>
      </c>
      <c r="V98" s="29">
        <f t="shared" ref="V98:V99" si="66">MAX((U98-M98)*I98,0)</f>
        <v>12839.999999999975</v>
      </c>
      <c r="W98" s="138">
        <f t="shared" ref="W98:W100" si="67">V98</f>
        <v>12839.999999999975</v>
      </c>
      <c r="X98" s="143">
        <f t="shared" ref="X98:X103" si="68">W98</f>
        <v>12839.999999999975</v>
      </c>
      <c r="Y98" s="138">
        <v>0</v>
      </c>
      <c r="Z98" s="138">
        <v>0</v>
      </c>
      <c r="AA98" s="140" t="s">
        <v>83</v>
      </c>
    </row>
    <row r="99" spans="1:27" s="141" customFormat="1" x14ac:dyDescent="0.2">
      <c r="A99" s="119">
        <v>2019</v>
      </c>
      <c r="B99" s="119" t="s">
        <v>95</v>
      </c>
      <c r="C99" s="119">
        <v>62</v>
      </c>
      <c r="D99" s="119" t="s">
        <v>11</v>
      </c>
      <c r="E99" s="120">
        <v>43480</v>
      </c>
      <c r="F99" s="120">
        <v>43647</v>
      </c>
      <c r="G99" s="120">
        <v>43677</v>
      </c>
      <c r="H99" s="120">
        <v>43684</v>
      </c>
      <c r="I99" s="121">
        <v>4000</v>
      </c>
      <c r="J99" s="121" t="s">
        <v>135</v>
      </c>
      <c r="K99" s="119" t="s">
        <v>81</v>
      </c>
      <c r="L99" s="119" t="s">
        <v>82</v>
      </c>
      <c r="M99" s="134">
        <v>61</v>
      </c>
      <c r="N99" s="119" t="s">
        <v>12</v>
      </c>
      <c r="O99" s="135">
        <f t="shared" si="63"/>
        <v>-244000</v>
      </c>
      <c r="P99" s="136"/>
      <c r="Q99" s="120" t="s">
        <v>108</v>
      </c>
      <c r="R99" s="38">
        <f t="shared" si="54"/>
        <v>256839.99999999997</v>
      </c>
      <c r="S99" s="138">
        <f>4.85*I99*(-1)</f>
        <v>-19400</v>
      </c>
      <c r="T99" s="119"/>
      <c r="U99" s="139">
        <v>64.209999999999994</v>
      </c>
      <c r="V99" s="29">
        <f t="shared" si="66"/>
        <v>12839.999999999975</v>
      </c>
      <c r="W99" s="138">
        <f t="shared" si="67"/>
        <v>12839.999999999975</v>
      </c>
      <c r="X99" s="143">
        <f t="shared" si="68"/>
        <v>12839.999999999975</v>
      </c>
      <c r="Y99" s="138">
        <v>0</v>
      </c>
      <c r="Z99" s="138">
        <v>0</v>
      </c>
      <c r="AA99" s="140" t="s">
        <v>83</v>
      </c>
    </row>
    <row r="100" spans="1:27" s="141" customFormat="1" x14ac:dyDescent="0.2">
      <c r="A100" s="119">
        <v>2019</v>
      </c>
      <c r="B100" s="119" t="s">
        <v>105</v>
      </c>
      <c r="C100" s="119">
        <v>70</v>
      </c>
      <c r="D100" s="119" t="s">
        <v>11</v>
      </c>
      <c r="E100" s="120">
        <v>43480</v>
      </c>
      <c r="F100" s="120">
        <v>43647</v>
      </c>
      <c r="G100" s="120">
        <v>43677</v>
      </c>
      <c r="H100" s="120">
        <v>43684</v>
      </c>
      <c r="I100" s="121">
        <v>4000</v>
      </c>
      <c r="J100" s="121" t="s">
        <v>135</v>
      </c>
      <c r="K100" s="119" t="s">
        <v>99</v>
      </c>
      <c r="L100" s="119" t="s">
        <v>100</v>
      </c>
      <c r="M100" s="134">
        <v>54.85</v>
      </c>
      <c r="N100" s="119" t="s">
        <v>12</v>
      </c>
      <c r="O100" s="135">
        <f t="shared" si="63"/>
        <v>-219400</v>
      </c>
      <c r="P100" s="136"/>
      <c r="Q100" s="120" t="s">
        <v>108</v>
      </c>
      <c r="R100" s="38">
        <f t="shared" si="54"/>
        <v>256839.99999999997</v>
      </c>
      <c r="S100" s="138">
        <f>2.35*I100</f>
        <v>9400</v>
      </c>
      <c r="T100" s="119"/>
      <c r="U100" s="139">
        <v>64.209999999999994</v>
      </c>
      <c r="V100" s="138">
        <f>MAX(M100-U100,0)*I100</f>
        <v>0</v>
      </c>
      <c r="W100" s="138">
        <f t="shared" si="67"/>
        <v>0</v>
      </c>
      <c r="X100" s="143">
        <f t="shared" si="68"/>
        <v>0</v>
      </c>
      <c r="Y100" s="138">
        <v>0</v>
      </c>
      <c r="Z100" s="138">
        <v>0</v>
      </c>
      <c r="AA100" s="140" t="s">
        <v>83</v>
      </c>
    </row>
    <row r="101" spans="1:27" s="141" customFormat="1" x14ac:dyDescent="0.2">
      <c r="A101" s="119">
        <v>2019</v>
      </c>
      <c r="B101" s="119" t="s">
        <v>114</v>
      </c>
      <c r="C101" s="119">
        <v>78</v>
      </c>
      <c r="D101" s="119" t="s">
        <v>11</v>
      </c>
      <c r="E101" s="120">
        <v>43480</v>
      </c>
      <c r="F101" s="120">
        <v>43647</v>
      </c>
      <c r="G101" s="120">
        <v>43677</v>
      </c>
      <c r="H101" s="120">
        <v>43684</v>
      </c>
      <c r="I101" s="121">
        <v>4000</v>
      </c>
      <c r="J101" s="121" t="s">
        <v>135</v>
      </c>
      <c r="K101" s="119" t="s">
        <v>13</v>
      </c>
      <c r="L101" s="119" t="s">
        <v>16</v>
      </c>
      <c r="M101" s="134">
        <v>60.75</v>
      </c>
      <c r="N101" s="119" t="s">
        <v>12</v>
      </c>
      <c r="O101" s="135">
        <f t="shared" si="63"/>
        <v>-243000</v>
      </c>
      <c r="P101" s="136" t="s">
        <v>18</v>
      </c>
      <c r="Q101" s="120" t="s">
        <v>108</v>
      </c>
      <c r="R101" s="38">
        <f t="shared" si="54"/>
        <v>256839.99999999997</v>
      </c>
      <c r="S101" s="138">
        <v>0</v>
      </c>
      <c r="T101" s="119"/>
      <c r="U101" s="139">
        <v>64.209999999999994</v>
      </c>
      <c r="V101" s="138">
        <f>(U101-M101)*I101</f>
        <v>13839.999999999975</v>
      </c>
      <c r="W101" s="138">
        <f>V101</f>
        <v>13839.999999999975</v>
      </c>
      <c r="X101" s="143">
        <f>W101</f>
        <v>13839.999999999975</v>
      </c>
      <c r="Y101" s="138">
        <v>0</v>
      </c>
      <c r="Z101" s="138">
        <v>0</v>
      </c>
      <c r="AA101" s="140" t="s">
        <v>83</v>
      </c>
    </row>
    <row r="102" spans="1:27" s="141" customFormat="1" x14ac:dyDescent="0.2">
      <c r="A102" s="119">
        <v>2019</v>
      </c>
      <c r="B102" s="119" t="s">
        <v>96</v>
      </c>
      <c r="C102" s="119">
        <v>63</v>
      </c>
      <c r="D102" s="119" t="s">
        <v>11</v>
      </c>
      <c r="E102" s="120">
        <v>43480</v>
      </c>
      <c r="F102" s="120">
        <v>43678</v>
      </c>
      <c r="G102" s="120">
        <v>43708</v>
      </c>
      <c r="H102" s="120">
        <v>43717</v>
      </c>
      <c r="I102" s="121">
        <v>4000</v>
      </c>
      <c r="J102" s="121" t="s">
        <v>135</v>
      </c>
      <c r="K102" s="119" t="s">
        <v>81</v>
      </c>
      <c r="L102" s="119" t="s">
        <v>82</v>
      </c>
      <c r="M102" s="134">
        <v>61</v>
      </c>
      <c r="N102" s="119" t="s">
        <v>12</v>
      </c>
      <c r="O102" s="135">
        <f t="shared" ref="O102:O107" si="69">-(M102*I102)</f>
        <v>-244000</v>
      </c>
      <c r="P102" s="136"/>
      <c r="Q102" s="120" t="s">
        <v>108</v>
      </c>
      <c r="R102" s="38">
        <f t="shared" si="54"/>
        <v>237792</v>
      </c>
      <c r="S102" s="138">
        <f>4.85*I102*(-1)</f>
        <v>-19400</v>
      </c>
      <c r="T102" s="119"/>
      <c r="U102" s="139">
        <v>59.448</v>
      </c>
      <c r="V102" s="29">
        <f t="shared" ref="V102" si="70">MAX((U102-M102)*I102,0)</f>
        <v>0</v>
      </c>
      <c r="W102" s="138">
        <f t="shared" ref="W102:W107" si="71">V102</f>
        <v>0</v>
      </c>
      <c r="X102" s="143">
        <f t="shared" si="68"/>
        <v>0</v>
      </c>
      <c r="Y102" s="138">
        <f>W102</f>
        <v>0</v>
      </c>
      <c r="Z102" s="138">
        <v>0</v>
      </c>
      <c r="AA102" s="140" t="s">
        <v>83</v>
      </c>
    </row>
    <row r="103" spans="1:27" s="141" customFormat="1" x14ac:dyDescent="0.2">
      <c r="A103" s="119">
        <v>2019</v>
      </c>
      <c r="B103" s="119" t="s">
        <v>106</v>
      </c>
      <c r="C103" s="119">
        <v>71</v>
      </c>
      <c r="D103" s="119" t="s">
        <v>11</v>
      </c>
      <c r="E103" s="120">
        <v>43480</v>
      </c>
      <c r="F103" s="120">
        <v>43678</v>
      </c>
      <c r="G103" s="120">
        <v>43708</v>
      </c>
      <c r="H103" s="120">
        <v>43717</v>
      </c>
      <c r="I103" s="121">
        <v>4000</v>
      </c>
      <c r="J103" s="121" t="s">
        <v>135</v>
      </c>
      <c r="K103" s="119" t="s">
        <v>99</v>
      </c>
      <c r="L103" s="119" t="s">
        <v>100</v>
      </c>
      <c r="M103" s="134">
        <v>54.85</v>
      </c>
      <c r="N103" s="119" t="s">
        <v>12</v>
      </c>
      <c r="O103" s="135">
        <f t="shared" si="69"/>
        <v>-219400</v>
      </c>
      <c r="P103" s="136"/>
      <c r="Q103" s="120" t="s">
        <v>108</v>
      </c>
      <c r="R103" s="38">
        <f t="shared" si="54"/>
        <v>237792</v>
      </c>
      <c r="S103" s="138">
        <f>2.35*I103</f>
        <v>9400</v>
      </c>
      <c r="T103" s="119"/>
      <c r="U103" s="139">
        <v>59.448</v>
      </c>
      <c r="V103" s="138">
        <f>MAX(M103-U103,0)*I103</f>
        <v>0</v>
      </c>
      <c r="W103" s="138">
        <f t="shared" si="71"/>
        <v>0</v>
      </c>
      <c r="X103" s="143">
        <f t="shared" si="68"/>
        <v>0</v>
      </c>
      <c r="Y103" s="138">
        <f>W103</f>
        <v>0</v>
      </c>
      <c r="Z103" s="138">
        <v>0</v>
      </c>
      <c r="AA103" s="140" t="s">
        <v>83</v>
      </c>
    </row>
    <row r="104" spans="1:27" s="141" customFormat="1" x14ac:dyDescent="0.2">
      <c r="A104" s="119">
        <v>2019</v>
      </c>
      <c r="B104" s="119" t="s">
        <v>115</v>
      </c>
      <c r="C104" s="119">
        <v>79</v>
      </c>
      <c r="D104" s="119" t="s">
        <v>11</v>
      </c>
      <c r="E104" s="120">
        <v>43480</v>
      </c>
      <c r="F104" s="120">
        <v>43678</v>
      </c>
      <c r="G104" s="120">
        <v>43708</v>
      </c>
      <c r="H104" s="120">
        <v>43717</v>
      </c>
      <c r="I104" s="121">
        <v>4000</v>
      </c>
      <c r="J104" s="121" t="s">
        <v>135</v>
      </c>
      <c r="K104" s="119" t="s">
        <v>13</v>
      </c>
      <c r="L104" s="119" t="s">
        <v>16</v>
      </c>
      <c r="M104" s="134">
        <v>60.75</v>
      </c>
      <c r="N104" s="119" t="s">
        <v>12</v>
      </c>
      <c r="O104" s="135">
        <f t="shared" si="69"/>
        <v>-243000</v>
      </c>
      <c r="P104" s="136" t="s">
        <v>18</v>
      </c>
      <c r="Q104" s="120" t="s">
        <v>108</v>
      </c>
      <c r="R104" s="38">
        <f t="shared" si="54"/>
        <v>237792</v>
      </c>
      <c r="S104" s="138">
        <v>0</v>
      </c>
      <c r="T104" s="119"/>
      <c r="U104" s="139">
        <v>59.448</v>
      </c>
      <c r="V104" s="138">
        <f>(U104-M104)*I104</f>
        <v>-5207.9999999999982</v>
      </c>
      <c r="W104" s="138">
        <f t="shared" si="71"/>
        <v>-5207.9999999999982</v>
      </c>
      <c r="X104" s="143">
        <f t="shared" ref="X104" si="72">W104</f>
        <v>-5207.9999999999982</v>
      </c>
      <c r="Y104" s="138">
        <v>0</v>
      </c>
      <c r="Z104" s="138">
        <v>0</v>
      </c>
      <c r="AA104" s="140" t="s">
        <v>83</v>
      </c>
    </row>
    <row r="105" spans="1:27" s="141" customFormat="1" x14ac:dyDescent="0.2">
      <c r="A105" s="119">
        <v>2019</v>
      </c>
      <c r="B105" s="119" t="s">
        <v>97</v>
      </c>
      <c r="C105" s="119">
        <v>64</v>
      </c>
      <c r="D105" s="119" t="s">
        <v>11</v>
      </c>
      <c r="E105" s="120">
        <v>43480</v>
      </c>
      <c r="F105" s="120">
        <v>43709</v>
      </c>
      <c r="G105" s="120">
        <v>43738</v>
      </c>
      <c r="H105" s="120">
        <v>43745</v>
      </c>
      <c r="I105" s="121">
        <v>4000</v>
      </c>
      <c r="J105" s="121" t="s">
        <v>135</v>
      </c>
      <c r="K105" s="119" t="s">
        <v>81</v>
      </c>
      <c r="L105" s="119" t="s">
        <v>82</v>
      </c>
      <c r="M105" s="134">
        <v>61</v>
      </c>
      <c r="N105" s="119" t="s">
        <v>12</v>
      </c>
      <c r="O105" s="135">
        <f t="shared" si="69"/>
        <v>-244000</v>
      </c>
      <c r="P105" s="136"/>
      <c r="Q105" s="120" t="s">
        <v>108</v>
      </c>
      <c r="R105" s="38">
        <f t="shared" si="54"/>
        <v>248856</v>
      </c>
      <c r="S105" s="138">
        <f>4.85*I105*(-1)</f>
        <v>-19400</v>
      </c>
      <c r="T105" s="119"/>
      <c r="U105" s="139">
        <v>62.213999999999999</v>
      </c>
      <c r="V105" s="29">
        <f t="shared" ref="V105" si="73">MAX((U105-M105)*I105,0)</f>
        <v>4855.9999999999945</v>
      </c>
      <c r="W105" s="138">
        <f t="shared" si="71"/>
        <v>4855.9999999999945</v>
      </c>
      <c r="X105" s="143">
        <f>W105</f>
        <v>4855.9999999999945</v>
      </c>
      <c r="Y105" s="138">
        <v>0</v>
      </c>
      <c r="Z105" s="138">
        <v>1711.9999999999891</v>
      </c>
      <c r="AA105" s="140" t="s">
        <v>83</v>
      </c>
    </row>
    <row r="106" spans="1:27" s="141" customFormat="1" x14ac:dyDescent="0.2">
      <c r="A106" s="119">
        <v>2019</v>
      </c>
      <c r="B106" s="119" t="s">
        <v>107</v>
      </c>
      <c r="C106" s="119">
        <v>72</v>
      </c>
      <c r="D106" s="119" t="s">
        <v>11</v>
      </c>
      <c r="E106" s="120">
        <v>43480</v>
      </c>
      <c r="F106" s="120">
        <v>43709</v>
      </c>
      <c r="G106" s="120">
        <v>43738</v>
      </c>
      <c r="H106" s="120">
        <v>43745</v>
      </c>
      <c r="I106" s="121">
        <v>4000</v>
      </c>
      <c r="J106" s="121" t="s">
        <v>135</v>
      </c>
      <c r="K106" s="119" t="s">
        <v>99</v>
      </c>
      <c r="L106" s="119" t="s">
        <v>100</v>
      </c>
      <c r="M106" s="134">
        <v>54.85</v>
      </c>
      <c r="N106" s="119" t="s">
        <v>12</v>
      </c>
      <c r="O106" s="135">
        <f t="shared" si="69"/>
        <v>-219400</v>
      </c>
      <c r="P106" s="136"/>
      <c r="Q106" s="120" t="s">
        <v>108</v>
      </c>
      <c r="R106" s="38">
        <f t="shared" si="54"/>
        <v>248856</v>
      </c>
      <c r="S106" s="138">
        <f>2.35*I106</f>
        <v>9400</v>
      </c>
      <c r="T106" s="119"/>
      <c r="U106" s="139">
        <v>62.213999999999999</v>
      </c>
      <c r="V106" s="138">
        <f>MAX(M106-U106,0)*I106</f>
        <v>0</v>
      </c>
      <c r="W106" s="138">
        <f t="shared" si="71"/>
        <v>0</v>
      </c>
      <c r="X106" s="143">
        <f>W106</f>
        <v>0</v>
      </c>
      <c r="Y106" s="138">
        <v>0</v>
      </c>
      <c r="Z106" s="143">
        <v>-460</v>
      </c>
      <c r="AA106" s="140" t="s">
        <v>83</v>
      </c>
    </row>
    <row r="107" spans="1:27" s="142" customFormat="1" x14ac:dyDescent="0.2">
      <c r="A107" s="116">
        <v>2019</v>
      </c>
      <c r="B107" s="116" t="s">
        <v>116</v>
      </c>
      <c r="C107" s="116">
        <v>80</v>
      </c>
      <c r="D107" s="116" t="s">
        <v>11</v>
      </c>
      <c r="E107" s="117">
        <v>43480</v>
      </c>
      <c r="F107" s="117">
        <v>43709</v>
      </c>
      <c r="G107" s="117">
        <v>43738</v>
      </c>
      <c r="H107" s="117">
        <v>43745</v>
      </c>
      <c r="I107" s="118">
        <v>4000</v>
      </c>
      <c r="J107" s="118" t="s">
        <v>135</v>
      </c>
      <c r="K107" s="116" t="s">
        <v>13</v>
      </c>
      <c r="L107" s="116" t="s">
        <v>16</v>
      </c>
      <c r="M107" s="126">
        <v>60.75</v>
      </c>
      <c r="N107" s="116" t="s">
        <v>12</v>
      </c>
      <c r="O107" s="127">
        <f t="shared" si="69"/>
        <v>-243000</v>
      </c>
      <c r="P107" s="128" t="s">
        <v>18</v>
      </c>
      <c r="Q107" s="117" t="s">
        <v>108</v>
      </c>
      <c r="R107" s="146">
        <f t="shared" si="54"/>
        <v>248856</v>
      </c>
      <c r="S107" s="129">
        <v>0</v>
      </c>
      <c r="T107" s="116"/>
      <c r="U107" s="144">
        <v>62.213999999999999</v>
      </c>
      <c r="V107" s="129">
        <f>(U107-M107)*I107</f>
        <v>5855.9999999999945</v>
      </c>
      <c r="W107" s="129">
        <f t="shared" si="71"/>
        <v>5855.9999999999945</v>
      </c>
      <c r="X107" s="145">
        <f>W107</f>
        <v>5855.9999999999945</v>
      </c>
      <c r="Y107" s="129">
        <v>0</v>
      </c>
      <c r="Z107" s="129">
        <v>0</v>
      </c>
      <c r="AA107" s="130" t="s">
        <v>83</v>
      </c>
    </row>
    <row r="108" spans="1:27" x14ac:dyDescent="0.2">
      <c r="I108" s="42">
        <f ca="1">SUM(I78:I107)</f>
        <v>120000</v>
      </c>
      <c r="O108" s="40">
        <f>SUM(O78:O107)</f>
        <v>-7115200</v>
      </c>
      <c r="R108" s="30">
        <f>SUM(R78:R107)</f>
        <v>7865657.04</v>
      </c>
      <c r="S108" s="40">
        <f>SUM(S78:S107)</f>
        <v>-191600</v>
      </c>
      <c r="U108" s="131" t="s">
        <v>37</v>
      </c>
      <c r="V108" s="133">
        <f ca="1">SUM(V78:V107)</f>
        <v>424063.47999999992</v>
      </c>
      <c r="W108" s="133">
        <f ca="1">SUM(W78:W107)</f>
        <v>424063.47999999992</v>
      </c>
      <c r="X108" s="133">
        <f>SUM(X78:X107)</f>
        <v>424063.47999999992</v>
      </c>
    </row>
    <row r="109" spans="1:27" x14ac:dyDescent="0.2">
      <c r="U109" s="42" t="s">
        <v>119</v>
      </c>
      <c r="V109" s="91">
        <f ca="1">V108/$V$118</f>
        <v>383854.70015840686</v>
      </c>
      <c r="W109" s="91">
        <f ca="1">W108/$V$118</f>
        <v>383854.70015840686</v>
      </c>
      <c r="X109" s="91">
        <f>X108/$V$118</f>
        <v>383854.70015840686</v>
      </c>
    </row>
    <row r="110" spans="1:27" x14ac:dyDescent="0.2">
      <c r="U110" s="42"/>
      <c r="V110" s="30"/>
      <c r="W110" s="30"/>
      <c r="X110" s="30"/>
    </row>
    <row r="111" spans="1:27" x14ac:dyDescent="0.2">
      <c r="U111" s="42"/>
      <c r="V111" s="30"/>
      <c r="W111" s="30"/>
      <c r="X111" s="30"/>
    </row>
    <row r="112" spans="1:27" ht="13.5" thickBot="1" x14ac:dyDescent="0.25"/>
    <row r="113" spans="20:26" ht="14.25" thickTop="1" thickBot="1" x14ac:dyDescent="0.25">
      <c r="T113" s="86"/>
      <c r="U113" s="87" t="s">
        <v>118</v>
      </c>
      <c r="V113" s="89">
        <f ca="1">V59+V76+V109+V12</f>
        <v>1077636.9579903532</v>
      </c>
      <c r="W113" s="89">
        <f ca="1">W59+W76+W109+W12</f>
        <v>1077636.9579903532</v>
      </c>
      <c r="X113" s="89">
        <f ca="1">X59+X76+X109+X12</f>
        <v>1077636.9579903532</v>
      </c>
      <c r="Y113" s="89">
        <f>Y60+Y81</f>
        <v>0</v>
      </c>
      <c r="Z113" s="88"/>
    </row>
    <row r="114" spans="20:26" ht="13.5" thickTop="1" x14ac:dyDescent="0.2"/>
    <row r="116" spans="20:26" x14ac:dyDescent="0.2">
      <c r="T116" s="57" t="s">
        <v>139</v>
      </c>
      <c r="W116" s="45">
        <f>B2</f>
        <v>43861</v>
      </c>
    </row>
    <row r="118" spans="20:26" x14ac:dyDescent="0.2">
      <c r="U118" s="34" t="s">
        <v>137</v>
      </c>
      <c r="V118" s="34">
        <v>1.1047499999999999</v>
      </c>
    </row>
    <row r="119" spans="20:26" x14ac:dyDescent="0.2">
      <c r="U119" s="34" t="s">
        <v>138</v>
      </c>
      <c r="V119" s="34">
        <v>4.2991999999999999</v>
      </c>
    </row>
  </sheetData>
  <mergeCells count="23">
    <mergeCell ref="M6:M8"/>
    <mergeCell ref="J6:J8"/>
    <mergeCell ref="F6:F8"/>
    <mergeCell ref="G6:G8"/>
    <mergeCell ref="H6:H8"/>
    <mergeCell ref="I6:I8"/>
    <mergeCell ref="K6:L8"/>
    <mergeCell ref="A6:A8"/>
    <mergeCell ref="B6:B8"/>
    <mergeCell ref="C6:C8"/>
    <mergeCell ref="D6:D8"/>
    <mergeCell ref="E6:E8"/>
    <mergeCell ref="O6:O8"/>
    <mergeCell ref="P6:Q8"/>
    <mergeCell ref="R6:R8"/>
    <mergeCell ref="S6:S8"/>
    <mergeCell ref="N6:N8"/>
    <mergeCell ref="AA6:AA8"/>
    <mergeCell ref="U7:U8"/>
    <mergeCell ref="V7:W8"/>
    <mergeCell ref="X7:X8"/>
    <mergeCell ref="Y7:Y8"/>
    <mergeCell ref="U6:Y6"/>
  </mergeCells>
  <conditionalFormatting sqref="V14:X15 Y60 V76:X77">
    <cfRule type="cellIs" dxfId="227" priority="378" operator="lessThan">
      <formula>0</formula>
    </cfRule>
  </conditionalFormatting>
  <conditionalFormatting sqref="V61:X61">
    <cfRule type="cellIs" dxfId="226" priority="377" operator="lessThan">
      <formula>0</formula>
    </cfRule>
  </conditionalFormatting>
  <conditionalFormatting sqref="V62:X62">
    <cfRule type="cellIs" dxfId="225" priority="375" operator="lessThan">
      <formula>0</formula>
    </cfRule>
  </conditionalFormatting>
  <conditionalFormatting sqref="B114:B1048576 B108:B112 B59 B1 B61:B62 B75 B3:B9 B14:B15">
    <cfRule type="duplicateValues" dxfId="224" priority="357"/>
  </conditionalFormatting>
  <conditionalFormatting sqref="V16:X27">
    <cfRule type="cellIs" dxfId="223" priority="296" operator="lessThan">
      <formula>0</formula>
    </cfRule>
  </conditionalFormatting>
  <conditionalFormatting sqref="B16">
    <cfRule type="duplicateValues" dxfId="222" priority="295"/>
  </conditionalFormatting>
  <conditionalFormatting sqref="B60">
    <cfRule type="duplicateValues" dxfId="221" priority="293"/>
  </conditionalFormatting>
  <conditionalFormatting sqref="V75:X75">
    <cfRule type="cellIs" dxfId="220" priority="291" operator="lessThan">
      <formula>0</formula>
    </cfRule>
  </conditionalFormatting>
  <conditionalFormatting sqref="B76:B77">
    <cfRule type="duplicateValues" dxfId="219" priority="290"/>
  </conditionalFormatting>
  <conditionalFormatting sqref="B113">
    <cfRule type="duplicateValues" dxfId="218" priority="289"/>
  </conditionalFormatting>
  <conditionalFormatting sqref="Y113">
    <cfRule type="cellIs" dxfId="217" priority="288" operator="lessThan">
      <formula>0</formula>
    </cfRule>
  </conditionalFormatting>
  <conditionalFormatting sqref="V113:X113">
    <cfRule type="cellIs" dxfId="216" priority="287" operator="lessThan">
      <formula>0</formula>
    </cfRule>
  </conditionalFormatting>
  <conditionalFormatting sqref="W116">
    <cfRule type="duplicateValues" dxfId="215" priority="286"/>
  </conditionalFormatting>
  <conditionalFormatting sqref="W78:Y78 X79:X80">
    <cfRule type="cellIs" dxfId="214" priority="285" operator="lessThan">
      <formula>0</formula>
    </cfRule>
  </conditionalFormatting>
  <conditionalFormatting sqref="W80 Y80">
    <cfRule type="cellIs" dxfId="213" priority="284" operator="lessThan">
      <formula>0</formula>
    </cfRule>
  </conditionalFormatting>
  <conditionalFormatting sqref="W79 Y79">
    <cfRule type="cellIs" dxfId="212" priority="283" operator="lessThan">
      <formula>0</formula>
    </cfRule>
  </conditionalFormatting>
  <conditionalFormatting sqref="B78:B80">
    <cfRule type="duplicateValues" dxfId="211" priority="282"/>
  </conditionalFormatting>
  <conditionalFormatting sqref="B78:B80">
    <cfRule type="duplicateValues" dxfId="210" priority="281"/>
  </conditionalFormatting>
  <conditionalFormatting sqref="S79">
    <cfRule type="cellIs" dxfId="209" priority="275" operator="lessThan">
      <formula>0</formula>
    </cfRule>
  </conditionalFormatting>
  <conditionalFormatting sqref="B78:B80">
    <cfRule type="duplicateValues" dxfId="208" priority="278"/>
  </conditionalFormatting>
  <conditionalFormatting sqref="S78">
    <cfRule type="cellIs" dxfId="207" priority="277" operator="lessThan">
      <formula>0</formula>
    </cfRule>
  </conditionalFormatting>
  <conditionalFormatting sqref="S80">
    <cfRule type="cellIs" dxfId="206" priority="276" operator="lessThan">
      <formula>0</formula>
    </cfRule>
  </conditionalFormatting>
  <conditionalFormatting sqref="V108:X108">
    <cfRule type="cellIs" dxfId="205" priority="269" operator="lessThan">
      <formula>0</formula>
    </cfRule>
  </conditionalFormatting>
  <conditionalFormatting sqref="V109:X111">
    <cfRule type="cellIs" dxfId="204" priority="270" operator="lessThan">
      <formula>0</formula>
    </cfRule>
  </conditionalFormatting>
  <conditionalFormatting sqref="B81">
    <cfRule type="duplicateValues" dxfId="203" priority="272"/>
  </conditionalFormatting>
  <conditionalFormatting sqref="V81:X81">
    <cfRule type="cellIs" dxfId="202" priority="271" operator="lessThan">
      <formula>0</formula>
    </cfRule>
  </conditionalFormatting>
  <conditionalFormatting sqref="V78">
    <cfRule type="cellIs" dxfId="201" priority="268" operator="lessThan">
      <formula>0</formula>
    </cfRule>
  </conditionalFormatting>
  <conditionalFormatting sqref="V80">
    <cfRule type="cellIs" dxfId="200" priority="266" operator="lessThan">
      <formula>0</formula>
    </cfRule>
  </conditionalFormatting>
  <conditionalFormatting sqref="W17:Y27">
    <cfRule type="cellIs" dxfId="199" priority="265" operator="lessThan">
      <formula>0</formula>
    </cfRule>
  </conditionalFormatting>
  <conditionalFormatting sqref="B17:B19">
    <cfRule type="duplicateValues" dxfId="198" priority="264"/>
  </conditionalFormatting>
  <conditionalFormatting sqref="V17:V27">
    <cfRule type="cellIs" dxfId="197" priority="263" operator="lessThan">
      <formula>0</formula>
    </cfRule>
  </conditionalFormatting>
  <conditionalFormatting sqref="Y63">
    <cfRule type="cellIs" dxfId="196" priority="262" operator="lessThan">
      <formula>0</formula>
    </cfRule>
  </conditionalFormatting>
  <conditionalFormatting sqref="B63">
    <cfRule type="duplicateValues" dxfId="195" priority="261"/>
  </conditionalFormatting>
  <conditionalFormatting sqref="V63:X63">
    <cfRule type="cellIs" dxfId="194" priority="260" operator="lessThan">
      <formula>0</formula>
    </cfRule>
  </conditionalFormatting>
  <conditionalFormatting sqref="V63:X63">
    <cfRule type="cellIs" dxfId="193" priority="259" operator="lessThan">
      <formula>0</formula>
    </cfRule>
  </conditionalFormatting>
  <conditionalFormatting sqref="W20:Y27">
    <cfRule type="cellIs" dxfId="192" priority="258" operator="lessThan">
      <formula>0</formula>
    </cfRule>
  </conditionalFormatting>
  <conditionalFormatting sqref="B20:B22">
    <cfRule type="duplicateValues" dxfId="191" priority="257"/>
  </conditionalFormatting>
  <conditionalFormatting sqref="B23">
    <cfRule type="duplicateValues" dxfId="190" priority="256"/>
  </conditionalFormatting>
  <conditionalFormatting sqref="W64:Y64">
    <cfRule type="cellIs" dxfId="189" priority="255" operator="lessThan">
      <formula>0</formula>
    </cfRule>
  </conditionalFormatting>
  <conditionalFormatting sqref="B64">
    <cfRule type="duplicateValues" dxfId="188" priority="254"/>
  </conditionalFormatting>
  <conditionalFormatting sqref="W82:Y82">
    <cfRule type="cellIs" dxfId="187" priority="253" operator="lessThan">
      <formula>0</formula>
    </cfRule>
  </conditionalFormatting>
  <conditionalFormatting sqref="W83:Y83">
    <cfRule type="cellIs" dxfId="186" priority="252" operator="lessThan">
      <formula>0</formula>
    </cfRule>
  </conditionalFormatting>
  <conditionalFormatting sqref="B82:B83 B85">
    <cfRule type="duplicateValues" dxfId="185" priority="251"/>
  </conditionalFormatting>
  <conditionalFormatting sqref="B82:B83">
    <cfRule type="duplicateValues" dxfId="184" priority="250"/>
  </conditionalFormatting>
  <conditionalFormatting sqref="X84:Y84">
    <cfRule type="cellIs" dxfId="183" priority="249" operator="lessThan">
      <formula>0</formula>
    </cfRule>
  </conditionalFormatting>
  <conditionalFormatting sqref="B84">
    <cfRule type="duplicateValues" dxfId="182" priority="248"/>
  </conditionalFormatting>
  <conditionalFormatting sqref="B84">
    <cfRule type="duplicateValues" dxfId="181" priority="247"/>
  </conditionalFormatting>
  <conditionalFormatting sqref="W85:Y85">
    <cfRule type="cellIs" dxfId="180" priority="246" operator="lessThan">
      <formula>0</formula>
    </cfRule>
  </conditionalFormatting>
  <conditionalFormatting sqref="B82:B85">
    <cfRule type="duplicateValues" dxfId="179" priority="245"/>
  </conditionalFormatting>
  <conditionalFormatting sqref="S82">
    <cfRule type="cellIs" dxfId="178" priority="244" operator="lessThan">
      <formula>0</formula>
    </cfRule>
  </conditionalFormatting>
  <conditionalFormatting sqref="S83">
    <cfRule type="cellIs" dxfId="177" priority="243" operator="lessThan">
      <formula>0</formula>
    </cfRule>
  </conditionalFormatting>
  <conditionalFormatting sqref="S84">
    <cfRule type="cellIs" dxfId="176" priority="242" operator="lessThan">
      <formula>0</formula>
    </cfRule>
  </conditionalFormatting>
  <conditionalFormatting sqref="S85">
    <cfRule type="cellIs" dxfId="175" priority="241" operator="lessThan">
      <formula>0</formula>
    </cfRule>
  </conditionalFormatting>
  <conditionalFormatting sqref="W84">
    <cfRule type="cellIs" dxfId="174" priority="240" operator="lessThan">
      <formula>0</formula>
    </cfRule>
  </conditionalFormatting>
  <conditionalFormatting sqref="V85">
    <cfRule type="cellIs" dxfId="173" priority="239" operator="lessThan">
      <formula>0</formula>
    </cfRule>
  </conditionalFormatting>
  <conditionalFormatting sqref="V84">
    <cfRule type="cellIs" dxfId="172" priority="236" operator="lessThan">
      <formula>0</formula>
    </cfRule>
  </conditionalFormatting>
  <conditionalFormatting sqref="B24:B26">
    <cfRule type="duplicateValues" dxfId="171" priority="234"/>
  </conditionalFormatting>
  <conditionalFormatting sqref="B27">
    <cfRule type="duplicateValues" dxfId="170" priority="232"/>
  </conditionalFormatting>
  <conditionalFormatting sqref="W86:Y86">
    <cfRule type="cellIs" dxfId="169" priority="230" operator="lessThan">
      <formula>0</formula>
    </cfRule>
  </conditionalFormatting>
  <conditionalFormatting sqref="W87:Y87">
    <cfRule type="cellIs" dxfId="168" priority="229" operator="lessThan">
      <formula>0</formula>
    </cfRule>
  </conditionalFormatting>
  <conditionalFormatting sqref="B89 B86:B87">
    <cfRule type="duplicateValues" dxfId="167" priority="228"/>
  </conditionalFormatting>
  <conditionalFormatting sqref="B86:B87 B89">
    <cfRule type="duplicateValues" dxfId="166" priority="227"/>
  </conditionalFormatting>
  <conditionalFormatting sqref="X88:Y88">
    <cfRule type="cellIs" dxfId="165" priority="226" operator="lessThan">
      <formula>0</formula>
    </cfRule>
  </conditionalFormatting>
  <conditionalFormatting sqref="B88">
    <cfRule type="duplicateValues" dxfId="164" priority="225"/>
  </conditionalFormatting>
  <conditionalFormatting sqref="B88">
    <cfRule type="duplicateValues" dxfId="163" priority="224"/>
  </conditionalFormatting>
  <conditionalFormatting sqref="W89:Y89">
    <cfRule type="cellIs" dxfId="162" priority="223" operator="lessThan">
      <formula>0</formula>
    </cfRule>
  </conditionalFormatting>
  <conditionalFormatting sqref="S86">
    <cfRule type="cellIs" dxfId="161" priority="222" operator="lessThan">
      <formula>0</formula>
    </cfRule>
  </conditionalFormatting>
  <conditionalFormatting sqref="S87">
    <cfRule type="cellIs" dxfId="160" priority="221" operator="lessThan">
      <formula>0</formula>
    </cfRule>
  </conditionalFormatting>
  <conditionalFormatting sqref="S88">
    <cfRule type="cellIs" dxfId="159" priority="220" operator="lessThan">
      <formula>0</formula>
    </cfRule>
  </conditionalFormatting>
  <conditionalFormatting sqref="S89">
    <cfRule type="cellIs" dxfId="158" priority="219" operator="lessThan">
      <formula>0</formula>
    </cfRule>
  </conditionalFormatting>
  <conditionalFormatting sqref="W88">
    <cfRule type="cellIs" dxfId="157" priority="218" operator="lessThan">
      <formula>0</formula>
    </cfRule>
  </conditionalFormatting>
  <conditionalFormatting sqref="B86:B89">
    <cfRule type="duplicateValues" dxfId="156" priority="231"/>
  </conditionalFormatting>
  <conditionalFormatting sqref="V89">
    <cfRule type="cellIs" dxfId="155" priority="217" operator="lessThan">
      <formula>0</formula>
    </cfRule>
  </conditionalFormatting>
  <conditionalFormatting sqref="V88">
    <cfRule type="cellIs" dxfId="154" priority="214" operator="lessThan">
      <formula>0</formula>
    </cfRule>
  </conditionalFormatting>
  <conditionalFormatting sqref="Y65">
    <cfRule type="cellIs" dxfId="153" priority="212" operator="lessThan">
      <formula>0</formula>
    </cfRule>
  </conditionalFormatting>
  <conditionalFormatting sqref="B65">
    <cfRule type="duplicateValues" dxfId="152" priority="211"/>
  </conditionalFormatting>
  <conditionalFormatting sqref="V64">
    <cfRule type="cellIs" dxfId="151" priority="210" operator="lessThan">
      <formula>0</formula>
    </cfRule>
  </conditionalFormatting>
  <conditionalFormatting sqref="V64">
    <cfRule type="cellIs" dxfId="150" priority="209" operator="lessThan">
      <formula>0</formula>
    </cfRule>
  </conditionalFormatting>
  <conditionalFormatting sqref="V65:X65">
    <cfRule type="cellIs" dxfId="149" priority="208" operator="lessThan">
      <formula>0</formula>
    </cfRule>
  </conditionalFormatting>
  <conditionalFormatting sqref="V65:X65">
    <cfRule type="cellIs" dxfId="148" priority="207" operator="lessThan">
      <formula>0</formula>
    </cfRule>
  </conditionalFormatting>
  <conditionalFormatting sqref="W66:Y66">
    <cfRule type="cellIs" dxfId="147" priority="206" operator="lessThan">
      <formula>0</formula>
    </cfRule>
  </conditionalFormatting>
  <conditionalFormatting sqref="B66">
    <cfRule type="duplicateValues" dxfId="146" priority="205"/>
  </conditionalFormatting>
  <conditionalFormatting sqref="V66">
    <cfRule type="cellIs" dxfId="145" priority="204" operator="lessThan">
      <formula>0</formula>
    </cfRule>
  </conditionalFormatting>
  <conditionalFormatting sqref="V66">
    <cfRule type="cellIs" dxfId="144" priority="203" operator="lessThan">
      <formula>0</formula>
    </cfRule>
  </conditionalFormatting>
  <conditionalFormatting sqref="Y28:Y30">
    <cfRule type="cellIs" dxfId="143" priority="202" operator="lessThan">
      <formula>0</formula>
    </cfRule>
  </conditionalFormatting>
  <conditionalFormatting sqref="B28:B30">
    <cfRule type="duplicateValues" dxfId="142" priority="201"/>
  </conditionalFormatting>
  <conditionalFormatting sqref="Y31">
    <cfRule type="cellIs" dxfId="141" priority="200" operator="lessThan">
      <formula>0</formula>
    </cfRule>
  </conditionalFormatting>
  <conditionalFormatting sqref="B31">
    <cfRule type="duplicateValues" dxfId="140" priority="199"/>
  </conditionalFormatting>
  <conditionalFormatting sqref="V28:X31">
    <cfRule type="cellIs" dxfId="139" priority="198" operator="lessThan">
      <formula>0</formula>
    </cfRule>
  </conditionalFormatting>
  <conditionalFormatting sqref="V28:X31">
    <cfRule type="cellIs" dxfId="138" priority="197" operator="lessThan">
      <formula>0</formula>
    </cfRule>
  </conditionalFormatting>
  <conditionalFormatting sqref="Y90">
    <cfRule type="cellIs" dxfId="137" priority="195" operator="lessThan">
      <formula>0</formula>
    </cfRule>
  </conditionalFormatting>
  <conditionalFormatting sqref="Y91">
    <cfRule type="cellIs" dxfId="136" priority="194" operator="lessThan">
      <formula>0</formula>
    </cfRule>
  </conditionalFormatting>
  <conditionalFormatting sqref="B93 B90:B91">
    <cfRule type="duplicateValues" dxfId="135" priority="193"/>
  </conditionalFormatting>
  <conditionalFormatting sqref="B90:B91 B93">
    <cfRule type="duplicateValues" dxfId="134" priority="192"/>
  </conditionalFormatting>
  <conditionalFormatting sqref="Y92">
    <cfRule type="cellIs" dxfId="133" priority="191" operator="lessThan">
      <formula>0</formula>
    </cfRule>
  </conditionalFormatting>
  <conditionalFormatting sqref="B92">
    <cfRule type="duplicateValues" dxfId="132" priority="190"/>
  </conditionalFormatting>
  <conditionalFormatting sqref="B92">
    <cfRule type="duplicateValues" dxfId="131" priority="189"/>
  </conditionalFormatting>
  <conditionalFormatting sqref="Y93">
    <cfRule type="cellIs" dxfId="130" priority="188" operator="lessThan">
      <formula>0</formula>
    </cfRule>
  </conditionalFormatting>
  <conditionalFormatting sqref="S90">
    <cfRule type="cellIs" dxfId="129" priority="187" operator="lessThan">
      <formula>0</formula>
    </cfRule>
  </conditionalFormatting>
  <conditionalFormatting sqref="S91">
    <cfRule type="cellIs" dxfId="128" priority="186" operator="lessThan">
      <formula>0</formula>
    </cfRule>
  </conditionalFormatting>
  <conditionalFormatting sqref="S92">
    <cfRule type="cellIs" dxfId="127" priority="185" operator="lessThan">
      <formula>0</formula>
    </cfRule>
  </conditionalFormatting>
  <conditionalFormatting sqref="S93">
    <cfRule type="cellIs" dxfId="126" priority="184" operator="lessThan">
      <formula>0</formula>
    </cfRule>
  </conditionalFormatting>
  <conditionalFormatting sqref="B90:B93">
    <cfRule type="duplicateValues" dxfId="125" priority="196"/>
  </conditionalFormatting>
  <conditionalFormatting sqref="W90:X90">
    <cfRule type="cellIs" dxfId="124" priority="181" operator="lessThan">
      <formula>0</formula>
    </cfRule>
  </conditionalFormatting>
  <conditionalFormatting sqref="W91:X91">
    <cfRule type="cellIs" dxfId="123" priority="180" operator="lessThan">
      <formula>0</formula>
    </cfRule>
  </conditionalFormatting>
  <conditionalFormatting sqref="X92">
    <cfRule type="cellIs" dxfId="122" priority="179" operator="lessThan">
      <formula>0</formula>
    </cfRule>
  </conditionalFormatting>
  <conditionalFormatting sqref="W93:X93">
    <cfRule type="cellIs" dxfId="121" priority="178" operator="lessThan">
      <formula>0</formula>
    </cfRule>
  </conditionalFormatting>
  <conditionalFormatting sqref="W92">
    <cfRule type="cellIs" dxfId="120" priority="177" operator="lessThan">
      <formula>0</formula>
    </cfRule>
  </conditionalFormatting>
  <conditionalFormatting sqref="V93">
    <cfRule type="cellIs" dxfId="119" priority="176" operator="lessThan">
      <formula>0</formula>
    </cfRule>
  </conditionalFormatting>
  <conditionalFormatting sqref="V92">
    <cfRule type="cellIs" dxfId="118" priority="173" operator="lessThan">
      <formula>0</formula>
    </cfRule>
  </conditionalFormatting>
  <conditionalFormatting sqref="W32:Y34">
    <cfRule type="cellIs" dxfId="117" priority="172" operator="lessThan">
      <formula>0</formula>
    </cfRule>
  </conditionalFormatting>
  <conditionalFormatting sqref="B32:B34">
    <cfRule type="duplicateValues" dxfId="116" priority="171"/>
  </conditionalFormatting>
  <conditionalFormatting sqref="W35:Y35">
    <cfRule type="cellIs" dxfId="115" priority="170" operator="lessThan">
      <formula>0</formula>
    </cfRule>
  </conditionalFormatting>
  <conditionalFormatting sqref="B35">
    <cfRule type="duplicateValues" dxfId="114" priority="169"/>
  </conditionalFormatting>
  <conditionalFormatting sqref="V32:V35">
    <cfRule type="cellIs" dxfId="113" priority="168" operator="lessThan">
      <formula>0</formula>
    </cfRule>
  </conditionalFormatting>
  <conditionalFormatting sqref="W67:Y67">
    <cfRule type="cellIs" dxfId="112" priority="167" operator="lessThan">
      <formula>0</formula>
    </cfRule>
  </conditionalFormatting>
  <conditionalFormatting sqref="B67">
    <cfRule type="duplicateValues" dxfId="111" priority="166"/>
  </conditionalFormatting>
  <conditionalFormatting sqref="V67">
    <cfRule type="cellIs" dxfId="110" priority="165" operator="lessThan">
      <formula>0</formula>
    </cfRule>
  </conditionalFormatting>
  <conditionalFormatting sqref="W94:Y94">
    <cfRule type="cellIs" dxfId="109" priority="163" operator="lessThan">
      <formula>0</formula>
    </cfRule>
  </conditionalFormatting>
  <conditionalFormatting sqref="W95:Y95">
    <cfRule type="cellIs" dxfId="108" priority="162" operator="lessThan">
      <formula>0</formula>
    </cfRule>
  </conditionalFormatting>
  <conditionalFormatting sqref="B97 B94:B95">
    <cfRule type="duplicateValues" dxfId="107" priority="161"/>
  </conditionalFormatting>
  <conditionalFormatting sqref="B94:B95 B97">
    <cfRule type="duplicateValues" dxfId="106" priority="160"/>
  </conditionalFormatting>
  <conditionalFormatting sqref="X96:Y96">
    <cfRule type="cellIs" dxfId="105" priority="159" operator="lessThan">
      <formula>0</formula>
    </cfRule>
  </conditionalFormatting>
  <conditionalFormatting sqref="B96">
    <cfRule type="duplicateValues" dxfId="104" priority="158"/>
  </conditionalFormatting>
  <conditionalFormatting sqref="B96">
    <cfRule type="duplicateValues" dxfId="103" priority="157"/>
  </conditionalFormatting>
  <conditionalFormatting sqref="W97:Y97">
    <cfRule type="cellIs" dxfId="102" priority="156" operator="lessThan">
      <formula>0</formula>
    </cfRule>
  </conditionalFormatting>
  <conditionalFormatting sqref="S94">
    <cfRule type="cellIs" dxfId="101" priority="155" operator="lessThan">
      <formula>0</formula>
    </cfRule>
  </conditionalFormatting>
  <conditionalFormatting sqref="S95">
    <cfRule type="cellIs" dxfId="100" priority="154" operator="lessThan">
      <formula>0</formula>
    </cfRule>
  </conditionalFormatting>
  <conditionalFormatting sqref="S96">
    <cfRule type="cellIs" dxfId="99" priority="153" operator="lessThan">
      <formula>0</formula>
    </cfRule>
  </conditionalFormatting>
  <conditionalFormatting sqref="S97">
    <cfRule type="cellIs" dxfId="98" priority="152" operator="lessThan">
      <formula>0</formula>
    </cfRule>
  </conditionalFormatting>
  <conditionalFormatting sqref="W96">
    <cfRule type="cellIs" dxfId="97" priority="151" operator="lessThan">
      <formula>0</formula>
    </cfRule>
  </conditionalFormatting>
  <conditionalFormatting sqref="B94:B97">
    <cfRule type="duplicateValues" dxfId="96" priority="164"/>
  </conditionalFormatting>
  <conditionalFormatting sqref="V97">
    <cfRule type="cellIs" dxfId="95" priority="149" operator="lessThan">
      <formula>0</formula>
    </cfRule>
  </conditionalFormatting>
  <conditionalFormatting sqref="V96">
    <cfRule type="cellIs" dxfId="94" priority="148" operator="lessThan">
      <formula>0</formula>
    </cfRule>
  </conditionalFormatting>
  <conditionalFormatting sqref="W36:Y38 W39:X39 Y39:Y43">
    <cfRule type="cellIs" dxfId="93" priority="124" operator="lessThan">
      <formula>0</formula>
    </cfRule>
  </conditionalFormatting>
  <conditionalFormatting sqref="B36:B39">
    <cfRule type="duplicateValues" dxfId="92" priority="123"/>
  </conditionalFormatting>
  <conditionalFormatting sqref="V36:V39">
    <cfRule type="cellIs" dxfId="91" priority="122" operator="lessThan">
      <formula>0</formula>
    </cfRule>
  </conditionalFormatting>
  <conditionalFormatting sqref="W68:Y68 Y69:Y74">
    <cfRule type="cellIs" dxfId="90" priority="121" operator="lessThan">
      <formula>0</formula>
    </cfRule>
  </conditionalFormatting>
  <conditionalFormatting sqref="B68">
    <cfRule type="duplicateValues" dxfId="89" priority="120"/>
  </conditionalFormatting>
  <conditionalFormatting sqref="V68">
    <cfRule type="cellIs" dxfId="88" priority="119" operator="lessThan">
      <formula>0</formula>
    </cfRule>
  </conditionalFormatting>
  <conditionalFormatting sqref="W98:Y98">
    <cfRule type="cellIs" dxfId="87" priority="117" operator="lessThan">
      <formula>0</formula>
    </cfRule>
  </conditionalFormatting>
  <conditionalFormatting sqref="B98">
    <cfRule type="duplicateValues" dxfId="86" priority="116"/>
  </conditionalFormatting>
  <conditionalFormatting sqref="B98">
    <cfRule type="duplicateValues" dxfId="85" priority="115"/>
  </conditionalFormatting>
  <conditionalFormatting sqref="S98">
    <cfRule type="cellIs" dxfId="84" priority="114" operator="lessThan">
      <formula>0</formula>
    </cfRule>
  </conditionalFormatting>
  <conditionalFormatting sqref="B98">
    <cfRule type="duplicateValues" dxfId="83" priority="118"/>
  </conditionalFormatting>
  <conditionalFormatting sqref="W99:Y101 W102:X104">
    <cfRule type="cellIs" dxfId="82" priority="111" operator="lessThan">
      <formula>0</formula>
    </cfRule>
  </conditionalFormatting>
  <conditionalFormatting sqref="B99:B101">
    <cfRule type="duplicateValues" dxfId="81" priority="110"/>
  </conditionalFormatting>
  <conditionalFormatting sqref="B99:B101">
    <cfRule type="duplicateValues" dxfId="80" priority="109"/>
  </conditionalFormatting>
  <conditionalFormatting sqref="S99:S101">
    <cfRule type="cellIs" dxfId="79" priority="108" operator="lessThan">
      <formula>0</formula>
    </cfRule>
  </conditionalFormatting>
  <conditionalFormatting sqref="B99:B101">
    <cfRule type="duplicateValues" dxfId="78" priority="112"/>
  </conditionalFormatting>
  <conditionalFormatting sqref="V100:V101 V103:V104">
    <cfRule type="cellIs" dxfId="77" priority="107" operator="lessThan">
      <formula>0</formula>
    </cfRule>
  </conditionalFormatting>
  <conditionalFormatting sqref="Y102 S102:S104">
    <cfRule type="cellIs" dxfId="76" priority="105" operator="lessThan">
      <formula>0</formula>
    </cfRule>
  </conditionalFormatting>
  <conditionalFormatting sqref="B104 B102">
    <cfRule type="duplicateValues" dxfId="75" priority="104"/>
  </conditionalFormatting>
  <conditionalFormatting sqref="B102 B104">
    <cfRule type="duplicateValues" dxfId="74" priority="103"/>
  </conditionalFormatting>
  <conditionalFormatting sqref="Y103:Y104">
    <cfRule type="cellIs" dxfId="73" priority="102" operator="lessThan">
      <formula>0</formula>
    </cfRule>
  </conditionalFormatting>
  <conditionalFormatting sqref="B103">
    <cfRule type="duplicateValues" dxfId="72" priority="101"/>
  </conditionalFormatting>
  <conditionalFormatting sqref="B103">
    <cfRule type="duplicateValues" dxfId="71" priority="100"/>
  </conditionalFormatting>
  <conditionalFormatting sqref="W40:X42">
    <cfRule type="cellIs" dxfId="70" priority="98" operator="lessThan">
      <formula>0</formula>
    </cfRule>
  </conditionalFormatting>
  <conditionalFormatting sqref="B102:B104">
    <cfRule type="duplicateValues" dxfId="69" priority="106"/>
  </conditionalFormatting>
  <conditionalFormatting sqref="B40:B42">
    <cfRule type="duplicateValues" dxfId="68" priority="97"/>
  </conditionalFormatting>
  <conditionalFormatting sqref="W43:X43">
    <cfRule type="cellIs" dxfId="67" priority="96" operator="lessThan">
      <formula>0</formula>
    </cfRule>
  </conditionalFormatting>
  <conditionalFormatting sqref="B43">
    <cfRule type="duplicateValues" dxfId="66" priority="95"/>
  </conditionalFormatting>
  <conditionalFormatting sqref="W69:X74">
    <cfRule type="cellIs" dxfId="65" priority="94" operator="lessThan">
      <formula>0</formula>
    </cfRule>
  </conditionalFormatting>
  <conditionalFormatting sqref="B69">
    <cfRule type="duplicateValues" dxfId="64" priority="93"/>
  </conditionalFormatting>
  <conditionalFormatting sqref="V40:V41">
    <cfRule type="cellIs" dxfId="63" priority="92" operator="lessThan">
      <formula>0</formula>
    </cfRule>
  </conditionalFormatting>
  <conditionalFormatting sqref="V42:V43">
    <cfRule type="cellIs" dxfId="62" priority="91" operator="lessThan">
      <formula>0</formula>
    </cfRule>
  </conditionalFormatting>
  <conditionalFormatting sqref="V69">
    <cfRule type="cellIs" dxfId="61" priority="88" operator="lessThan">
      <formula>0</formula>
    </cfRule>
  </conditionalFormatting>
  <conditionalFormatting sqref="S105:S106">
    <cfRule type="cellIs" dxfId="60" priority="86" operator="lessThan">
      <formula>0</formula>
    </cfRule>
  </conditionalFormatting>
  <conditionalFormatting sqref="B105 B107">
    <cfRule type="duplicateValues" dxfId="59" priority="85"/>
  </conditionalFormatting>
  <conditionalFormatting sqref="B105">
    <cfRule type="duplicateValues" dxfId="58" priority="84"/>
  </conditionalFormatting>
  <conditionalFormatting sqref="W105:Y106">
    <cfRule type="cellIs" dxfId="57" priority="83" operator="lessThan">
      <formula>0</formula>
    </cfRule>
  </conditionalFormatting>
  <conditionalFormatting sqref="B106">
    <cfRule type="duplicateValues" dxfId="56" priority="82"/>
  </conditionalFormatting>
  <conditionalFormatting sqref="W107:Y107">
    <cfRule type="cellIs" dxfId="55" priority="81" operator="lessThan">
      <formula>0</formula>
    </cfRule>
  </conditionalFormatting>
  <conditionalFormatting sqref="S107">
    <cfRule type="cellIs" dxfId="54" priority="80" operator="lessThan">
      <formula>0</formula>
    </cfRule>
  </conditionalFormatting>
  <conditionalFormatting sqref="B105:B107">
    <cfRule type="duplicateValues" dxfId="53" priority="87"/>
  </conditionalFormatting>
  <conditionalFormatting sqref="Z106">
    <cfRule type="cellIs" dxfId="52" priority="79" operator="lessThan">
      <formula>0</formula>
    </cfRule>
  </conditionalFormatting>
  <conditionalFormatting sqref="V106">
    <cfRule type="cellIs" dxfId="51" priority="77" operator="lessThan">
      <formula>0</formula>
    </cfRule>
  </conditionalFormatting>
  <conditionalFormatting sqref="V107">
    <cfRule type="cellIs" dxfId="50" priority="76" operator="lessThan">
      <formula>0</formula>
    </cfRule>
  </conditionalFormatting>
  <conditionalFormatting sqref="Y44:Y54">
    <cfRule type="cellIs" dxfId="49" priority="75" operator="lessThan">
      <formula>0</formula>
    </cfRule>
  </conditionalFormatting>
  <conditionalFormatting sqref="B44:B46">
    <cfRule type="duplicateValues" dxfId="48" priority="74"/>
  </conditionalFormatting>
  <conditionalFormatting sqref="B47">
    <cfRule type="duplicateValues" dxfId="47" priority="72"/>
  </conditionalFormatting>
  <conditionalFormatting sqref="W45:X45">
    <cfRule type="cellIs" dxfId="46" priority="71" operator="lessThan">
      <formula>0</formula>
    </cfRule>
  </conditionalFormatting>
  <conditionalFormatting sqref="V45">
    <cfRule type="cellIs" dxfId="45" priority="70" operator="lessThan">
      <formula>0</formula>
    </cfRule>
  </conditionalFormatting>
  <conditionalFormatting sqref="W46:X58">
    <cfRule type="cellIs" dxfId="44" priority="69" operator="lessThan">
      <formula>0</formula>
    </cfRule>
  </conditionalFormatting>
  <conditionalFormatting sqref="V46">
    <cfRule type="cellIs" dxfId="43" priority="68" operator="lessThan">
      <formula>0</formula>
    </cfRule>
  </conditionalFormatting>
  <conditionalFormatting sqref="V47">
    <cfRule type="cellIs" dxfId="42" priority="66" operator="lessThan">
      <formula>0</formula>
    </cfRule>
  </conditionalFormatting>
  <conditionalFormatting sqref="W44:X44">
    <cfRule type="cellIs" dxfId="41" priority="65" operator="lessThan">
      <formula>0</formula>
    </cfRule>
  </conditionalFormatting>
  <conditionalFormatting sqref="V44">
    <cfRule type="cellIs" dxfId="40" priority="64" operator="lessThan">
      <formula>0</formula>
    </cfRule>
  </conditionalFormatting>
  <conditionalFormatting sqref="B70">
    <cfRule type="duplicateValues" dxfId="39" priority="62"/>
  </conditionalFormatting>
  <conditionalFormatting sqref="V70:V74">
    <cfRule type="cellIs" dxfId="38" priority="60" operator="lessThan">
      <formula>0</formula>
    </cfRule>
  </conditionalFormatting>
  <conditionalFormatting sqref="B48:B50">
    <cfRule type="duplicateValues" dxfId="37" priority="58"/>
  </conditionalFormatting>
  <conditionalFormatting sqref="B51">
    <cfRule type="duplicateValues" dxfId="36" priority="56"/>
  </conditionalFormatting>
  <conditionalFormatting sqref="V48:V58">
    <cfRule type="cellIs" dxfId="35" priority="55" operator="lessThan">
      <formula>0</formula>
    </cfRule>
  </conditionalFormatting>
  <conditionalFormatting sqref="B71">
    <cfRule type="duplicateValues" dxfId="34" priority="52"/>
  </conditionalFormatting>
  <conditionalFormatting sqref="B52">
    <cfRule type="duplicateValues" dxfId="33" priority="48"/>
  </conditionalFormatting>
  <conditionalFormatting sqref="B53">
    <cfRule type="duplicateValues" dxfId="32" priority="46"/>
  </conditionalFormatting>
  <conditionalFormatting sqref="B72">
    <cfRule type="duplicateValues" dxfId="31" priority="44"/>
  </conditionalFormatting>
  <conditionalFormatting sqref="B2">
    <cfRule type="duplicateValues" dxfId="30" priority="43"/>
  </conditionalFormatting>
  <conditionalFormatting sqref="V79">
    <cfRule type="cellIs" dxfId="29" priority="42" operator="lessThan">
      <formula>0</formula>
    </cfRule>
  </conditionalFormatting>
  <conditionalFormatting sqref="V82:V83">
    <cfRule type="cellIs" dxfId="28" priority="41" operator="lessThan">
      <formula>0</formula>
    </cfRule>
  </conditionalFormatting>
  <conditionalFormatting sqref="V86:V87">
    <cfRule type="cellIs" dxfId="27" priority="40" operator="lessThan">
      <formula>0</formula>
    </cfRule>
  </conditionalFormatting>
  <conditionalFormatting sqref="V90:V91">
    <cfRule type="cellIs" dxfId="26" priority="39" operator="lessThan">
      <formula>0</formula>
    </cfRule>
  </conditionalFormatting>
  <conditionalFormatting sqref="V94:V95">
    <cfRule type="cellIs" dxfId="25" priority="38" operator="lessThan">
      <formula>0</formula>
    </cfRule>
  </conditionalFormatting>
  <conditionalFormatting sqref="V98:V99">
    <cfRule type="cellIs" dxfId="24" priority="37" operator="lessThan">
      <formula>0</formula>
    </cfRule>
  </conditionalFormatting>
  <conditionalFormatting sqref="V102">
    <cfRule type="cellIs" dxfId="23" priority="36" operator="lessThan">
      <formula>0</formula>
    </cfRule>
  </conditionalFormatting>
  <conditionalFormatting sqref="V105">
    <cfRule type="cellIs" dxfId="22" priority="35" operator="lessThan">
      <formula>0</formula>
    </cfRule>
  </conditionalFormatting>
  <conditionalFormatting sqref="B54">
    <cfRule type="duplicateValues" dxfId="21" priority="34"/>
  </conditionalFormatting>
  <conditionalFormatting sqref="B10 B13">
    <cfRule type="duplicateValues" dxfId="20" priority="28"/>
  </conditionalFormatting>
  <conditionalFormatting sqref="W11:Y11">
    <cfRule type="cellIs" dxfId="19" priority="26" operator="lessThan">
      <formula>0</formula>
    </cfRule>
  </conditionalFormatting>
  <conditionalFormatting sqref="B11">
    <cfRule type="duplicateValues" dxfId="18" priority="25"/>
  </conditionalFormatting>
  <conditionalFormatting sqref="S11">
    <cfRule type="cellIs" dxfId="17" priority="24" operator="lessThan">
      <formula>0</formula>
    </cfRule>
  </conditionalFormatting>
  <conditionalFormatting sqref="B11">
    <cfRule type="duplicateValues" dxfId="16" priority="27"/>
  </conditionalFormatting>
  <conditionalFormatting sqref="Y12">
    <cfRule type="cellIs" dxfId="15" priority="22" operator="lessThan">
      <formula>0</formula>
    </cfRule>
  </conditionalFormatting>
  <conditionalFormatting sqref="S12">
    <cfRule type="cellIs" dxfId="14" priority="21" operator="lessThan">
      <formula>0</formula>
    </cfRule>
  </conditionalFormatting>
  <conditionalFormatting sqref="B12">
    <cfRule type="duplicateValues" dxfId="13" priority="23"/>
  </conditionalFormatting>
  <conditionalFormatting sqref="V11">
    <cfRule type="cellIs" dxfId="12" priority="20" operator="lessThan">
      <formula>0</formula>
    </cfRule>
  </conditionalFormatting>
  <conditionalFormatting sqref="V12:X12">
    <cfRule type="cellIs" dxfId="11" priority="16" operator="lessThan">
      <formula>0</formula>
    </cfRule>
  </conditionalFormatting>
  <conditionalFormatting sqref="Y55:Y56">
    <cfRule type="cellIs" dxfId="10" priority="15" operator="lessThan">
      <formula>0</formula>
    </cfRule>
  </conditionalFormatting>
  <conditionalFormatting sqref="B55">
    <cfRule type="duplicateValues" dxfId="9" priority="14"/>
  </conditionalFormatting>
  <conditionalFormatting sqref="Y56">
    <cfRule type="cellIs" dxfId="8" priority="13" operator="lessThan">
      <formula>0</formula>
    </cfRule>
  </conditionalFormatting>
  <conditionalFormatting sqref="B56">
    <cfRule type="duplicateValues" dxfId="7" priority="12"/>
  </conditionalFormatting>
  <conditionalFormatting sqref="Y57:Y58">
    <cfRule type="cellIs" dxfId="6" priority="9" operator="lessThan">
      <formula>0</formula>
    </cfRule>
  </conditionalFormatting>
  <conditionalFormatting sqref="B57">
    <cfRule type="duplicateValues" dxfId="5" priority="10"/>
  </conditionalFormatting>
  <conditionalFormatting sqref="Y58">
    <cfRule type="cellIs" dxfId="4" priority="7" operator="lessThan">
      <formula>0</formula>
    </cfRule>
  </conditionalFormatting>
  <conditionalFormatting sqref="B58">
    <cfRule type="duplicateValues" dxfId="3" priority="8"/>
  </conditionalFormatting>
  <conditionalFormatting sqref="B73">
    <cfRule type="duplicateValues" dxfId="2" priority="3"/>
  </conditionalFormatting>
  <conditionalFormatting sqref="B74">
    <cfRule type="duplicateValues" dxfId="1" priority="1"/>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showGridLines="0" workbookViewId="0">
      <selection activeCell="E36" sqref="E36"/>
    </sheetView>
  </sheetViews>
  <sheetFormatPr baseColWidth="10" defaultColWidth="9.140625" defaultRowHeight="12.75" x14ac:dyDescent="0.2"/>
  <cols>
    <col min="1" max="1" width="9.28515625" style="76" customWidth="1"/>
    <col min="2" max="2" width="10.28515625" style="76" bestFit="1" customWidth="1"/>
    <col min="3" max="3" width="32.140625" style="77" customWidth="1"/>
    <col min="4" max="4" width="11.42578125" style="78" bestFit="1" customWidth="1"/>
    <col min="5" max="5" width="12.28515625" style="78" bestFit="1" customWidth="1"/>
    <col min="6" max="6" width="8.42578125" style="79" bestFit="1" customWidth="1"/>
    <col min="7" max="7" width="12.42578125" style="80" bestFit="1" customWidth="1"/>
    <col min="8" max="8" width="10.140625" style="80" bestFit="1" customWidth="1"/>
    <col min="9" max="10" width="15.28515625" style="80" customWidth="1"/>
    <col min="11" max="16384" width="9.140625" style="76"/>
  </cols>
  <sheetData>
    <row r="1" spans="1:10" s="64" customFormat="1" ht="30" x14ac:dyDescent="0.4">
      <c r="A1" s="58" t="s">
        <v>53</v>
      </c>
      <c r="B1" s="59"/>
      <c r="C1" s="60"/>
      <c r="D1" s="61"/>
      <c r="E1" s="61"/>
      <c r="F1" s="62"/>
      <c r="G1" s="63"/>
      <c r="H1" s="63"/>
      <c r="I1" s="63"/>
      <c r="J1" s="63"/>
    </row>
    <row r="2" spans="1:10" s="68" customFormat="1" ht="15.75" x14ac:dyDescent="0.25">
      <c r="A2" s="207" t="s">
        <v>54</v>
      </c>
      <c r="B2" s="207"/>
      <c r="C2" s="207"/>
      <c r="D2" s="65"/>
      <c r="E2" s="65"/>
      <c r="F2" s="66"/>
      <c r="G2" s="67"/>
      <c r="H2" s="67"/>
      <c r="I2" s="67"/>
      <c r="J2" s="67"/>
    </row>
    <row r="3" spans="1:10" s="68" customFormat="1" ht="15.75" x14ac:dyDescent="0.25">
      <c r="A3" s="208"/>
      <c r="B3" s="208"/>
      <c r="C3" s="208"/>
      <c r="D3" s="69"/>
      <c r="E3" s="69"/>
      <c r="F3" s="66"/>
      <c r="G3" s="67"/>
      <c r="H3" s="67"/>
      <c r="I3" s="67"/>
      <c r="J3" s="67"/>
    </row>
    <row r="4" spans="1:10" s="68" customFormat="1" ht="15.75" x14ac:dyDescent="0.25">
      <c r="A4" s="70"/>
      <c r="B4" s="70"/>
      <c r="C4" s="70"/>
      <c r="D4" s="69"/>
      <c r="E4" s="69"/>
      <c r="F4" s="66"/>
      <c r="G4" s="67"/>
      <c r="H4" s="67"/>
    </row>
    <row r="5" spans="1:10" s="68" customFormat="1" ht="15.75" x14ac:dyDescent="0.25">
      <c r="A5" s="70"/>
      <c r="B5" s="70"/>
      <c r="C5" s="70"/>
      <c r="D5" s="69"/>
      <c r="E5" s="69"/>
      <c r="F5" s="66"/>
      <c r="G5" s="67"/>
      <c r="H5" s="67"/>
    </row>
    <row r="6" spans="1:10" s="75" customFormat="1" x14ac:dyDescent="0.2">
      <c r="A6" s="71"/>
      <c r="B6" s="71"/>
      <c r="C6" s="72"/>
      <c r="D6" s="71"/>
      <c r="E6" s="71"/>
      <c r="F6" s="73"/>
      <c r="G6" s="74"/>
      <c r="H6" s="74"/>
    </row>
    <row r="7" spans="1:10" s="75" customFormat="1" x14ac:dyDescent="0.2">
      <c r="A7" s="71"/>
      <c r="B7" s="71"/>
      <c r="C7" s="72"/>
      <c r="D7" s="71"/>
      <c r="E7" s="71"/>
      <c r="F7" s="73"/>
      <c r="G7" s="74"/>
      <c r="H7" s="74"/>
    </row>
    <row r="8" spans="1:10" s="75" customFormat="1" x14ac:dyDescent="0.2">
      <c r="A8" s="71"/>
      <c r="B8" s="71"/>
      <c r="C8" s="72"/>
      <c r="D8" s="71"/>
      <c r="E8" s="71"/>
      <c r="F8" s="73"/>
      <c r="G8" s="74"/>
      <c r="H8" s="74"/>
      <c r="I8" s="74"/>
      <c r="J8" s="74"/>
    </row>
    <row r="9" spans="1:10" s="75" customFormat="1" x14ac:dyDescent="0.2">
      <c r="A9" s="71"/>
      <c r="B9" s="71"/>
      <c r="C9" s="72"/>
      <c r="D9" s="71"/>
      <c r="E9" s="71"/>
      <c r="F9" s="73"/>
      <c r="G9" s="74"/>
      <c r="H9" s="74"/>
      <c r="I9" s="74"/>
      <c r="J9" s="74"/>
    </row>
    <row r="10" spans="1:10" s="75" customFormat="1" x14ac:dyDescent="0.2">
      <c r="A10" s="71"/>
      <c r="B10" s="71"/>
      <c r="C10" s="72"/>
      <c r="D10" s="71"/>
      <c r="E10" s="71"/>
      <c r="F10" s="73"/>
      <c r="G10" s="74"/>
      <c r="H10" s="74"/>
      <c r="I10" s="74"/>
      <c r="J10" s="74"/>
    </row>
    <row r="11" spans="1:10" s="75" customFormat="1" x14ac:dyDescent="0.2">
      <c r="A11" s="71"/>
      <c r="B11" s="71"/>
      <c r="C11" s="72"/>
      <c r="D11" s="71"/>
      <c r="E11" s="71"/>
      <c r="F11" s="73"/>
      <c r="G11" s="74"/>
      <c r="H11" s="74"/>
      <c r="I11" s="74"/>
      <c r="J11" s="74"/>
    </row>
    <row r="12" spans="1:10" s="75" customFormat="1" x14ac:dyDescent="0.2">
      <c r="A12" s="71"/>
      <c r="B12" s="71"/>
      <c r="C12" s="72"/>
      <c r="D12" s="71"/>
      <c r="E12" s="71"/>
      <c r="F12" s="73"/>
      <c r="G12" s="74"/>
      <c r="H12" s="74"/>
      <c r="I12" s="74"/>
      <c r="J12" s="74"/>
    </row>
    <row r="13" spans="1:10" s="75" customFormat="1" x14ac:dyDescent="0.2">
      <c r="A13" s="71"/>
      <c r="B13" s="71"/>
      <c r="C13" s="72"/>
      <c r="D13" s="71"/>
      <c r="E13" s="71"/>
      <c r="F13" s="73"/>
      <c r="G13" s="74"/>
      <c r="H13" s="74"/>
      <c r="I13" s="74"/>
      <c r="J13" s="74"/>
    </row>
    <row r="14" spans="1:10" s="75" customFormat="1" x14ac:dyDescent="0.2">
      <c r="A14" s="71"/>
      <c r="B14" s="71"/>
      <c r="C14" s="72"/>
      <c r="D14" s="71"/>
      <c r="E14" s="71"/>
      <c r="F14" s="73"/>
      <c r="G14" s="74"/>
      <c r="H14" s="74"/>
      <c r="I14" s="74"/>
      <c r="J14" s="74"/>
    </row>
    <row r="15" spans="1:10" s="75" customFormat="1" x14ac:dyDescent="0.2">
      <c r="A15" s="71"/>
      <c r="B15" s="71"/>
      <c r="C15" s="72"/>
      <c r="D15" s="71"/>
      <c r="E15" s="71"/>
      <c r="F15" s="73"/>
      <c r="G15" s="74"/>
      <c r="H15" s="74"/>
      <c r="I15" s="74"/>
      <c r="J15" s="74"/>
    </row>
    <row r="16" spans="1:10" s="75" customFormat="1" x14ac:dyDescent="0.2">
      <c r="A16" s="71"/>
      <c r="B16" s="71"/>
      <c r="C16" s="72"/>
      <c r="D16" s="71"/>
      <c r="E16" s="71"/>
      <c r="F16" s="73"/>
      <c r="G16" s="74"/>
      <c r="H16" s="74"/>
      <c r="I16" s="74"/>
      <c r="J16" s="74"/>
    </row>
    <row r="17" spans="1:10" s="75" customFormat="1" x14ac:dyDescent="0.2">
      <c r="A17" s="71"/>
      <c r="B17" s="71"/>
      <c r="C17" s="72"/>
      <c r="D17" s="71"/>
      <c r="E17" s="71"/>
      <c r="F17" s="73"/>
      <c r="G17" s="74"/>
      <c r="H17" s="74"/>
      <c r="I17" s="74"/>
      <c r="J17" s="74"/>
    </row>
    <row r="18" spans="1:10" s="75" customFormat="1" x14ac:dyDescent="0.2">
      <c r="A18" s="71"/>
      <c r="B18" s="71"/>
      <c r="C18" s="72"/>
      <c r="D18" s="71"/>
      <c r="E18" s="71"/>
      <c r="F18" s="73"/>
      <c r="G18" s="74"/>
      <c r="H18" s="74"/>
      <c r="I18" s="74"/>
      <c r="J18" s="74"/>
    </row>
    <row r="19" spans="1:10" s="75" customFormat="1" x14ac:dyDescent="0.2">
      <c r="A19" s="71"/>
      <c r="B19" s="71"/>
      <c r="C19" s="72"/>
      <c r="D19" s="71"/>
      <c r="E19" s="71"/>
      <c r="F19" s="73"/>
      <c r="G19" s="74"/>
      <c r="H19" s="74"/>
      <c r="I19" s="74"/>
      <c r="J19" s="74"/>
    </row>
    <row r="20" spans="1:10" s="75" customFormat="1" x14ac:dyDescent="0.2">
      <c r="A20" s="71"/>
      <c r="B20" s="71"/>
      <c r="C20" s="72"/>
      <c r="D20" s="71"/>
      <c r="E20" s="71"/>
      <c r="F20" s="73"/>
      <c r="G20" s="74"/>
      <c r="H20" s="74"/>
      <c r="I20" s="74"/>
      <c r="J20" s="74"/>
    </row>
    <row r="21" spans="1:10" s="75" customFormat="1" x14ac:dyDescent="0.2">
      <c r="A21" s="71"/>
      <c r="B21" s="71"/>
      <c r="C21" s="72"/>
      <c r="D21" s="71"/>
      <c r="E21" s="71"/>
      <c r="F21" s="73"/>
      <c r="G21" s="74"/>
      <c r="H21" s="74"/>
      <c r="I21" s="74"/>
      <c r="J21" s="74"/>
    </row>
    <row r="22" spans="1:10" s="75" customFormat="1" x14ac:dyDescent="0.2">
      <c r="A22" s="71"/>
      <c r="B22" s="71"/>
      <c r="C22" s="72"/>
      <c r="D22" s="71"/>
      <c r="E22" s="71"/>
      <c r="F22" s="73"/>
      <c r="G22" s="74"/>
      <c r="H22" s="74"/>
      <c r="I22" s="74"/>
      <c r="J22" s="74"/>
    </row>
    <row r="23" spans="1:10" s="75" customFormat="1" x14ac:dyDescent="0.2">
      <c r="A23" s="71"/>
      <c r="B23" s="71"/>
      <c r="C23" s="72"/>
      <c r="D23" s="71"/>
      <c r="E23" s="71"/>
      <c r="F23" s="73"/>
      <c r="G23" s="74"/>
      <c r="H23" s="74"/>
      <c r="I23" s="74"/>
      <c r="J23" s="74"/>
    </row>
    <row r="24" spans="1:10" s="75" customFormat="1" x14ac:dyDescent="0.2">
      <c r="A24" s="71"/>
      <c r="B24" s="71"/>
      <c r="C24" s="72"/>
      <c r="D24" s="71"/>
      <c r="E24" s="71"/>
      <c r="F24" s="73"/>
      <c r="G24" s="74"/>
      <c r="H24" s="74"/>
      <c r="I24" s="74"/>
      <c r="J24" s="74"/>
    </row>
    <row r="25" spans="1:10" s="75" customFormat="1" x14ac:dyDescent="0.2">
      <c r="A25" s="71"/>
      <c r="B25" s="71"/>
      <c r="C25" s="72"/>
      <c r="D25" s="71"/>
      <c r="E25" s="71"/>
      <c r="F25" s="73"/>
      <c r="G25" s="74"/>
      <c r="H25" s="74"/>
      <c r="I25" s="74"/>
      <c r="J25" s="74"/>
    </row>
    <row r="26" spans="1:10" s="75" customFormat="1" x14ac:dyDescent="0.2">
      <c r="A26" s="71"/>
      <c r="B26" s="71"/>
      <c r="C26" s="72"/>
      <c r="D26" s="71"/>
      <c r="E26" s="71"/>
      <c r="F26" s="73"/>
      <c r="G26" s="74"/>
      <c r="H26" s="74"/>
      <c r="I26" s="74"/>
      <c r="J26" s="74"/>
    </row>
    <row r="27" spans="1:10" s="75" customFormat="1" x14ac:dyDescent="0.2">
      <c r="A27" s="71"/>
      <c r="B27" s="71"/>
      <c r="C27" s="72"/>
      <c r="D27" s="71"/>
      <c r="E27" s="71"/>
      <c r="F27" s="73"/>
      <c r="G27" s="74"/>
      <c r="H27" s="74"/>
      <c r="I27" s="74"/>
      <c r="J27" s="74"/>
    </row>
    <row r="28" spans="1:10" s="75" customFormat="1" x14ac:dyDescent="0.2">
      <c r="A28" s="71"/>
      <c r="B28" s="71"/>
      <c r="C28" s="72"/>
      <c r="D28" s="71"/>
      <c r="E28" s="71"/>
      <c r="F28" s="73"/>
      <c r="G28" s="74"/>
      <c r="H28" s="74"/>
      <c r="I28" s="74"/>
      <c r="J28" s="74"/>
    </row>
    <row r="29" spans="1:10" s="75" customFormat="1" x14ac:dyDescent="0.2">
      <c r="A29" s="71"/>
      <c r="B29" s="71"/>
      <c r="C29" s="72"/>
      <c r="D29" s="71"/>
      <c r="E29" s="71"/>
      <c r="F29" s="73"/>
      <c r="G29" s="74"/>
      <c r="H29" s="74"/>
      <c r="I29" s="74"/>
      <c r="J29" s="74"/>
    </row>
    <row r="30" spans="1:10" s="75" customFormat="1" x14ac:dyDescent="0.2">
      <c r="A30" s="71"/>
      <c r="B30" s="71"/>
      <c r="C30" s="72"/>
      <c r="D30" s="71"/>
      <c r="E30" s="71"/>
      <c r="F30" s="73"/>
      <c r="G30" s="74"/>
      <c r="H30" s="74"/>
      <c r="I30" s="74"/>
      <c r="J30" s="74"/>
    </row>
    <row r="31" spans="1:10" s="75" customFormat="1" x14ac:dyDescent="0.2">
      <c r="A31" s="71"/>
      <c r="B31" s="71"/>
      <c r="C31" s="72"/>
      <c r="D31" s="71"/>
      <c r="E31" s="71"/>
      <c r="F31" s="73"/>
      <c r="G31" s="74"/>
      <c r="H31" s="74"/>
      <c r="I31" s="74"/>
      <c r="J31" s="74"/>
    </row>
    <row r="32" spans="1:10" s="75" customFormat="1" x14ac:dyDescent="0.2">
      <c r="A32" s="71"/>
      <c r="B32" s="71"/>
      <c r="C32" s="72"/>
      <c r="D32" s="71"/>
      <c r="E32" s="71"/>
      <c r="F32" s="73"/>
      <c r="G32" s="74"/>
      <c r="H32" s="74"/>
      <c r="I32" s="74"/>
      <c r="J32" s="74"/>
    </row>
    <row r="33" spans="1:10" s="75" customFormat="1" x14ac:dyDescent="0.2">
      <c r="A33" s="71"/>
      <c r="B33" s="71"/>
      <c r="C33" s="72"/>
      <c r="D33" s="71"/>
      <c r="E33" s="71"/>
      <c r="F33" s="73"/>
      <c r="G33" s="74"/>
      <c r="H33" s="74"/>
      <c r="I33" s="74"/>
      <c r="J33" s="74"/>
    </row>
    <row r="34" spans="1:10" s="75" customFormat="1" x14ac:dyDescent="0.2">
      <c r="A34" s="71"/>
      <c r="B34" s="71"/>
      <c r="C34" s="72"/>
      <c r="D34" s="71"/>
      <c r="E34" s="71"/>
      <c r="F34" s="73"/>
      <c r="G34" s="74"/>
      <c r="H34" s="74"/>
      <c r="I34" s="74"/>
      <c r="J34" s="74"/>
    </row>
    <row r="35" spans="1:10" s="75" customFormat="1" x14ac:dyDescent="0.2">
      <c r="A35" s="71"/>
      <c r="B35" s="71"/>
      <c r="C35" s="72"/>
      <c r="D35" s="71"/>
      <c r="E35" s="71"/>
      <c r="F35" s="73"/>
      <c r="G35" s="74"/>
      <c r="H35" s="74"/>
      <c r="I35" s="74"/>
      <c r="J35" s="74"/>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P&amp;L realized</vt:lpstr>
      <vt:lpstr>Disclaimer</vt:lpstr>
      <vt:lpstr>Disclaimer!fxPortfolioInput</vt:lpstr>
      <vt:lpstr>'P&amp;L realized'!fxPortfolioInput</vt:lpstr>
      <vt:lpstr>Disclaimer!Zone_d_impression</vt:lpstr>
      <vt:lpstr>'P&amp;L realized'!Zone_d_impression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2014-09-02T07:06:53Z</cp:lastPrinted>
  <dcterms:created xsi:type="dcterms:W3CDTF">2013-02-07T20:52:29Z</dcterms:created>
  <dcterms:modified xsi:type="dcterms:W3CDTF">2020-02-24T16:23:04Z</dcterms:modified>
</cp:coreProperties>
</file>