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35132DEE-1616-48E4-9221-F49B6E2C80C5}" xr6:coauthVersionLast="45" xr6:coauthVersionMax="45"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realized'!$A$9:$AC$64</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realized'!$A$1:$Y$66</definedName>
  </definedNames>
  <calcPr calcId="18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3" i="11" l="1"/>
  <c r="V120" i="11"/>
  <c r="Y13" i="11" l="1"/>
  <c r="O13" i="11"/>
  <c r="I13" i="11"/>
  <c r="V15" i="11" l="1"/>
  <c r="V83" i="11" l="1"/>
  <c r="V82" i="11"/>
  <c r="R82" i="11"/>
  <c r="V61" i="11"/>
  <c r="V60" i="11"/>
  <c r="V12" i="11"/>
  <c r="W12" i="11" s="1"/>
  <c r="W61" i="11"/>
  <c r="V62" i="11"/>
  <c r="W62" i="11"/>
  <c r="X62" i="11" s="1"/>
  <c r="V63" i="11"/>
  <c r="W63" i="11" s="1"/>
  <c r="X63" i="11" s="1"/>
  <c r="V80" i="11"/>
  <c r="R80" i="11" s="1"/>
  <c r="W80" i="11"/>
  <c r="X80" i="11"/>
  <c r="V81" i="11"/>
  <c r="W81" i="11" s="1"/>
  <c r="O82" i="11"/>
  <c r="I82" i="11"/>
  <c r="O64" i="11"/>
  <c r="I64" i="11"/>
  <c r="O81" i="11"/>
  <c r="O80" i="11"/>
  <c r="V64" i="11" l="1"/>
  <c r="W60" i="11"/>
  <c r="X60" i="11" s="1"/>
  <c r="X12" i="11"/>
  <c r="X61" i="11"/>
  <c r="W64" i="11"/>
  <c r="X81" i="11"/>
  <c r="X82" i="11" s="1"/>
  <c r="W82" i="11"/>
  <c r="R81" i="11"/>
  <c r="R63" i="11"/>
  <c r="O63" i="11"/>
  <c r="R62" i="11"/>
  <c r="O62" i="11"/>
  <c r="R61" i="11"/>
  <c r="O61" i="11"/>
  <c r="R60" i="11"/>
  <c r="R64" i="11" s="1"/>
  <c r="O60" i="11"/>
  <c r="R12" i="11"/>
  <c r="O12" i="11"/>
  <c r="X64" i="11" l="1"/>
  <c r="I115" i="11"/>
  <c r="V78" i="11" l="1"/>
  <c r="R78" i="11" s="1"/>
  <c r="V79" i="11"/>
  <c r="R79" i="11" s="1"/>
  <c r="W79" i="11"/>
  <c r="X79" i="11" s="1"/>
  <c r="O78" i="11"/>
  <c r="O79" i="11"/>
  <c r="V56" i="11"/>
  <c r="W56" i="11" s="1"/>
  <c r="X56" i="11" s="1"/>
  <c r="V55" i="11"/>
  <c r="W55" i="11" s="1"/>
  <c r="X55" i="11" s="1"/>
  <c r="V57" i="11"/>
  <c r="W57" i="11" s="1"/>
  <c r="X57" i="11" s="1"/>
  <c r="V58" i="11"/>
  <c r="R58" i="11" s="1"/>
  <c r="V59" i="11"/>
  <c r="W59" i="11" s="1"/>
  <c r="X59" i="11" s="1"/>
  <c r="O58" i="11"/>
  <c r="O59" i="11"/>
  <c r="O56" i="11"/>
  <c r="O57" i="11"/>
  <c r="W123" i="11"/>
  <c r="W58" i="11" l="1"/>
  <c r="X58" i="11" s="1"/>
  <c r="R59" i="11"/>
  <c r="W78" i="11"/>
  <c r="X78" i="11" s="1"/>
  <c r="R56" i="11"/>
  <c r="R57" i="11"/>
  <c r="S13" i="11"/>
  <c r="V11" i="11"/>
  <c r="R11" i="11"/>
  <c r="R13" i="11" s="1"/>
  <c r="O11" i="11"/>
  <c r="W11" i="11" l="1"/>
  <c r="W13" i="11" s="1"/>
  <c r="X11" i="11"/>
  <c r="X13" i="11" s="1"/>
  <c r="O55" i="11" l="1"/>
  <c r="R55" i="11"/>
  <c r="R90" i="11" l="1"/>
  <c r="R97" i="11"/>
  <c r="R96" i="11" l="1"/>
  <c r="R95" i="11"/>
  <c r="R94" i="11"/>
  <c r="R93" i="11"/>
  <c r="R92" i="11"/>
  <c r="V112" i="11" l="1"/>
  <c r="V109" i="11"/>
  <c r="V106" i="11"/>
  <c r="V105" i="11"/>
  <c r="V102" i="11"/>
  <c r="V101" i="11"/>
  <c r="V98" i="11"/>
  <c r="V97" i="11"/>
  <c r="V94" i="11"/>
  <c r="V93" i="11"/>
  <c r="V90" i="11"/>
  <c r="V89" i="11"/>
  <c r="V86" i="11"/>
  <c r="V85" i="11"/>
  <c r="R86" i="11"/>
  <c r="R87" i="11"/>
  <c r="R88" i="11"/>
  <c r="R89" i="11"/>
  <c r="R91" i="11"/>
  <c r="R98" i="11"/>
  <c r="R99" i="11"/>
  <c r="R100" i="11"/>
  <c r="R101" i="11"/>
  <c r="R102" i="11"/>
  <c r="R103" i="11"/>
  <c r="R104" i="11"/>
  <c r="R105" i="11"/>
  <c r="R106" i="11"/>
  <c r="R107" i="11"/>
  <c r="R108" i="11"/>
  <c r="R109" i="11"/>
  <c r="R110" i="11"/>
  <c r="R111" i="11"/>
  <c r="R112" i="11"/>
  <c r="R113" i="11"/>
  <c r="R114" i="11"/>
  <c r="V76" i="11" l="1"/>
  <c r="W76" i="11" s="1"/>
  <c r="X76" i="11" s="1"/>
  <c r="V77" i="11"/>
  <c r="O77" i="11"/>
  <c r="V53" i="11"/>
  <c r="W53" i="11" s="1"/>
  <c r="X53" i="11" s="1"/>
  <c r="V54" i="11"/>
  <c r="W54" i="11" s="1"/>
  <c r="X54" i="11" s="1"/>
  <c r="O53" i="11"/>
  <c r="O54" i="11"/>
  <c r="R77" i="11" l="1"/>
  <c r="W77" i="11"/>
  <c r="R53" i="11"/>
  <c r="R54" i="11"/>
  <c r="X77" i="11" l="1"/>
  <c r="V50" i="11" l="1"/>
  <c r="R76" i="11" l="1"/>
  <c r="O76" i="11"/>
  <c r="V52" i="11" l="1"/>
  <c r="V51" i="11"/>
  <c r="W51" i="11" s="1"/>
  <c r="X51" i="11" s="1"/>
  <c r="W50" i="11"/>
  <c r="X50" i="11" s="1"/>
  <c r="V49" i="11"/>
  <c r="W49" i="11" s="1"/>
  <c r="X49" i="11" s="1"/>
  <c r="O52" i="11"/>
  <c r="O51" i="11"/>
  <c r="O50" i="11"/>
  <c r="O49" i="11"/>
  <c r="W52" i="11" l="1"/>
  <c r="X52" i="11" s="1"/>
  <c r="R52" i="11"/>
  <c r="R51" i="11"/>
  <c r="R49" i="11"/>
  <c r="R50" i="11"/>
  <c r="V47" i="11" l="1"/>
  <c r="V46" i="11"/>
  <c r="V45" i="11"/>
  <c r="V75" i="11" l="1"/>
  <c r="W75" i="11" s="1"/>
  <c r="X75" i="11" s="1"/>
  <c r="O75" i="11"/>
  <c r="R45" i="11"/>
  <c r="V48" i="11"/>
  <c r="W48" i="11" s="1"/>
  <c r="X48" i="11" s="1"/>
  <c r="W47" i="11"/>
  <c r="W46" i="11"/>
  <c r="V42" i="11"/>
  <c r="O45" i="11"/>
  <c r="O46" i="11"/>
  <c r="O47" i="11"/>
  <c r="O48" i="11"/>
  <c r="R75" i="11" l="1"/>
  <c r="W45" i="11"/>
  <c r="R48" i="11"/>
  <c r="X47" i="11"/>
  <c r="R47" i="11"/>
  <c r="X46" i="11"/>
  <c r="R46" i="11"/>
  <c r="X45" i="11" l="1"/>
  <c r="V114" i="11"/>
  <c r="W114" i="11" s="1"/>
  <c r="X114" i="11" s="1"/>
  <c r="V113" i="11"/>
  <c r="W113" i="11" s="1"/>
  <c r="X113" i="11" s="1"/>
  <c r="W109" i="11"/>
  <c r="O112" i="11"/>
  <c r="S112" i="11"/>
  <c r="O113" i="11"/>
  <c r="S113" i="11"/>
  <c r="O114" i="11"/>
  <c r="W112" i="11" l="1"/>
  <c r="X112" i="11" s="1"/>
  <c r="V41" i="11" l="1"/>
  <c r="V111" i="11"/>
  <c r="X109" i="11"/>
  <c r="V110" i="11"/>
  <c r="W110" i="11" l="1"/>
  <c r="X110" i="11" s="1"/>
  <c r="W111" i="11"/>
  <c r="X111" i="11" s="1"/>
  <c r="V74" i="11"/>
  <c r="W74" i="11" s="1"/>
  <c r="X74" i="11" s="1"/>
  <c r="V44" i="11"/>
  <c r="W44" i="11" s="1"/>
  <c r="X44" i="11" s="1"/>
  <c r="W41" i="11"/>
  <c r="X41" i="11" s="1"/>
  <c r="R74" i="11" l="1"/>
  <c r="O74" i="11"/>
  <c r="W42" i="11"/>
  <c r="X42" i="11" s="1"/>
  <c r="V43" i="11"/>
  <c r="W43" i="11" s="1"/>
  <c r="X43" i="11" s="1"/>
  <c r="O41" i="11"/>
  <c r="R41" i="11"/>
  <c r="O42" i="11"/>
  <c r="O43" i="11"/>
  <c r="O44" i="11"/>
  <c r="R44" i="11"/>
  <c r="V107" i="11"/>
  <c r="R43" i="11" l="1"/>
  <c r="R42" i="11"/>
  <c r="O109" i="11" l="1"/>
  <c r="S109" i="11"/>
  <c r="Y109" i="11"/>
  <c r="O110" i="11"/>
  <c r="S110" i="11"/>
  <c r="O111" i="11"/>
  <c r="Y110" i="11" l="1"/>
  <c r="V40" i="11"/>
  <c r="W40" i="11" s="1"/>
  <c r="X40" i="11" s="1"/>
  <c r="V39" i="11"/>
  <c r="W39" i="11" s="1"/>
  <c r="X39" i="11" s="1"/>
  <c r="O40" i="11"/>
  <c r="O39" i="11"/>
  <c r="V73" i="11"/>
  <c r="W73" i="11" s="1"/>
  <c r="O73" i="11"/>
  <c r="V108" i="11"/>
  <c r="W108" i="11" s="1"/>
  <c r="X108" i="11" s="1"/>
  <c r="W105" i="11"/>
  <c r="X105" i="11" s="1"/>
  <c r="O108" i="11"/>
  <c r="S107" i="11"/>
  <c r="O107" i="11"/>
  <c r="S106" i="11"/>
  <c r="O106" i="11"/>
  <c r="S105" i="11"/>
  <c r="O105" i="11"/>
  <c r="V38" i="11"/>
  <c r="W38" i="11" s="1"/>
  <c r="X38" i="11" s="1"/>
  <c r="V37" i="11"/>
  <c r="W37" i="11" s="1"/>
  <c r="X37" i="11" s="1"/>
  <c r="O38" i="11"/>
  <c r="O37" i="11"/>
  <c r="R40" i="11" l="1"/>
  <c r="R37" i="11"/>
  <c r="R38" i="11"/>
  <c r="R39" i="11"/>
  <c r="X73" i="11"/>
  <c r="R73" i="11"/>
  <c r="W106" i="11"/>
  <c r="X106" i="11" s="1"/>
  <c r="W107" i="11"/>
  <c r="X107" i="11" s="1"/>
  <c r="V104" i="11" l="1"/>
  <c r="W104" i="11" s="1"/>
  <c r="X104" i="11" s="1"/>
  <c r="V103" i="11"/>
  <c r="W103" i="11" s="1"/>
  <c r="X103" i="11" s="1"/>
  <c r="W102" i="11"/>
  <c r="X102" i="11" s="1"/>
  <c r="W101" i="11"/>
  <c r="X101" i="11" s="1"/>
  <c r="O104" i="11"/>
  <c r="S103" i="11"/>
  <c r="O103" i="11"/>
  <c r="S102" i="11"/>
  <c r="O102" i="11"/>
  <c r="S101" i="11"/>
  <c r="O101" i="11"/>
  <c r="V72" i="11"/>
  <c r="X72" i="11" s="1"/>
  <c r="O72" i="11"/>
  <c r="V36" i="11"/>
  <c r="R36" i="11" s="1"/>
  <c r="V35" i="11"/>
  <c r="R35" i="11" s="1"/>
  <c r="V34" i="11"/>
  <c r="W34" i="11" s="1"/>
  <c r="X34" i="11" s="1"/>
  <c r="V33" i="11"/>
  <c r="W33" i="11" s="1"/>
  <c r="X33" i="11" s="1"/>
  <c r="O36" i="11"/>
  <c r="O35" i="11"/>
  <c r="O34" i="11"/>
  <c r="O33" i="11"/>
  <c r="R72" i="11" l="1"/>
  <c r="W36" i="11"/>
  <c r="X36" i="11" s="1"/>
  <c r="R33" i="11"/>
  <c r="W35" i="11"/>
  <c r="X35" i="11" s="1"/>
  <c r="W72" i="11"/>
  <c r="R34" i="11"/>
  <c r="V99" i="11" l="1"/>
  <c r="W99" i="11" s="1"/>
  <c r="V100" i="11"/>
  <c r="W100" i="11" s="1"/>
  <c r="W98" i="11"/>
  <c r="W97" i="11"/>
  <c r="X100" i="11" l="1"/>
  <c r="O100" i="11"/>
  <c r="S99" i="11"/>
  <c r="O99" i="11"/>
  <c r="S98" i="11"/>
  <c r="O98" i="11"/>
  <c r="X97" i="11"/>
  <c r="S97" i="11"/>
  <c r="O97" i="11"/>
  <c r="V32" i="11"/>
  <c r="W32" i="11" s="1"/>
  <c r="X32" i="11" s="1"/>
  <c r="V31" i="11"/>
  <c r="W31" i="11" s="1"/>
  <c r="X31" i="11" s="1"/>
  <c r="V30" i="11"/>
  <c r="V29" i="11"/>
  <c r="W29" i="11" s="1"/>
  <c r="O32" i="11"/>
  <c r="O31" i="11"/>
  <c r="O30" i="11"/>
  <c r="O29" i="11"/>
  <c r="R32" i="11" l="1"/>
  <c r="R31" i="11"/>
  <c r="X29" i="11"/>
  <c r="R29" i="11"/>
  <c r="W30" i="11"/>
  <c r="X30" i="11" s="1"/>
  <c r="X99" i="11"/>
  <c r="X98" i="11"/>
  <c r="R30" i="11"/>
  <c r="V71" i="11"/>
  <c r="X71" i="11" s="1"/>
  <c r="O71" i="11"/>
  <c r="W71" i="11" l="1"/>
  <c r="R71" i="11"/>
  <c r="V70" i="11" l="1"/>
  <c r="O70" i="11"/>
  <c r="V96" i="11"/>
  <c r="W96" i="11" s="1"/>
  <c r="X96" i="11" s="1"/>
  <c r="V95" i="11"/>
  <c r="W94" i="11"/>
  <c r="X94" i="11" s="1"/>
  <c r="W93" i="11"/>
  <c r="X93" i="11" s="1"/>
  <c r="O96" i="11"/>
  <c r="S95" i="11"/>
  <c r="O95" i="11"/>
  <c r="S94" i="11"/>
  <c r="O94" i="11"/>
  <c r="S93" i="11"/>
  <c r="O93" i="11"/>
  <c r="V25" i="11"/>
  <c r="R25" i="11" s="1"/>
  <c r="V26" i="11"/>
  <c r="W26" i="11" s="1"/>
  <c r="V27" i="11"/>
  <c r="W27" i="11" s="1"/>
  <c r="V28" i="11"/>
  <c r="X28" i="11" s="1"/>
  <c r="O28" i="11"/>
  <c r="O27" i="11"/>
  <c r="O26" i="11"/>
  <c r="O25" i="11"/>
  <c r="W70" i="11" l="1"/>
  <c r="X70" i="11"/>
  <c r="W28" i="11"/>
  <c r="R70" i="11"/>
  <c r="X25" i="11"/>
  <c r="W25" i="11"/>
  <c r="R28" i="11"/>
  <c r="W95" i="11"/>
  <c r="X95" i="11" s="1"/>
  <c r="R27" i="11"/>
  <c r="X27" i="11"/>
  <c r="R26" i="11"/>
  <c r="X26" i="11"/>
  <c r="V91" i="11" l="1"/>
  <c r="W91" i="11" s="1"/>
  <c r="V87" i="11"/>
  <c r="V92" i="11"/>
  <c r="W92" i="11" s="1"/>
  <c r="W90" i="11"/>
  <c r="W89" i="11"/>
  <c r="X92" i="11" l="1"/>
  <c r="O92" i="11"/>
  <c r="S91" i="11"/>
  <c r="O91" i="11"/>
  <c r="X90" i="11"/>
  <c r="S90" i="11"/>
  <c r="O90" i="11"/>
  <c r="S89" i="11"/>
  <c r="O89" i="11"/>
  <c r="V69" i="11"/>
  <c r="W69" i="11" s="1"/>
  <c r="R69" i="11"/>
  <c r="O69" i="11"/>
  <c r="V24" i="11"/>
  <c r="W24" i="11" s="1"/>
  <c r="V23" i="11"/>
  <c r="W23" i="11" s="1"/>
  <c r="V22" i="11"/>
  <c r="X22" i="11" s="1"/>
  <c r="V21" i="11"/>
  <c r="X21" i="11" s="1"/>
  <c r="R24" i="11"/>
  <c r="R23" i="11"/>
  <c r="R22" i="11"/>
  <c r="R21" i="11"/>
  <c r="O24" i="11"/>
  <c r="O23" i="11"/>
  <c r="O22" i="11"/>
  <c r="O21" i="11"/>
  <c r="X69" i="11" l="1"/>
  <c r="X89" i="11"/>
  <c r="X91" i="11"/>
  <c r="X23" i="11"/>
  <c r="X24" i="11"/>
  <c r="W21" i="11"/>
  <c r="W22" i="11"/>
  <c r="V68" i="11"/>
  <c r="X68" i="11" s="1"/>
  <c r="R68" i="11"/>
  <c r="O68" i="11"/>
  <c r="V20" i="11"/>
  <c r="X20" i="11" s="1"/>
  <c r="V19" i="11"/>
  <c r="X19" i="11" s="1"/>
  <c r="V18" i="11"/>
  <c r="X18" i="11" s="1"/>
  <c r="R20" i="11"/>
  <c r="R19" i="11"/>
  <c r="R18" i="11"/>
  <c r="O20" i="11"/>
  <c r="O19" i="11"/>
  <c r="O18" i="11"/>
  <c r="W68" i="11" l="1"/>
  <c r="W18" i="11"/>
  <c r="W19" i="11"/>
  <c r="W20" i="11"/>
  <c r="V88" i="11" l="1"/>
  <c r="V115" i="11" s="1"/>
  <c r="V116" i="11" s="1"/>
  <c r="W87" i="11"/>
  <c r="W86" i="11"/>
  <c r="X86" i="11" s="1"/>
  <c r="R85" i="11"/>
  <c r="R115" i="11" s="1"/>
  <c r="O88" i="11"/>
  <c r="S87" i="11"/>
  <c r="O87" i="11"/>
  <c r="S86" i="11"/>
  <c r="O86" i="11"/>
  <c r="S85" i="11"/>
  <c r="S115" i="11" s="1"/>
  <c r="O85" i="11"/>
  <c r="O115" i="11" l="1"/>
  <c r="W88" i="11"/>
  <c r="X88" i="11" s="1"/>
  <c r="W85" i="11"/>
  <c r="W115" i="11" s="1"/>
  <c r="W116" i="11" s="1"/>
  <c r="X87" i="11"/>
  <c r="X85" i="11" l="1"/>
  <c r="X115" i="11" s="1"/>
  <c r="X116" i="11" s="1"/>
  <c r="Y120" i="11" l="1"/>
  <c r="V67" i="11" l="1"/>
  <c r="R67" i="11"/>
  <c r="O67" i="11"/>
  <c r="V17" i="11"/>
  <c r="X17" i="11" s="1"/>
  <c r="R17" i="11"/>
  <c r="O17" i="11"/>
  <c r="V16" i="11"/>
  <c r="W16" i="11" s="1"/>
  <c r="R16" i="11"/>
  <c r="O16" i="11"/>
  <c r="R15" i="11"/>
  <c r="O15" i="11"/>
  <c r="X67" i="11" l="1"/>
  <c r="W15" i="11"/>
  <c r="X16" i="11"/>
  <c r="X15" i="11"/>
  <c r="W17" i="11"/>
  <c r="W67" i="11"/>
  <c r="W83" i="11" l="1"/>
  <c r="X83" i="11"/>
  <c r="X120" i="11" s="1"/>
  <c r="W120" i="11" l="1"/>
</calcChain>
</file>

<file path=xl/sharedStrings.xml><?xml version="1.0" encoding="utf-8"?>
<sst xmlns="http://schemas.openxmlformats.org/spreadsheetml/2006/main" count="880" uniqueCount="150">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</sst>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2" fontId="50"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0" fontId="50" fillId="0" borderId="0" xfId="0" applyFont="1" applyAlignment="1">
      <alignment horizontal="left" vertical="center"/>
    </xf>
    <xf numFmtId="0" fontId="3" fillId="0" borderId="0" xfId="0" applyFont="1" applyBorder="1" applyAlignment="1">
      <alignment horizontal="center" vertical="center"/>
    </xf>
    <xf numFmtId="0" fontId="5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236">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26"/>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3" width="13.7109375" style="18" bestFit="1" customWidth="1"/>
    <col min="24" max="24" width="13.8554687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43897</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88" t="s">
        <v>0</v>
      </c>
      <c r="B6" s="167" t="s">
        <v>1</v>
      </c>
      <c r="C6" s="167" t="s">
        <v>2</v>
      </c>
      <c r="D6" s="167" t="s">
        <v>3</v>
      </c>
      <c r="E6" s="191" t="s">
        <v>4</v>
      </c>
      <c r="F6" s="191" t="s">
        <v>14</v>
      </c>
      <c r="G6" s="191" t="s">
        <v>22</v>
      </c>
      <c r="H6" s="191" t="s">
        <v>23</v>
      </c>
      <c r="I6" s="167" t="s">
        <v>131</v>
      </c>
      <c r="J6" s="167" t="s">
        <v>133</v>
      </c>
      <c r="K6" s="194" t="s">
        <v>5</v>
      </c>
      <c r="L6" s="195"/>
      <c r="M6" s="170" t="s">
        <v>21</v>
      </c>
      <c r="N6" s="167" t="s">
        <v>15</v>
      </c>
      <c r="O6" s="170" t="s">
        <v>19</v>
      </c>
      <c r="P6" s="182" t="s">
        <v>17</v>
      </c>
      <c r="Q6" s="183"/>
      <c r="R6" s="170" t="s">
        <v>20</v>
      </c>
      <c r="S6" s="167" t="s">
        <v>10</v>
      </c>
      <c r="T6" s="22"/>
      <c r="U6" s="178" t="s">
        <v>39</v>
      </c>
      <c r="V6" s="179"/>
      <c r="W6" s="179"/>
      <c r="X6" s="179"/>
      <c r="Y6" s="180"/>
      <c r="Z6" s="90"/>
      <c r="AA6" s="167" t="s">
        <v>9</v>
      </c>
    </row>
    <row r="7" spans="1:29" s="11" customFormat="1" ht="12.75" customHeight="1" x14ac:dyDescent="0.2">
      <c r="A7" s="189"/>
      <c r="B7" s="168"/>
      <c r="C7" s="168"/>
      <c r="D7" s="168"/>
      <c r="E7" s="192"/>
      <c r="F7" s="192"/>
      <c r="G7" s="192"/>
      <c r="H7" s="192"/>
      <c r="I7" s="168"/>
      <c r="J7" s="168"/>
      <c r="K7" s="196"/>
      <c r="L7" s="197"/>
      <c r="M7" s="181"/>
      <c r="N7" s="168"/>
      <c r="O7" s="181"/>
      <c r="P7" s="184"/>
      <c r="Q7" s="185"/>
      <c r="R7" s="181"/>
      <c r="S7" s="168"/>
      <c r="T7" s="22"/>
      <c r="U7" s="170" t="s">
        <v>117</v>
      </c>
      <c r="V7" s="172" t="s">
        <v>6</v>
      </c>
      <c r="W7" s="173"/>
      <c r="X7" s="176" t="s">
        <v>7</v>
      </c>
      <c r="Y7" s="176" t="s">
        <v>8</v>
      </c>
      <c r="AA7" s="168"/>
    </row>
    <row r="8" spans="1:29" s="11" customFormat="1" x14ac:dyDescent="0.2">
      <c r="A8" s="190"/>
      <c r="B8" s="169"/>
      <c r="C8" s="169"/>
      <c r="D8" s="169"/>
      <c r="E8" s="193"/>
      <c r="F8" s="193"/>
      <c r="G8" s="193"/>
      <c r="H8" s="193"/>
      <c r="I8" s="169"/>
      <c r="J8" s="169"/>
      <c r="K8" s="198"/>
      <c r="L8" s="199"/>
      <c r="M8" s="171"/>
      <c r="N8" s="169"/>
      <c r="O8" s="171"/>
      <c r="P8" s="186"/>
      <c r="Q8" s="187"/>
      <c r="R8" s="171"/>
      <c r="S8" s="169"/>
      <c r="T8" s="22"/>
      <c r="U8" s="171"/>
      <c r="V8" s="174"/>
      <c r="W8" s="175"/>
      <c r="X8" s="177"/>
      <c r="Y8" s="177"/>
      <c r="AA8" s="169"/>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7">
        <f t="shared" ref="O11:O12" si="0">-(M11*I11)</f>
        <v>-940800</v>
      </c>
      <c r="P11" s="106" t="s">
        <v>18</v>
      </c>
      <c r="Q11" s="102" t="s">
        <v>108</v>
      </c>
      <c r="R11" s="137">
        <f>I11*U11</f>
        <v>916646.08</v>
      </c>
      <c r="S11" s="125">
        <v>0</v>
      </c>
      <c r="T11" s="101"/>
      <c r="U11" s="165">
        <v>57.290379999999999</v>
      </c>
      <c r="V11" s="166">
        <f>(U11-M11)*I11</f>
        <v>-24153.919999999969</v>
      </c>
      <c r="W11" s="125">
        <f>V11</f>
        <v>-24153.919999999969</v>
      </c>
      <c r="X11" s="166">
        <f>V11</f>
        <v>-24153.919999999969</v>
      </c>
      <c r="Y11" s="125">
        <v>0</v>
      </c>
      <c r="Z11" s="125">
        <v>0</v>
      </c>
      <c r="AA11" s="163" t="s">
        <v>142</v>
      </c>
      <c r="AC11" s="153"/>
    </row>
    <row r="12" spans="1:29" s="142" customFormat="1" x14ac:dyDescent="0.2">
      <c r="A12" s="116">
        <v>2020</v>
      </c>
      <c r="B12" s="116" t="s">
        <v>146</v>
      </c>
      <c r="C12" s="116">
        <v>111</v>
      </c>
      <c r="D12" s="116" t="s">
        <v>11</v>
      </c>
      <c r="E12" s="117">
        <v>43784</v>
      </c>
      <c r="F12" s="117">
        <v>43862</v>
      </c>
      <c r="G12" s="117">
        <v>43890</v>
      </c>
      <c r="H12" s="117">
        <v>43896</v>
      </c>
      <c r="I12" s="118">
        <v>18000</v>
      </c>
      <c r="J12" s="118" t="s">
        <v>135</v>
      </c>
      <c r="K12" s="116" t="s">
        <v>13</v>
      </c>
      <c r="L12" s="116" t="s">
        <v>16</v>
      </c>
      <c r="M12" s="126">
        <v>58.8</v>
      </c>
      <c r="N12" s="116" t="s">
        <v>36</v>
      </c>
      <c r="O12" s="127">
        <f t="shared" si="0"/>
        <v>-1058400</v>
      </c>
      <c r="P12" s="128" t="s">
        <v>18</v>
      </c>
      <c r="Q12" s="117" t="s">
        <v>108</v>
      </c>
      <c r="R12" s="147">
        <f t="shared" ref="R12" si="1">I12*V12</f>
        <v>-2575475999.9999995</v>
      </c>
      <c r="S12" s="129">
        <v>0</v>
      </c>
      <c r="T12" s="116"/>
      <c r="U12" s="144">
        <v>50.850999999999999</v>
      </c>
      <c r="V12" s="145">
        <f>(U12-M12)*I12</f>
        <v>-143081.99999999997</v>
      </c>
      <c r="W12" s="129">
        <f>V12</f>
        <v>-143081.99999999997</v>
      </c>
      <c r="X12" s="145">
        <f>V12</f>
        <v>-143081.99999999997</v>
      </c>
      <c r="Y12" s="129">
        <v>0</v>
      </c>
      <c r="Z12" s="129">
        <v>0</v>
      </c>
      <c r="AA12" s="130" t="s">
        <v>142</v>
      </c>
    </row>
    <row r="13" spans="1:29" s="24" customFormat="1" x14ac:dyDescent="0.2">
      <c r="A13" s="26"/>
      <c r="B13" s="26"/>
      <c r="C13" s="26"/>
      <c r="D13" s="26"/>
      <c r="E13" s="28"/>
      <c r="F13" s="28"/>
      <c r="G13" s="28"/>
      <c r="H13" s="28"/>
      <c r="I13" s="42">
        <f>SUM(I11:I12)</f>
        <v>34000</v>
      </c>
      <c r="J13" s="42"/>
      <c r="K13" s="26"/>
      <c r="L13" s="26"/>
      <c r="M13" s="150"/>
      <c r="N13" s="26" t="s">
        <v>36</v>
      </c>
      <c r="O13" s="40">
        <f>SUM(O11:O12)</f>
        <v>-1999200</v>
      </c>
      <c r="P13" s="26"/>
      <c r="Q13" s="28"/>
      <c r="R13" s="30">
        <f>SUM(R11)</f>
        <v>916646.08</v>
      </c>
      <c r="S13" s="30">
        <f>SUM(S2:S11)</f>
        <v>0</v>
      </c>
      <c r="T13" s="26"/>
      <c r="U13" s="151" t="s">
        <v>38</v>
      </c>
      <c r="V13" s="30">
        <f>SUM(V11:V12)</f>
        <v>-167235.91999999993</v>
      </c>
      <c r="W13" s="30">
        <f>SUM(W11:W12)</f>
        <v>-167235.91999999993</v>
      </c>
      <c r="X13" s="30">
        <f>SUM(X11:X12)</f>
        <v>-167235.91999999993</v>
      </c>
      <c r="Y13" s="30">
        <f>SUM(Y2:Y11)</f>
        <v>0</v>
      </c>
      <c r="Z13" s="30">
        <v>0</v>
      </c>
      <c r="AA13" s="26"/>
      <c r="AB13" s="152"/>
      <c r="AC13" s="154"/>
    </row>
    <row r="14" spans="1:29" s="11" customFormat="1" ht="9" customHeight="1" x14ac:dyDescent="0.2">
      <c r="A14" s="48"/>
      <c r="B14" s="49"/>
      <c r="C14" s="49"/>
      <c r="D14" s="49"/>
      <c r="E14" s="50"/>
      <c r="F14" s="50"/>
      <c r="G14" s="50"/>
      <c r="H14" s="50"/>
      <c r="I14" s="48"/>
      <c r="J14" s="48"/>
      <c r="K14" s="49"/>
      <c r="L14" s="49"/>
      <c r="M14" s="51"/>
      <c r="N14" s="49"/>
      <c r="O14" s="51"/>
      <c r="P14" s="51"/>
      <c r="Q14" s="51"/>
      <c r="R14" s="51"/>
      <c r="S14" s="49"/>
      <c r="T14" s="52"/>
      <c r="U14" s="51"/>
      <c r="V14" s="48"/>
      <c r="W14" s="48"/>
      <c r="X14" s="53"/>
      <c r="Y14" s="53"/>
      <c r="Z14" s="54"/>
      <c r="AA14" s="49"/>
    </row>
    <row r="15" spans="1:29" s="23" customFormat="1" x14ac:dyDescent="0.2">
      <c r="A15" s="25">
        <v>2019</v>
      </c>
      <c r="B15" s="25" t="s">
        <v>24</v>
      </c>
      <c r="C15" s="25">
        <v>5</v>
      </c>
      <c r="D15" s="25" t="s">
        <v>35</v>
      </c>
      <c r="E15" s="27">
        <v>43434</v>
      </c>
      <c r="F15" s="27">
        <v>43466</v>
      </c>
      <c r="G15" s="27">
        <v>43496</v>
      </c>
      <c r="H15" s="27">
        <v>43503</v>
      </c>
      <c r="I15" s="41">
        <v>650</v>
      </c>
      <c r="J15" s="41" t="s">
        <v>132</v>
      </c>
      <c r="K15" s="25" t="s">
        <v>13</v>
      </c>
      <c r="L15" s="25" t="s">
        <v>16</v>
      </c>
      <c r="M15" s="43">
        <v>282.5</v>
      </c>
      <c r="N15" s="25" t="s">
        <v>36</v>
      </c>
      <c r="O15" s="39">
        <f t="shared" ref="O15:O17" si="2">-(M15*I15)</f>
        <v>-183625</v>
      </c>
      <c r="P15" s="33" t="s">
        <v>18</v>
      </c>
      <c r="Q15" s="27" t="s">
        <v>77</v>
      </c>
      <c r="R15" s="38">
        <f t="shared" ref="R15:R24" si="3">I15*U15</f>
        <v>193689.59999999998</v>
      </c>
      <c r="S15" s="29">
        <v>0</v>
      </c>
      <c r="T15" s="25"/>
      <c r="U15" s="46">
        <v>297.98399999999998</v>
      </c>
      <c r="V15" s="29">
        <f>(U15-M15)*I15</f>
        <v>10064.599999999988</v>
      </c>
      <c r="W15" s="44">
        <f>V15</f>
        <v>10064.599999999988</v>
      </c>
      <c r="X15" s="29">
        <f t="shared" ref="X15:X24" si="4">V15</f>
        <v>10064.599999999988</v>
      </c>
      <c r="Y15" s="29">
        <v>0</v>
      </c>
      <c r="Z15" s="25"/>
      <c r="AA15" s="83" t="s">
        <v>79</v>
      </c>
    </row>
    <row r="16" spans="1:29" s="23" customFormat="1" x14ac:dyDescent="0.2">
      <c r="A16" s="25">
        <v>2019</v>
      </c>
      <c r="B16" s="25" t="s">
        <v>55</v>
      </c>
      <c r="C16" s="25">
        <v>27</v>
      </c>
      <c r="D16" s="25" t="s">
        <v>11</v>
      </c>
      <c r="E16" s="27">
        <v>43452</v>
      </c>
      <c r="F16" s="27">
        <v>43466</v>
      </c>
      <c r="G16" s="27">
        <v>43496</v>
      </c>
      <c r="H16" s="27">
        <v>43503</v>
      </c>
      <c r="I16" s="41">
        <v>635</v>
      </c>
      <c r="J16" s="41" t="s">
        <v>132</v>
      </c>
      <c r="K16" s="25" t="s">
        <v>13</v>
      </c>
      <c r="L16" s="25" t="s">
        <v>16</v>
      </c>
      <c r="M16" s="43">
        <v>265.5</v>
      </c>
      <c r="N16" s="25" t="s">
        <v>36</v>
      </c>
      <c r="O16" s="39">
        <f t="shared" si="2"/>
        <v>-168592.5</v>
      </c>
      <c r="P16" s="33" t="s">
        <v>18</v>
      </c>
      <c r="Q16" s="81" t="s">
        <v>76</v>
      </c>
      <c r="R16" s="38">
        <f t="shared" si="3"/>
        <v>177063.64129999999</v>
      </c>
      <c r="S16" s="29">
        <v>0</v>
      </c>
      <c r="T16" s="25"/>
      <c r="U16" s="46">
        <v>278.84037999999998</v>
      </c>
      <c r="V16" s="29">
        <f t="shared" ref="V16:V24" si="5">(U16-M16)*I16</f>
        <v>8471.1412999999884</v>
      </c>
      <c r="W16" s="44">
        <f t="shared" ref="W16:W25" si="6">V16</f>
        <v>8471.1412999999884</v>
      </c>
      <c r="X16" s="29">
        <f t="shared" si="4"/>
        <v>8471.1412999999884</v>
      </c>
      <c r="Y16" s="29">
        <v>0</v>
      </c>
      <c r="Z16" s="25"/>
      <c r="AA16" s="83" t="s">
        <v>78</v>
      </c>
    </row>
    <row r="17" spans="1:27" s="23" customFormat="1" x14ac:dyDescent="0.2">
      <c r="A17" s="25">
        <v>2019</v>
      </c>
      <c r="B17" s="25" t="s">
        <v>65</v>
      </c>
      <c r="C17" s="25">
        <v>39</v>
      </c>
      <c r="D17" s="25" t="s">
        <v>11</v>
      </c>
      <c r="E17" s="27">
        <v>43452</v>
      </c>
      <c r="F17" s="27">
        <v>43466</v>
      </c>
      <c r="G17" s="27">
        <v>43496</v>
      </c>
      <c r="H17" s="27">
        <v>43503</v>
      </c>
      <c r="I17" s="41">
        <v>665</v>
      </c>
      <c r="J17" s="41" t="s">
        <v>132</v>
      </c>
      <c r="K17" s="25" t="s">
        <v>13</v>
      </c>
      <c r="L17" s="25" t="s">
        <v>16</v>
      </c>
      <c r="M17" s="43">
        <v>274.5</v>
      </c>
      <c r="N17" s="25" t="s">
        <v>36</v>
      </c>
      <c r="O17" s="39">
        <f t="shared" si="2"/>
        <v>-182542.5</v>
      </c>
      <c r="P17" s="33" t="s">
        <v>18</v>
      </c>
      <c r="Q17" s="81" t="s">
        <v>75</v>
      </c>
      <c r="R17" s="38">
        <f t="shared" si="3"/>
        <v>201624.60184999998</v>
      </c>
      <c r="S17" s="29">
        <v>0</v>
      </c>
      <c r="T17" s="25"/>
      <c r="U17" s="46">
        <v>303.19488999999999</v>
      </c>
      <c r="V17" s="29">
        <f t="shared" si="5"/>
        <v>19082.101849999992</v>
      </c>
      <c r="W17" s="44">
        <f t="shared" si="6"/>
        <v>19082.101849999992</v>
      </c>
      <c r="X17" s="29">
        <f t="shared" si="4"/>
        <v>19082.101849999992</v>
      </c>
      <c r="Y17" s="29">
        <v>0</v>
      </c>
      <c r="Z17" s="25"/>
      <c r="AA17" s="83" t="s">
        <v>80</v>
      </c>
    </row>
    <row r="18" spans="1:27" s="23" customFormat="1" ht="12.75" customHeight="1" x14ac:dyDescent="0.2">
      <c r="A18" s="25">
        <v>2019</v>
      </c>
      <c r="B18" s="25" t="s">
        <v>25</v>
      </c>
      <c r="C18" s="25">
        <v>6</v>
      </c>
      <c r="D18" s="25" t="s">
        <v>35</v>
      </c>
      <c r="E18" s="27">
        <v>43434</v>
      </c>
      <c r="F18" s="27">
        <v>43497</v>
      </c>
      <c r="G18" s="27">
        <v>43524</v>
      </c>
      <c r="H18" s="27">
        <v>43531</v>
      </c>
      <c r="I18" s="41">
        <v>650</v>
      </c>
      <c r="J18" s="41" t="s">
        <v>132</v>
      </c>
      <c r="K18" s="25" t="s">
        <v>13</v>
      </c>
      <c r="L18" s="25" t="s">
        <v>16</v>
      </c>
      <c r="M18" s="43">
        <v>282.5</v>
      </c>
      <c r="N18" s="25" t="s">
        <v>36</v>
      </c>
      <c r="O18" s="39">
        <f t="shared" ref="O18:O20" si="7">-(M18*I18)</f>
        <v>-183625</v>
      </c>
      <c r="P18" s="33" t="s">
        <v>18</v>
      </c>
      <c r="Q18" s="27" t="s">
        <v>77</v>
      </c>
      <c r="R18" s="38">
        <f t="shared" si="3"/>
        <v>219439.02499999999</v>
      </c>
      <c r="S18" s="29">
        <v>0</v>
      </c>
      <c r="T18" s="25"/>
      <c r="U18" s="46">
        <v>337.5985</v>
      </c>
      <c r="V18" s="29">
        <f t="shared" si="5"/>
        <v>35814.025000000001</v>
      </c>
      <c r="W18" s="29">
        <f>V18</f>
        <v>35814.025000000001</v>
      </c>
      <c r="X18" s="44">
        <f t="shared" si="4"/>
        <v>35814.025000000001</v>
      </c>
      <c r="Y18" s="29">
        <v>0</v>
      </c>
      <c r="Z18" s="29">
        <v>0</v>
      </c>
      <c r="AA18" s="83" t="s">
        <v>79</v>
      </c>
    </row>
    <row r="19" spans="1:27" s="23" customFormat="1" x14ac:dyDescent="0.2">
      <c r="A19" s="25">
        <v>2019</v>
      </c>
      <c r="B19" s="25" t="s">
        <v>56</v>
      </c>
      <c r="C19" s="25">
        <v>28</v>
      </c>
      <c r="D19" s="25" t="s">
        <v>11</v>
      </c>
      <c r="E19" s="27">
        <v>43452</v>
      </c>
      <c r="F19" s="27">
        <v>43497</v>
      </c>
      <c r="G19" s="27">
        <v>43524</v>
      </c>
      <c r="H19" s="27">
        <v>43531</v>
      </c>
      <c r="I19" s="41">
        <v>635</v>
      </c>
      <c r="J19" s="41" t="s">
        <v>132</v>
      </c>
      <c r="K19" s="25" t="s">
        <v>13</v>
      </c>
      <c r="L19" s="25" t="s">
        <v>16</v>
      </c>
      <c r="M19" s="43">
        <v>265.5</v>
      </c>
      <c r="N19" s="25" t="s">
        <v>36</v>
      </c>
      <c r="O19" s="39">
        <f t="shared" si="7"/>
        <v>-168592.5</v>
      </c>
      <c r="P19" s="33" t="s">
        <v>18</v>
      </c>
      <c r="Q19" s="81" t="s">
        <v>76</v>
      </c>
      <c r="R19" s="38">
        <f t="shared" si="3"/>
        <v>201503.91500000001</v>
      </c>
      <c r="S19" s="29">
        <v>0</v>
      </c>
      <c r="T19" s="25"/>
      <c r="U19" s="46">
        <v>317.32900000000001</v>
      </c>
      <c r="V19" s="29">
        <f t="shared" si="5"/>
        <v>32911.415000000008</v>
      </c>
      <c r="W19" s="29">
        <f t="shared" si="6"/>
        <v>32911.415000000008</v>
      </c>
      <c r="X19" s="44">
        <f t="shared" si="4"/>
        <v>32911.415000000008</v>
      </c>
      <c r="Y19" s="29">
        <v>0</v>
      </c>
      <c r="Z19" s="29">
        <v>0</v>
      </c>
      <c r="AA19" s="83" t="s">
        <v>78</v>
      </c>
    </row>
    <row r="20" spans="1:27" s="23" customFormat="1" x14ac:dyDescent="0.2">
      <c r="A20" s="25">
        <v>2019</v>
      </c>
      <c r="B20" s="25" t="s">
        <v>66</v>
      </c>
      <c r="C20" s="25">
        <v>40</v>
      </c>
      <c r="D20" s="25" t="s">
        <v>11</v>
      </c>
      <c r="E20" s="27">
        <v>43452</v>
      </c>
      <c r="F20" s="27">
        <v>43497</v>
      </c>
      <c r="G20" s="27">
        <v>43524</v>
      </c>
      <c r="H20" s="27">
        <v>43531</v>
      </c>
      <c r="I20" s="41">
        <v>2110</v>
      </c>
      <c r="J20" s="41" t="s">
        <v>132</v>
      </c>
      <c r="K20" s="25" t="s">
        <v>13</v>
      </c>
      <c r="L20" s="25" t="s">
        <v>16</v>
      </c>
      <c r="M20" s="43">
        <v>274.5</v>
      </c>
      <c r="N20" s="25" t="s">
        <v>36</v>
      </c>
      <c r="O20" s="39">
        <f t="shared" si="7"/>
        <v>-579195</v>
      </c>
      <c r="P20" s="33" t="s">
        <v>18</v>
      </c>
      <c r="Q20" s="81" t="s">
        <v>75</v>
      </c>
      <c r="R20" s="38">
        <f t="shared" si="3"/>
        <v>722501.98</v>
      </c>
      <c r="S20" s="29">
        <v>0</v>
      </c>
      <c r="T20" s="25"/>
      <c r="U20" s="46">
        <v>342.41800000000001</v>
      </c>
      <c r="V20" s="29">
        <f t="shared" si="5"/>
        <v>143306.98000000001</v>
      </c>
      <c r="W20" s="29">
        <f t="shared" si="6"/>
        <v>143306.98000000001</v>
      </c>
      <c r="X20" s="44">
        <f t="shared" si="4"/>
        <v>143306.98000000001</v>
      </c>
      <c r="Y20" s="29">
        <v>0</v>
      </c>
      <c r="Z20" s="29">
        <v>0</v>
      </c>
      <c r="AA20" s="83" t="s">
        <v>80</v>
      </c>
    </row>
    <row r="21" spans="1:27" s="23" customFormat="1" x14ac:dyDescent="0.2">
      <c r="A21" s="92">
        <v>2019</v>
      </c>
      <c r="B21" s="92" t="s">
        <v>26</v>
      </c>
      <c r="C21" s="92">
        <v>7</v>
      </c>
      <c r="D21" s="92" t="s">
        <v>35</v>
      </c>
      <c r="E21" s="81">
        <v>43434</v>
      </c>
      <c r="F21" s="81">
        <v>43525</v>
      </c>
      <c r="G21" s="81">
        <v>43555</v>
      </c>
      <c r="H21" s="81">
        <v>43560</v>
      </c>
      <c r="I21" s="99">
        <v>650</v>
      </c>
      <c r="J21" s="99" t="s">
        <v>132</v>
      </c>
      <c r="K21" s="92" t="s">
        <v>13</v>
      </c>
      <c r="L21" s="92" t="s">
        <v>16</v>
      </c>
      <c r="M21" s="93">
        <v>282.5</v>
      </c>
      <c r="N21" s="92" t="s">
        <v>36</v>
      </c>
      <c r="O21" s="94">
        <f>-(M21*I21)</f>
        <v>-183625</v>
      </c>
      <c r="P21" s="95" t="s">
        <v>18</v>
      </c>
      <c r="Q21" s="81" t="s">
        <v>77</v>
      </c>
      <c r="R21" s="96">
        <f t="shared" si="3"/>
        <v>226195.44999999998</v>
      </c>
      <c r="S21" s="97">
        <v>0</v>
      </c>
      <c r="T21" s="92"/>
      <c r="U21" s="82">
        <v>347.99299999999999</v>
      </c>
      <c r="V21" s="29">
        <f t="shared" si="5"/>
        <v>42570.45</v>
      </c>
      <c r="W21" s="97">
        <f t="shared" si="6"/>
        <v>42570.45</v>
      </c>
      <c r="X21" s="100">
        <f t="shared" si="4"/>
        <v>42570.45</v>
      </c>
      <c r="Y21" s="97">
        <v>0</v>
      </c>
      <c r="Z21" s="97">
        <v>0</v>
      </c>
      <c r="AA21" s="83" t="s">
        <v>79</v>
      </c>
    </row>
    <row r="22" spans="1:27" s="23" customFormat="1" x14ac:dyDescent="0.2">
      <c r="A22" s="92">
        <v>2019</v>
      </c>
      <c r="B22" s="92" t="s">
        <v>57</v>
      </c>
      <c r="C22" s="92">
        <v>29</v>
      </c>
      <c r="D22" s="92" t="s">
        <v>11</v>
      </c>
      <c r="E22" s="81">
        <v>43452</v>
      </c>
      <c r="F22" s="81">
        <v>43525</v>
      </c>
      <c r="G22" s="81">
        <v>43555</v>
      </c>
      <c r="H22" s="81">
        <v>43560</v>
      </c>
      <c r="I22" s="99">
        <v>635</v>
      </c>
      <c r="J22" s="99" t="s">
        <v>132</v>
      </c>
      <c r="K22" s="92" t="s">
        <v>13</v>
      </c>
      <c r="L22" s="92" t="s">
        <v>16</v>
      </c>
      <c r="M22" s="93">
        <v>265.5</v>
      </c>
      <c r="N22" s="92" t="s">
        <v>36</v>
      </c>
      <c r="O22" s="94">
        <f>-(M22*I22)</f>
        <v>-168592.5</v>
      </c>
      <c r="P22" s="95" t="s">
        <v>18</v>
      </c>
      <c r="Q22" s="81" t="s">
        <v>76</v>
      </c>
      <c r="R22" s="96">
        <f t="shared" si="3"/>
        <v>213340.95</v>
      </c>
      <c r="S22" s="97">
        <v>0</v>
      </c>
      <c r="T22" s="92"/>
      <c r="U22" s="82">
        <v>335.97</v>
      </c>
      <c r="V22" s="29">
        <f t="shared" si="5"/>
        <v>44748.450000000019</v>
      </c>
      <c r="W22" s="97">
        <f>V22</f>
        <v>44748.450000000019</v>
      </c>
      <c r="X22" s="100">
        <f t="shared" si="4"/>
        <v>44748.450000000019</v>
      </c>
      <c r="Y22" s="97">
        <v>0</v>
      </c>
      <c r="Z22" s="97">
        <v>0</v>
      </c>
      <c r="AA22" s="83" t="s">
        <v>78</v>
      </c>
    </row>
    <row r="23" spans="1:27" s="23" customFormat="1" x14ac:dyDescent="0.2">
      <c r="A23" s="92">
        <v>2019</v>
      </c>
      <c r="B23" s="92" t="s">
        <v>67</v>
      </c>
      <c r="C23" s="92">
        <v>41</v>
      </c>
      <c r="D23" s="92" t="s">
        <v>11</v>
      </c>
      <c r="E23" s="81">
        <v>43452</v>
      </c>
      <c r="F23" s="81">
        <v>43525</v>
      </c>
      <c r="G23" s="81">
        <v>43555</v>
      </c>
      <c r="H23" s="81">
        <v>43560</v>
      </c>
      <c r="I23" s="99">
        <v>2049</v>
      </c>
      <c r="J23" s="99" t="s">
        <v>132</v>
      </c>
      <c r="K23" s="92" t="s">
        <v>13</v>
      </c>
      <c r="L23" s="92" t="s">
        <v>16</v>
      </c>
      <c r="M23" s="93">
        <v>274.5</v>
      </c>
      <c r="N23" s="92" t="s">
        <v>36</v>
      </c>
      <c r="O23" s="94">
        <f>-(M23*I23)</f>
        <v>-562450.5</v>
      </c>
      <c r="P23" s="95" t="s">
        <v>18</v>
      </c>
      <c r="Q23" s="81" t="s">
        <v>75</v>
      </c>
      <c r="R23" s="96">
        <f t="shared" si="3"/>
        <v>722907.69000000006</v>
      </c>
      <c r="S23" s="97">
        <v>0</v>
      </c>
      <c r="T23" s="92"/>
      <c r="U23" s="82">
        <v>352.81</v>
      </c>
      <c r="V23" s="29">
        <f t="shared" si="5"/>
        <v>160457.19</v>
      </c>
      <c r="W23" s="97">
        <f t="shared" si="6"/>
        <v>160457.19</v>
      </c>
      <c r="X23" s="100">
        <f t="shared" si="4"/>
        <v>160457.19</v>
      </c>
      <c r="Y23" s="97">
        <v>0</v>
      </c>
      <c r="Z23" s="97">
        <v>0</v>
      </c>
      <c r="AA23" s="83" t="s">
        <v>80</v>
      </c>
    </row>
    <row r="24" spans="1:27" s="124" customFormat="1" x14ac:dyDescent="0.2">
      <c r="A24" s="119">
        <v>2019</v>
      </c>
      <c r="B24" s="119" t="s">
        <v>120</v>
      </c>
      <c r="C24" s="119">
        <v>81</v>
      </c>
      <c r="D24" s="119" t="s">
        <v>35</v>
      </c>
      <c r="E24" s="120">
        <v>43508</v>
      </c>
      <c r="F24" s="120">
        <v>43525</v>
      </c>
      <c r="G24" s="120">
        <v>43555</v>
      </c>
      <c r="H24" s="120">
        <v>43560</v>
      </c>
      <c r="I24" s="121">
        <v>400</v>
      </c>
      <c r="J24" s="121" t="s">
        <v>132</v>
      </c>
      <c r="K24" s="119" t="s">
        <v>13</v>
      </c>
      <c r="L24" s="119" t="s">
        <v>16</v>
      </c>
      <c r="M24" s="110">
        <v>340</v>
      </c>
      <c r="N24" s="107" t="s">
        <v>36</v>
      </c>
      <c r="O24" s="111">
        <f>-(M24*I24)</f>
        <v>-136000</v>
      </c>
      <c r="P24" s="112" t="s">
        <v>18</v>
      </c>
      <c r="Q24" s="108" t="s">
        <v>134</v>
      </c>
      <c r="R24" s="113">
        <f t="shared" si="3"/>
        <v>149690.88</v>
      </c>
      <c r="S24" s="114">
        <v>0</v>
      </c>
      <c r="T24" s="107"/>
      <c r="U24" s="115">
        <v>374.22719999999998</v>
      </c>
      <c r="V24" s="114">
        <f t="shared" si="5"/>
        <v>13690.879999999994</v>
      </c>
      <c r="W24" s="114">
        <f t="shared" si="6"/>
        <v>13690.879999999994</v>
      </c>
      <c r="X24" s="122">
        <f t="shared" si="4"/>
        <v>13690.879999999994</v>
      </c>
      <c r="Y24" s="114">
        <v>0</v>
      </c>
      <c r="Z24" s="114">
        <v>0</v>
      </c>
      <c r="AA24" s="123" t="s">
        <v>121</v>
      </c>
    </row>
    <row r="25" spans="1:27" s="124" customFormat="1" x14ac:dyDescent="0.2">
      <c r="A25" s="107">
        <v>2019</v>
      </c>
      <c r="B25" s="107" t="s">
        <v>27</v>
      </c>
      <c r="C25" s="107">
        <v>8</v>
      </c>
      <c r="D25" s="107" t="s">
        <v>35</v>
      </c>
      <c r="E25" s="108">
        <v>43434</v>
      </c>
      <c r="F25" s="108">
        <v>43556</v>
      </c>
      <c r="G25" s="108">
        <v>43585</v>
      </c>
      <c r="H25" s="108">
        <v>43593</v>
      </c>
      <c r="I25" s="109">
        <v>650</v>
      </c>
      <c r="J25" s="109" t="s">
        <v>132</v>
      </c>
      <c r="K25" s="107" t="s">
        <v>13</v>
      </c>
      <c r="L25" s="107" t="s">
        <v>16</v>
      </c>
      <c r="M25" s="110">
        <v>282.5</v>
      </c>
      <c r="N25" s="107" t="s">
        <v>36</v>
      </c>
      <c r="O25" s="111">
        <f t="shared" ref="O25:O28" si="8">-(M25*I25)</f>
        <v>-183625</v>
      </c>
      <c r="P25" s="112" t="s">
        <v>18</v>
      </c>
      <c r="Q25" s="108" t="s">
        <v>77</v>
      </c>
      <c r="R25" s="113">
        <f t="shared" ref="R25:R28" si="9">I25*V25</f>
        <v>33378767.499999993</v>
      </c>
      <c r="S25" s="114">
        <v>0</v>
      </c>
      <c r="T25" s="107"/>
      <c r="U25" s="115">
        <v>361.50299999999999</v>
      </c>
      <c r="V25" s="114">
        <f t="shared" ref="V25:V38" si="10">(U25-M25)*I25</f>
        <v>51351.94999999999</v>
      </c>
      <c r="W25" s="114">
        <f t="shared" si="6"/>
        <v>51351.94999999999</v>
      </c>
      <c r="X25" s="122">
        <f t="shared" ref="X25:X28" si="11">V25</f>
        <v>51351.94999999999</v>
      </c>
      <c r="Y25" s="114">
        <v>0</v>
      </c>
      <c r="Z25" s="114">
        <v>0</v>
      </c>
      <c r="AA25" s="123" t="s">
        <v>79</v>
      </c>
    </row>
    <row r="26" spans="1:27" s="124" customFormat="1" x14ac:dyDescent="0.2">
      <c r="A26" s="107">
        <v>2019</v>
      </c>
      <c r="B26" s="107" t="s">
        <v>58</v>
      </c>
      <c r="C26" s="107">
        <v>30</v>
      </c>
      <c r="D26" s="107" t="s">
        <v>11</v>
      </c>
      <c r="E26" s="108">
        <v>43452</v>
      </c>
      <c r="F26" s="108">
        <v>43556</v>
      </c>
      <c r="G26" s="108">
        <v>43585</v>
      </c>
      <c r="H26" s="108">
        <v>43593</v>
      </c>
      <c r="I26" s="109">
        <v>635</v>
      </c>
      <c r="J26" s="109" t="s">
        <v>132</v>
      </c>
      <c r="K26" s="107" t="s">
        <v>13</v>
      </c>
      <c r="L26" s="107" t="s">
        <v>16</v>
      </c>
      <c r="M26" s="110">
        <v>265.5</v>
      </c>
      <c r="N26" s="107" t="s">
        <v>36</v>
      </c>
      <c r="O26" s="111">
        <f t="shared" si="8"/>
        <v>-168592.5</v>
      </c>
      <c r="P26" s="112" t="s">
        <v>18</v>
      </c>
      <c r="Q26" s="108" t="s">
        <v>76</v>
      </c>
      <c r="R26" s="113">
        <f t="shared" si="9"/>
        <v>34387027.999999985</v>
      </c>
      <c r="S26" s="114">
        <v>0</v>
      </c>
      <c r="T26" s="107"/>
      <c r="U26" s="115">
        <v>350.78</v>
      </c>
      <c r="V26" s="114">
        <f t="shared" si="10"/>
        <v>54152.799999999981</v>
      </c>
      <c r="W26" s="114">
        <f t="shared" ref="W26:W32" si="12">V26</f>
        <v>54152.799999999981</v>
      </c>
      <c r="X26" s="122">
        <f t="shared" si="11"/>
        <v>54152.799999999981</v>
      </c>
      <c r="Y26" s="114">
        <v>0</v>
      </c>
      <c r="Z26" s="114">
        <v>0</v>
      </c>
      <c r="AA26" s="123" t="s">
        <v>78</v>
      </c>
    </row>
    <row r="27" spans="1:27" s="124" customFormat="1" x14ac:dyDescent="0.2">
      <c r="A27" s="107">
        <v>2019</v>
      </c>
      <c r="B27" s="107" t="s">
        <v>68</v>
      </c>
      <c r="C27" s="107">
        <v>42</v>
      </c>
      <c r="D27" s="107" t="s">
        <v>11</v>
      </c>
      <c r="E27" s="108">
        <v>43452</v>
      </c>
      <c r="F27" s="108">
        <v>43556</v>
      </c>
      <c r="G27" s="108">
        <v>43585</v>
      </c>
      <c r="H27" s="108">
        <v>43593</v>
      </c>
      <c r="I27" s="109">
        <v>1588</v>
      </c>
      <c r="J27" s="109" t="s">
        <v>132</v>
      </c>
      <c r="K27" s="107" t="s">
        <v>13</v>
      </c>
      <c r="L27" s="107" t="s">
        <v>16</v>
      </c>
      <c r="M27" s="110">
        <v>274.5</v>
      </c>
      <c r="N27" s="107" t="s">
        <v>36</v>
      </c>
      <c r="O27" s="111">
        <f t="shared" si="8"/>
        <v>-435906</v>
      </c>
      <c r="P27" s="112" t="s">
        <v>18</v>
      </c>
      <c r="Q27" s="108" t="s">
        <v>75</v>
      </c>
      <c r="R27" s="113">
        <f t="shared" si="9"/>
        <v>230767315.18400007</v>
      </c>
      <c r="S27" s="114">
        <v>0</v>
      </c>
      <c r="T27" s="107"/>
      <c r="U27" s="115">
        <v>366.01100000000002</v>
      </c>
      <c r="V27" s="114">
        <f t="shared" si="10"/>
        <v>145319.46800000005</v>
      </c>
      <c r="W27" s="114">
        <f t="shared" si="12"/>
        <v>145319.46800000005</v>
      </c>
      <c r="X27" s="122">
        <f t="shared" si="11"/>
        <v>145319.46800000005</v>
      </c>
      <c r="Y27" s="114">
        <v>0</v>
      </c>
      <c r="Z27" s="114">
        <v>0</v>
      </c>
      <c r="AA27" s="123" t="s">
        <v>80</v>
      </c>
    </row>
    <row r="28" spans="1:27" s="124" customFormat="1" x14ac:dyDescent="0.2">
      <c r="A28" s="119">
        <v>2019</v>
      </c>
      <c r="B28" s="119" t="s">
        <v>122</v>
      </c>
      <c r="C28" s="119">
        <v>82</v>
      </c>
      <c r="D28" s="119" t="s">
        <v>35</v>
      </c>
      <c r="E28" s="120">
        <v>43508</v>
      </c>
      <c r="F28" s="120">
        <v>43556</v>
      </c>
      <c r="G28" s="120">
        <v>43585</v>
      </c>
      <c r="H28" s="120">
        <v>43593</v>
      </c>
      <c r="I28" s="121">
        <v>400</v>
      </c>
      <c r="J28" s="121" t="s">
        <v>132</v>
      </c>
      <c r="K28" s="119" t="s">
        <v>13</v>
      </c>
      <c r="L28" s="119" t="s">
        <v>16</v>
      </c>
      <c r="M28" s="110">
        <v>340</v>
      </c>
      <c r="N28" s="107" t="s">
        <v>36</v>
      </c>
      <c r="O28" s="111">
        <f t="shared" si="8"/>
        <v>-136000</v>
      </c>
      <c r="P28" s="112" t="s">
        <v>18</v>
      </c>
      <c r="Q28" s="108" t="s">
        <v>134</v>
      </c>
      <c r="R28" s="113">
        <f t="shared" si="9"/>
        <v>6020959.9999999953</v>
      </c>
      <c r="S28" s="114">
        <v>0</v>
      </c>
      <c r="T28" s="107"/>
      <c r="U28" s="115">
        <v>377.63099999999997</v>
      </c>
      <c r="V28" s="114">
        <f t="shared" si="10"/>
        <v>15052.399999999989</v>
      </c>
      <c r="W28" s="114">
        <f t="shared" si="12"/>
        <v>15052.399999999989</v>
      </c>
      <c r="X28" s="122">
        <f t="shared" si="11"/>
        <v>15052.399999999989</v>
      </c>
      <c r="Y28" s="114">
        <v>0</v>
      </c>
      <c r="Z28" s="114">
        <v>0</v>
      </c>
      <c r="AA28" s="123" t="s">
        <v>121</v>
      </c>
    </row>
    <row r="29" spans="1:27" s="141" customFormat="1" x14ac:dyDescent="0.2">
      <c r="A29" s="119">
        <v>2019</v>
      </c>
      <c r="B29" s="119" t="s">
        <v>28</v>
      </c>
      <c r="C29" s="119">
        <v>9</v>
      </c>
      <c r="D29" s="119" t="s">
        <v>35</v>
      </c>
      <c r="E29" s="120">
        <v>43434</v>
      </c>
      <c r="F29" s="120">
        <v>43586</v>
      </c>
      <c r="G29" s="120">
        <v>43616</v>
      </c>
      <c r="H29" s="120">
        <v>43623</v>
      </c>
      <c r="I29" s="121">
        <v>650</v>
      </c>
      <c r="J29" s="121" t="s">
        <v>132</v>
      </c>
      <c r="K29" s="119" t="s">
        <v>13</v>
      </c>
      <c r="L29" s="119" t="s">
        <v>16</v>
      </c>
      <c r="M29" s="134">
        <v>282.5</v>
      </c>
      <c r="N29" s="119" t="s">
        <v>36</v>
      </c>
      <c r="O29" s="135">
        <f>-(M29*I29)</f>
        <v>-183625</v>
      </c>
      <c r="P29" s="136" t="s">
        <v>18</v>
      </c>
      <c r="Q29" s="120" t="s">
        <v>77</v>
      </c>
      <c r="R29" s="137">
        <f>I29*V29</f>
        <v>27052590.500000011</v>
      </c>
      <c r="S29" s="138">
        <v>0</v>
      </c>
      <c r="T29" s="119"/>
      <c r="U29" s="139">
        <v>346.52980000000002</v>
      </c>
      <c r="V29" s="114">
        <f t="shared" si="10"/>
        <v>41619.370000000017</v>
      </c>
      <c r="W29" s="114">
        <f t="shared" si="12"/>
        <v>41619.370000000017</v>
      </c>
      <c r="X29" s="114">
        <f t="shared" ref="X29:X36" si="13">W29</f>
        <v>41619.370000000017</v>
      </c>
      <c r="Y29" s="138">
        <v>0</v>
      </c>
      <c r="Z29" s="138">
        <v>0</v>
      </c>
      <c r="AA29" s="140" t="s">
        <v>79</v>
      </c>
    </row>
    <row r="30" spans="1:27" s="141" customFormat="1" x14ac:dyDescent="0.2">
      <c r="A30" s="119">
        <v>2019</v>
      </c>
      <c r="B30" s="119" t="s">
        <v>59</v>
      </c>
      <c r="C30" s="119">
        <v>31</v>
      </c>
      <c r="D30" s="119" t="s">
        <v>11</v>
      </c>
      <c r="E30" s="120">
        <v>43452</v>
      </c>
      <c r="F30" s="120">
        <v>43586</v>
      </c>
      <c r="G30" s="120">
        <v>43616</v>
      </c>
      <c r="H30" s="120">
        <v>43623</v>
      </c>
      <c r="I30" s="121">
        <v>635</v>
      </c>
      <c r="J30" s="121" t="s">
        <v>132</v>
      </c>
      <c r="K30" s="119" t="s">
        <v>13</v>
      </c>
      <c r="L30" s="119" t="s">
        <v>16</v>
      </c>
      <c r="M30" s="134">
        <v>265.5</v>
      </c>
      <c r="N30" s="119" t="s">
        <v>36</v>
      </c>
      <c r="O30" s="135">
        <f>-(M30*I30)</f>
        <v>-168592.5</v>
      </c>
      <c r="P30" s="136" t="s">
        <v>18</v>
      </c>
      <c r="Q30" s="120" t="s">
        <v>76</v>
      </c>
      <c r="R30" s="137">
        <f>I30*V30</f>
        <v>27283336.562249992</v>
      </c>
      <c r="S30" s="138">
        <v>0</v>
      </c>
      <c r="T30" s="119"/>
      <c r="U30" s="139">
        <v>333.16280999999998</v>
      </c>
      <c r="V30" s="114">
        <f t="shared" si="10"/>
        <v>42965.884349999986</v>
      </c>
      <c r="W30" s="114">
        <f t="shared" si="12"/>
        <v>42965.884349999986</v>
      </c>
      <c r="X30" s="114">
        <f t="shared" si="13"/>
        <v>42965.884349999986</v>
      </c>
      <c r="Y30" s="138">
        <v>0</v>
      </c>
      <c r="Z30" s="138">
        <v>0</v>
      </c>
      <c r="AA30" s="140" t="s">
        <v>78</v>
      </c>
    </row>
    <row r="31" spans="1:27" s="141" customFormat="1" x14ac:dyDescent="0.2">
      <c r="A31" s="119">
        <v>2019</v>
      </c>
      <c r="B31" s="119" t="s">
        <v>69</v>
      </c>
      <c r="C31" s="119">
        <v>43</v>
      </c>
      <c r="D31" s="119" t="s">
        <v>11</v>
      </c>
      <c r="E31" s="120">
        <v>43452</v>
      </c>
      <c r="F31" s="120">
        <v>43586</v>
      </c>
      <c r="G31" s="120">
        <v>43616</v>
      </c>
      <c r="H31" s="120">
        <v>43623</v>
      </c>
      <c r="I31" s="121">
        <v>1979</v>
      </c>
      <c r="J31" s="121" t="s">
        <v>132</v>
      </c>
      <c r="K31" s="119" t="s">
        <v>13</v>
      </c>
      <c r="L31" s="119" t="s">
        <v>16</v>
      </c>
      <c r="M31" s="134">
        <v>274.5</v>
      </c>
      <c r="N31" s="119" t="s">
        <v>36</v>
      </c>
      <c r="O31" s="135">
        <f>-(M31*I31)</f>
        <v>-543235.5</v>
      </c>
      <c r="P31" s="136" t="s">
        <v>18</v>
      </c>
      <c r="Q31" s="120" t="s">
        <v>75</v>
      </c>
      <c r="R31" s="137">
        <f>I31*V31</f>
        <v>288848411.45597988</v>
      </c>
      <c r="S31" s="138">
        <v>0</v>
      </c>
      <c r="T31" s="119"/>
      <c r="U31" s="139">
        <v>348.25277999999997</v>
      </c>
      <c r="V31" s="114">
        <f t="shared" si="10"/>
        <v>145956.75161999994</v>
      </c>
      <c r="W31" s="114">
        <f t="shared" si="12"/>
        <v>145956.75161999994</v>
      </c>
      <c r="X31" s="114">
        <f t="shared" si="13"/>
        <v>145956.75161999994</v>
      </c>
      <c r="Y31" s="138">
        <v>0</v>
      </c>
      <c r="Z31" s="138">
        <v>0</v>
      </c>
      <c r="AA31" s="140" t="s">
        <v>80</v>
      </c>
    </row>
    <row r="32" spans="1:27" s="141" customFormat="1" ht="12.75" customHeight="1" x14ac:dyDescent="0.2">
      <c r="A32" s="119">
        <v>2019</v>
      </c>
      <c r="B32" s="119" t="s">
        <v>123</v>
      </c>
      <c r="C32" s="119">
        <v>83</v>
      </c>
      <c r="D32" s="119" t="s">
        <v>35</v>
      </c>
      <c r="E32" s="120">
        <v>43508</v>
      </c>
      <c r="F32" s="120">
        <v>43586</v>
      </c>
      <c r="G32" s="120">
        <v>43616</v>
      </c>
      <c r="H32" s="120">
        <v>43623</v>
      </c>
      <c r="I32" s="121">
        <v>400</v>
      </c>
      <c r="J32" s="121" t="s">
        <v>132</v>
      </c>
      <c r="K32" s="119" t="s">
        <v>13</v>
      </c>
      <c r="L32" s="119" t="s">
        <v>16</v>
      </c>
      <c r="M32" s="134">
        <v>340</v>
      </c>
      <c r="N32" s="119" t="s">
        <v>36</v>
      </c>
      <c r="O32" s="135">
        <f>-(M32*I32)</f>
        <v>-136000</v>
      </c>
      <c r="P32" s="136" t="s">
        <v>18</v>
      </c>
      <c r="Q32" s="120" t="s">
        <v>134</v>
      </c>
      <c r="R32" s="137">
        <f>I32*V32</f>
        <v>3491935.9999999958</v>
      </c>
      <c r="S32" s="138">
        <v>0</v>
      </c>
      <c r="T32" s="119"/>
      <c r="U32" s="139">
        <v>361.82459999999998</v>
      </c>
      <c r="V32" s="138">
        <f t="shared" si="10"/>
        <v>8729.8399999999892</v>
      </c>
      <c r="W32" s="138">
        <f t="shared" si="12"/>
        <v>8729.8399999999892</v>
      </c>
      <c r="X32" s="138">
        <f t="shared" si="13"/>
        <v>8729.8399999999892</v>
      </c>
      <c r="Y32" s="138">
        <v>0</v>
      </c>
      <c r="Z32" s="138">
        <v>0</v>
      </c>
      <c r="AA32" s="140" t="s">
        <v>121</v>
      </c>
    </row>
    <row r="33" spans="1:27" s="141" customFormat="1" x14ac:dyDescent="0.2">
      <c r="A33" s="119">
        <v>2019</v>
      </c>
      <c r="B33" s="119" t="s">
        <v>29</v>
      </c>
      <c r="C33" s="119">
        <v>10</v>
      </c>
      <c r="D33" s="119" t="s">
        <v>35</v>
      </c>
      <c r="E33" s="120">
        <v>43434</v>
      </c>
      <c r="F33" s="120">
        <v>43617</v>
      </c>
      <c r="G33" s="120">
        <v>43646</v>
      </c>
      <c r="H33" s="120">
        <v>43651</v>
      </c>
      <c r="I33" s="121">
        <v>650</v>
      </c>
      <c r="J33" s="121" t="s">
        <v>132</v>
      </c>
      <c r="K33" s="119" t="s">
        <v>13</v>
      </c>
      <c r="L33" s="119" t="s">
        <v>16</v>
      </c>
      <c r="M33" s="134">
        <v>282.5</v>
      </c>
      <c r="N33" s="119" t="s">
        <v>36</v>
      </c>
      <c r="O33" s="135">
        <f t="shared" ref="O33:O40" si="14">-(M33*I33)</f>
        <v>-183625</v>
      </c>
      <c r="P33" s="136" t="s">
        <v>18</v>
      </c>
      <c r="Q33" s="120" t="s">
        <v>77</v>
      </c>
      <c r="R33" s="137">
        <f t="shared" ref="R33:R40" si="15">I33*V33</f>
        <v>12265597.500000004</v>
      </c>
      <c r="S33" s="138">
        <v>0</v>
      </c>
      <c r="T33" s="119"/>
      <c r="U33" s="139">
        <v>311.53100000000001</v>
      </c>
      <c r="V33" s="138">
        <f t="shared" si="10"/>
        <v>18870.150000000005</v>
      </c>
      <c r="W33" s="138">
        <f t="shared" ref="W33:W36" si="16">V33</f>
        <v>18870.150000000005</v>
      </c>
      <c r="X33" s="143">
        <f t="shared" si="13"/>
        <v>18870.150000000005</v>
      </c>
      <c r="Y33" s="138">
        <v>0</v>
      </c>
      <c r="Z33" s="138">
        <v>0</v>
      </c>
      <c r="AA33" s="140" t="s">
        <v>79</v>
      </c>
    </row>
    <row r="34" spans="1:27" s="141" customFormat="1" x14ac:dyDescent="0.2">
      <c r="A34" s="119">
        <v>2019</v>
      </c>
      <c r="B34" s="119" t="s">
        <v>60</v>
      </c>
      <c r="C34" s="119">
        <v>32</v>
      </c>
      <c r="D34" s="119" t="s">
        <v>11</v>
      </c>
      <c r="E34" s="120">
        <v>43452</v>
      </c>
      <c r="F34" s="120">
        <v>43617</v>
      </c>
      <c r="G34" s="120">
        <v>43646</v>
      </c>
      <c r="H34" s="120">
        <v>43651</v>
      </c>
      <c r="I34" s="121">
        <v>635</v>
      </c>
      <c r="J34" s="121" t="s">
        <v>132</v>
      </c>
      <c r="K34" s="119" t="s">
        <v>13</v>
      </c>
      <c r="L34" s="119" t="s">
        <v>16</v>
      </c>
      <c r="M34" s="134">
        <v>265.5</v>
      </c>
      <c r="N34" s="119" t="s">
        <v>36</v>
      </c>
      <c r="O34" s="135">
        <f t="shared" si="14"/>
        <v>-168592.5</v>
      </c>
      <c r="P34" s="136" t="s">
        <v>18</v>
      </c>
      <c r="Q34" s="120" t="s">
        <v>76</v>
      </c>
      <c r="R34" s="137">
        <f t="shared" si="15"/>
        <v>14876986.374999994</v>
      </c>
      <c r="S34" s="138">
        <v>0</v>
      </c>
      <c r="T34" s="119"/>
      <c r="U34" s="139">
        <v>302.39499999999998</v>
      </c>
      <c r="V34" s="138">
        <f t="shared" si="10"/>
        <v>23428.32499999999</v>
      </c>
      <c r="W34" s="138">
        <f t="shared" si="16"/>
        <v>23428.32499999999</v>
      </c>
      <c r="X34" s="143">
        <f t="shared" si="13"/>
        <v>23428.32499999999</v>
      </c>
      <c r="Y34" s="138">
        <v>0</v>
      </c>
      <c r="Z34" s="138">
        <v>0</v>
      </c>
      <c r="AA34" s="140" t="s">
        <v>78</v>
      </c>
    </row>
    <row r="35" spans="1:27" s="141" customFormat="1" x14ac:dyDescent="0.2">
      <c r="A35" s="119">
        <v>2019</v>
      </c>
      <c r="B35" s="119" t="s">
        <v>70</v>
      </c>
      <c r="C35" s="119">
        <v>44</v>
      </c>
      <c r="D35" s="119" t="s">
        <v>11</v>
      </c>
      <c r="E35" s="120">
        <v>43452</v>
      </c>
      <c r="F35" s="120">
        <v>43617</v>
      </c>
      <c r="G35" s="120">
        <v>43646</v>
      </c>
      <c r="H35" s="120">
        <v>43651</v>
      </c>
      <c r="I35" s="121">
        <v>2023</v>
      </c>
      <c r="J35" s="121" t="s">
        <v>132</v>
      </c>
      <c r="K35" s="119" t="s">
        <v>13</v>
      </c>
      <c r="L35" s="119" t="s">
        <v>16</v>
      </c>
      <c r="M35" s="134">
        <v>274.5</v>
      </c>
      <c r="N35" s="119" t="s">
        <v>36</v>
      </c>
      <c r="O35" s="135">
        <f t="shared" si="14"/>
        <v>-555313.5</v>
      </c>
      <c r="P35" s="136" t="s">
        <v>18</v>
      </c>
      <c r="Q35" s="120" t="s">
        <v>75</v>
      </c>
      <c r="R35" s="137">
        <f t="shared" si="15"/>
        <v>179952592.65900004</v>
      </c>
      <c r="S35" s="138">
        <v>0</v>
      </c>
      <c r="T35" s="119"/>
      <c r="U35" s="139">
        <v>318.471</v>
      </c>
      <c r="V35" s="138">
        <f t="shared" si="10"/>
        <v>88953.333000000013</v>
      </c>
      <c r="W35" s="138">
        <f t="shared" si="16"/>
        <v>88953.333000000013</v>
      </c>
      <c r="X35" s="143">
        <f t="shared" si="13"/>
        <v>88953.333000000013</v>
      </c>
      <c r="Y35" s="138">
        <v>0</v>
      </c>
      <c r="Z35" s="138">
        <v>0</v>
      </c>
      <c r="AA35" s="140" t="s">
        <v>80</v>
      </c>
    </row>
    <row r="36" spans="1:27" s="141" customFormat="1" x14ac:dyDescent="0.2">
      <c r="A36" s="119">
        <v>2019</v>
      </c>
      <c r="B36" s="119" t="s">
        <v>124</v>
      </c>
      <c r="C36" s="119">
        <v>84</v>
      </c>
      <c r="D36" s="119" t="s">
        <v>35</v>
      </c>
      <c r="E36" s="120">
        <v>43508</v>
      </c>
      <c r="F36" s="120">
        <v>43617</v>
      </c>
      <c r="G36" s="120">
        <v>43646</v>
      </c>
      <c r="H36" s="120">
        <v>43651</v>
      </c>
      <c r="I36" s="121">
        <v>400</v>
      </c>
      <c r="J36" s="121" t="s">
        <v>132</v>
      </c>
      <c r="K36" s="119" t="s">
        <v>13</v>
      </c>
      <c r="L36" s="119" t="s">
        <v>16</v>
      </c>
      <c r="M36" s="134">
        <v>340</v>
      </c>
      <c r="N36" s="119" t="s">
        <v>36</v>
      </c>
      <c r="O36" s="135">
        <f t="shared" si="14"/>
        <v>-136000</v>
      </c>
      <c r="P36" s="136" t="s">
        <v>18</v>
      </c>
      <c r="Q36" s="120" t="s">
        <v>134</v>
      </c>
      <c r="R36" s="137">
        <f t="shared" si="15"/>
        <v>-1147359.9999999988</v>
      </c>
      <c r="S36" s="138">
        <v>0</v>
      </c>
      <c r="T36" s="119"/>
      <c r="U36" s="139">
        <v>332.82900000000001</v>
      </c>
      <c r="V36" s="138">
        <f t="shared" si="10"/>
        <v>-2868.3999999999969</v>
      </c>
      <c r="W36" s="138">
        <f t="shared" si="16"/>
        <v>-2868.3999999999969</v>
      </c>
      <c r="X36" s="143">
        <f t="shared" si="13"/>
        <v>-2868.3999999999969</v>
      </c>
      <c r="Y36" s="138">
        <v>0</v>
      </c>
      <c r="Z36" s="138">
        <v>0</v>
      </c>
      <c r="AA36" s="140" t="s">
        <v>121</v>
      </c>
    </row>
    <row r="37" spans="1:27" s="141" customFormat="1" x14ac:dyDescent="0.2">
      <c r="A37" s="119">
        <v>2019</v>
      </c>
      <c r="B37" s="119" t="s">
        <v>61</v>
      </c>
      <c r="C37" s="119">
        <v>33</v>
      </c>
      <c r="D37" s="119" t="s">
        <v>11</v>
      </c>
      <c r="E37" s="120">
        <v>43452</v>
      </c>
      <c r="F37" s="120">
        <v>43647</v>
      </c>
      <c r="G37" s="120">
        <v>43677</v>
      </c>
      <c r="H37" s="120">
        <v>43684</v>
      </c>
      <c r="I37" s="121">
        <v>635</v>
      </c>
      <c r="J37" s="121" t="s">
        <v>132</v>
      </c>
      <c r="K37" s="119" t="s">
        <v>13</v>
      </c>
      <c r="L37" s="119" t="s">
        <v>16</v>
      </c>
      <c r="M37" s="134">
        <v>265.5</v>
      </c>
      <c r="N37" s="119" t="s">
        <v>36</v>
      </c>
      <c r="O37" s="135">
        <f t="shared" si="14"/>
        <v>-168592.5</v>
      </c>
      <c r="P37" s="136" t="s">
        <v>18</v>
      </c>
      <c r="Q37" s="120" t="s">
        <v>76</v>
      </c>
      <c r="R37" s="137">
        <f t="shared" si="15"/>
        <v>21160441.550000004</v>
      </c>
      <c r="S37" s="138">
        <v>0</v>
      </c>
      <c r="T37" s="119"/>
      <c r="U37" s="139">
        <v>317.97800000000001</v>
      </c>
      <c r="V37" s="138">
        <f t="shared" si="10"/>
        <v>33323.530000000006</v>
      </c>
      <c r="W37" s="138">
        <f t="shared" ref="W37:W38" si="17">V37</f>
        <v>33323.530000000006</v>
      </c>
      <c r="X37" s="143">
        <f t="shared" ref="X37:X38" si="18">W37</f>
        <v>33323.530000000006</v>
      </c>
      <c r="Y37" s="138">
        <v>0</v>
      </c>
      <c r="Z37" s="138">
        <v>0</v>
      </c>
      <c r="AA37" s="140" t="s">
        <v>78</v>
      </c>
    </row>
    <row r="38" spans="1:27" s="141" customFormat="1" x14ac:dyDescent="0.2">
      <c r="A38" s="119">
        <v>2019</v>
      </c>
      <c r="B38" s="119" t="s">
        <v>71</v>
      </c>
      <c r="C38" s="119">
        <v>45</v>
      </c>
      <c r="D38" s="119" t="s">
        <v>11</v>
      </c>
      <c r="E38" s="120">
        <v>43452</v>
      </c>
      <c r="F38" s="120">
        <v>43647</v>
      </c>
      <c r="G38" s="120">
        <v>43677</v>
      </c>
      <c r="H38" s="120">
        <v>43684</v>
      </c>
      <c r="I38" s="121">
        <v>1198</v>
      </c>
      <c r="J38" s="121" t="s">
        <v>132</v>
      </c>
      <c r="K38" s="119" t="s">
        <v>13</v>
      </c>
      <c r="L38" s="119" t="s">
        <v>16</v>
      </c>
      <c r="M38" s="134">
        <v>274.5</v>
      </c>
      <c r="N38" s="119" t="s">
        <v>36</v>
      </c>
      <c r="O38" s="135">
        <f t="shared" si="14"/>
        <v>-328851</v>
      </c>
      <c r="P38" s="136" t="s">
        <v>18</v>
      </c>
      <c r="Q38" s="120" t="s">
        <v>75</v>
      </c>
      <c r="R38" s="137">
        <f t="shared" si="15"/>
        <v>84721527.324000001</v>
      </c>
      <c r="S38" s="138">
        <v>0</v>
      </c>
      <c r="T38" s="119"/>
      <c r="U38" s="139">
        <v>333.53100000000001</v>
      </c>
      <c r="V38" s="138">
        <f t="shared" si="10"/>
        <v>70719.138000000006</v>
      </c>
      <c r="W38" s="138">
        <f t="shared" si="17"/>
        <v>70719.138000000006</v>
      </c>
      <c r="X38" s="143">
        <f t="shared" si="18"/>
        <v>70719.138000000006</v>
      </c>
      <c r="Y38" s="138">
        <v>0</v>
      </c>
      <c r="Z38" s="138">
        <v>0</v>
      </c>
      <c r="AA38" s="140" t="s">
        <v>80</v>
      </c>
    </row>
    <row r="39" spans="1:27" s="141" customFormat="1" x14ac:dyDescent="0.2">
      <c r="A39" s="119">
        <v>2019</v>
      </c>
      <c r="B39" s="119" t="s">
        <v>30</v>
      </c>
      <c r="C39" s="119">
        <v>11</v>
      </c>
      <c r="D39" s="119" t="s">
        <v>35</v>
      </c>
      <c r="E39" s="120">
        <v>43434</v>
      </c>
      <c r="F39" s="120">
        <v>43647</v>
      </c>
      <c r="G39" s="120">
        <v>43677</v>
      </c>
      <c r="H39" s="120">
        <v>43684</v>
      </c>
      <c r="I39" s="121">
        <v>650</v>
      </c>
      <c r="J39" s="121" t="s">
        <v>132</v>
      </c>
      <c r="K39" s="119" t="s">
        <v>13</v>
      </c>
      <c r="L39" s="119" t="s">
        <v>16</v>
      </c>
      <c r="M39" s="134">
        <v>282.5</v>
      </c>
      <c r="N39" s="119" t="s">
        <v>36</v>
      </c>
      <c r="O39" s="135">
        <f t="shared" si="14"/>
        <v>-183625</v>
      </c>
      <c r="P39" s="136" t="s">
        <v>18</v>
      </c>
      <c r="Q39" s="120" t="s">
        <v>77</v>
      </c>
      <c r="R39" s="137">
        <f t="shared" si="15"/>
        <v>20211555.000000011</v>
      </c>
      <c r="S39" s="138">
        <v>0</v>
      </c>
      <c r="T39" s="119"/>
      <c r="U39" s="139">
        <v>330.33800000000002</v>
      </c>
      <c r="V39" s="138">
        <f t="shared" ref="V39:V40" si="19">(U39-M39)*I39</f>
        <v>31094.700000000015</v>
      </c>
      <c r="W39" s="138">
        <f t="shared" ref="W39:W40" si="20">V39</f>
        <v>31094.700000000015</v>
      </c>
      <c r="X39" s="143">
        <f t="shared" ref="X39:X40" si="21">W39</f>
        <v>31094.700000000015</v>
      </c>
      <c r="Y39" s="138">
        <v>0</v>
      </c>
      <c r="Z39" s="138">
        <v>0</v>
      </c>
      <c r="AA39" s="140" t="s">
        <v>79</v>
      </c>
    </row>
    <row r="40" spans="1:27" s="141" customFormat="1" x14ac:dyDescent="0.2">
      <c r="A40" s="119">
        <v>2019</v>
      </c>
      <c r="B40" s="119" t="s">
        <v>125</v>
      </c>
      <c r="C40" s="119">
        <v>85</v>
      </c>
      <c r="D40" s="119" t="s">
        <v>35</v>
      </c>
      <c r="E40" s="120">
        <v>43508</v>
      </c>
      <c r="F40" s="120">
        <v>43647</v>
      </c>
      <c r="G40" s="120">
        <v>43677</v>
      </c>
      <c r="H40" s="120">
        <v>43684</v>
      </c>
      <c r="I40" s="121">
        <v>400</v>
      </c>
      <c r="J40" s="121" t="s">
        <v>132</v>
      </c>
      <c r="K40" s="119" t="s">
        <v>13</v>
      </c>
      <c r="L40" s="119" t="s">
        <v>16</v>
      </c>
      <c r="M40" s="134">
        <v>340</v>
      </c>
      <c r="N40" s="119" t="s">
        <v>36</v>
      </c>
      <c r="O40" s="135">
        <f t="shared" si="14"/>
        <v>-136000</v>
      </c>
      <c r="P40" s="136" t="s">
        <v>18</v>
      </c>
      <c r="Q40" s="120" t="s">
        <v>134</v>
      </c>
      <c r="R40" s="137">
        <f t="shared" si="15"/>
        <v>5920479.9999999972</v>
      </c>
      <c r="S40" s="138">
        <v>0</v>
      </c>
      <c r="T40" s="119"/>
      <c r="U40" s="139">
        <v>377.00299999999999</v>
      </c>
      <c r="V40" s="138">
        <f t="shared" si="19"/>
        <v>14801.199999999993</v>
      </c>
      <c r="W40" s="138">
        <f t="shared" si="20"/>
        <v>14801.199999999993</v>
      </c>
      <c r="X40" s="143">
        <f t="shared" si="21"/>
        <v>14801.199999999993</v>
      </c>
      <c r="Y40" s="138">
        <v>0</v>
      </c>
      <c r="Z40" s="138">
        <v>0</v>
      </c>
      <c r="AA40" s="140" t="s">
        <v>121</v>
      </c>
    </row>
    <row r="41" spans="1:27" s="141" customFormat="1" x14ac:dyDescent="0.2">
      <c r="A41" s="119">
        <v>2019</v>
      </c>
      <c r="B41" s="119" t="s">
        <v>31</v>
      </c>
      <c r="C41" s="119">
        <v>12</v>
      </c>
      <c r="D41" s="119" t="s">
        <v>35</v>
      </c>
      <c r="E41" s="120">
        <v>43434</v>
      </c>
      <c r="F41" s="120">
        <v>43678</v>
      </c>
      <c r="G41" s="120">
        <v>43708</v>
      </c>
      <c r="H41" s="120">
        <v>43714</v>
      </c>
      <c r="I41" s="121">
        <v>650</v>
      </c>
      <c r="J41" s="121" t="s">
        <v>132</v>
      </c>
      <c r="K41" s="119" t="s">
        <v>13</v>
      </c>
      <c r="L41" s="119" t="s">
        <v>16</v>
      </c>
      <c r="M41" s="134">
        <v>282.5</v>
      </c>
      <c r="N41" s="119" t="s">
        <v>36</v>
      </c>
      <c r="O41" s="135">
        <f t="shared" ref="O41:O52" si="22">-(M41*I41)</f>
        <v>-183625</v>
      </c>
      <c r="P41" s="136" t="s">
        <v>18</v>
      </c>
      <c r="Q41" s="120" t="s">
        <v>77</v>
      </c>
      <c r="R41" s="137">
        <f t="shared" ref="R41:R52" si="23">I41*V41</f>
        <v>-7191372.5000000065</v>
      </c>
      <c r="S41" s="138">
        <v>0</v>
      </c>
      <c r="T41" s="119"/>
      <c r="U41" s="139">
        <v>265.47899999999998</v>
      </c>
      <c r="V41" s="138">
        <f t="shared" ref="V41:V48" si="24">(U41-M41)*I41</f>
        <v>-11063.650000000011</v>
      </c>
      <c r="W41" s="138">
        <f t="shared" ref="W41:X45" si="25">V41</f>
        <v>-11063.650000000011</v>
      </c>
      <c r="X41" s="143">
        <f t="shared" si="25"/>
        <v>-11063.650000000011</v>
      </c>
      <c r="Y41" s="138">
        <v>0</v>
      </c>
      <c r="Z41" s="138">
        <v>0</v>
      </c>
      <c r="AA41" s="140" t="s">
        <v>79</v>
      </c>
    </row>
    <row r="42" spans="1:27" s="141" customFormat="1" x14ac:dyDescent="0.2">
      <c r="A42" s="119">
        <v>2019</v>
      </c>
      <c r="B42" s="119" t="s">
        <v>62</v>
      </c>
      <c r="C42" s="119">
        <v>34</v>
      </c>
      <c r="D42" s="119" t="s">
        <v>11</v>
      </c>
      <c r="E42" s="120">
        <v>43452</v>
      </c>
      <c r="F42" s="120">
        <v>43678</v>
      </c>
      <c r="G42" s="120">
        <v>43708</v>
      </c>
      <c r="H42" s="120">
        <v>43714</v>
      </c>
      <c r="I42" s="121">
        <v>635</v>
      </c>
      <c r="J42" s="121" t="s">
        <v>132</v>
      </c>
      <c r="K42" s="119" t="s">
        <v>13</v>
      </c>
      <c r="L42" s="119" t="s">
        <v>16</v>
      </c>
      <c r="M42" s="134">
        <v>265.5</v>
      </c>
      <c r="N42" s="119" t="s">
        <v>36</v>
      </c>
      <c r="O42" s="135">
        <f t="shared" si="22"/>
        <v>-168592.5</v>
      </c>
      <c r="P42" s="136" t="s">
        <v>18</v>
      </c>
      <c r="Q42" s="120" t="s">
        <v>76</v>
      </c>
      <c r="R42" s="137">
        <f t="shared" si="23"/>
        <v>-7971758.2500000037</v>
      </c>
      <c r="S42" s="138">
        <v>0</v>
      </c>
      <c r="T42" s="119"/>
      <c r="U42" s="139">
        <v>245.73</v>
      </c>
      <c r="V42" s="138">
        <f t="shared" si="24"/>
        <v>-12553.950000000006</v>
      </c>
      <c r="W42" s="138">
        <f t="shared" si="25"/>
        <v>-12553.950000000006</v>
      </c>
      <c r="X42" s="143">
        <f t="shared" si="25"/>
        <v>-12553.950000000006</v>
      </c>
      <c r="Y42" s="138">
        <v>0</v>
      </c>
      <c r="Z42" s="138">
        <v>0</v>
      </c>
      <c r="AA42" s="140" t="s">
        <v>78</v>
      </c>
    </row>
    <row r="43" spans="1:27" s="141" customFormat="1" x14ac:dyDescent="0.2">
      <c r="A43" s="119">
        <v>2019</v>
      </c>
      <c r="B43" s="119" t="s">
        <v>72</v>
      </c>
      <c r="C43" s="119">
        <v>46</v>
      </c>
      <c r="D43" s="119" t="s">
        <v>11</v>
      </c>
      <c r="E43" s="120">
        <v>43452</v>
      </c>
      <c r="F43" s="120">
        <v>43678</v>
      </c>
      <c r="G43" s="120">
        <v>43708</v>
      </c>
      <c r="H43" s="120">
        <v>43714</v>
      </c>
      <c r="I43" s="121">
        <v>2082</v>
      </c>
      <c r="J43" s="121" t="s">
        <v>132</v>
      </c>
      <c r="K43" s="119" t="s">
        <v>13</v>
      </c>
      <c r="L43" s="119" t="s">
        <v>16</v>
      </c>
      <c r="M43" s="134">
        <v>274.5</v>
      </c>
      <c r="N43" s="119" t="s">
        <v>36</v>
      </c>
      <c r="O43" s="135">
        <f t="shared" si="22"/>
        <v>-571509</v>
      </c>
      <c r="P43" s="136" t="s">
        <v>18</v>
      </c>
      <c r="Q43" s="120" t="s">
        <v>75</v>
      </c>
      <c r="R43" s="137">
        <f t="shared" si="23"/>
        <v>-57122992.871999986</v>
      </c>
      <c r="S43" s="138">
        <v>0</v>
      </c>
      <c r="T43" s="119"/>
      <c r="U43" s="139">
        <v>261.322</v>
      </c>
      <c r="V43" s="138">
        <f t="shared" si="24"/>
        <v>-27436.595999999994</v>
      </c>
      <c r="W43" s="138">
        <f t="shared" si="25"/>
        <v>-27436.595999999994</v>
      </c>
      <c r="X43" s="143">
        <f t="shared" si="25"/>
        <v>-27436.595999999994</v>
      </c>
      <c r="Y43" s="138">
        <v>0</v>
      </c>
      <c r="Z43" s="138">
        <v>0</v>
      </c>
      <c r="AA43" s="140" t="s">
        <v>80</v>
      </c>
    </row>
    <row r="44" spans="1:27" s="141" customFormat="1" x14ac:dyDescent="0.2">
      <c r="A44" s="119">
        <v>2019</v>
      </c>
      <c r="B44" s="119" t="s">
        <v>126</v>
      </c>
      <c r="C44" s="119">
        <v>86</v>
      </c>
      <c r="D44" s="119" t="s">
        <v>35</v>
      </c>
      <c r="E44" s="120">
        <v>43508</v>
      </c>
      <c r="F44" s="120">
        <v>43678</v>
      </c>
      <c r="G44" s="120">
        <v>43708</v>
      </c>
      <c r="H44" s="120">
        <v>43714</v>
      </c>
      <c r="I44" s="121">
        <v>400</v>
      </c>
      <c r="J44" s="121" t="s">
        <v>132</v>
      </c>
      <c r="K44" s="119" t="s">
        <v>13</v>
      </c>
      <c r="L44" s="119" t="s">
        <v>16</v>
      </c>
      <c r="M44" s="134">
        <v>340</v>
      </c>
      <c r="N44" s="119" t="s">
        <v>36</v>
      </c>
      <c r="O44" s="135">
        <f t="shared" si="22"/>
        <v>-136000</v>
      </c>
      <c r="P44" s="136" t="s">
        <v>18</v>
      </c>
      <c r="Q44" s="120" t="s">
        <v>134</v>
      </c>
      <c r="R44" s="137">
        <f t="shared" si="23"/>
        <v>-4403519.9999999981</v>
      </c>
      <c r="S44" s="138">
        <v>0</v>
      </c>
      <c r="T44" s="119"/>
      <c r="U44" s="139">
        <v>312.47800000000001</v>
      </c>
      <c r="V44" s="138">
        <f t="shared" si="24"/>
        <v>-11008.799999999996</v>
      </c>
      <c r="W44" s="138">
        <f t="shared" si="25"/>
        <v>-11008.799999999996</v>
      </c>
      <c r="X44" s="143">
        <f t="shared" si="25"/>
        <v>-11008.799999999996</v>
      </c>
      <c r="Y44" s="138">
        <v>0</v>
      </c>
      <c r="Z44" s="138">
        <v>0</v>
      </c>
      <c r="AA44" s="140" t="s">
        <v>121</v>
      </c>
    </row>
    <row r="45" spans="1:27" s="141" customFormat="1" x14ac:dyDescent="0.2">
      <c r="A45" s="119">
        <v>2019</v>
      </c>
      <c r="B45" s="119" t="s">
        <v>32</v>
      </c>
      <c r="C45" s="119">
        <v>13</v>
      </c>
      <c r="D45" s="119" t="s">
        <v>35</v>
      </c>
      <c r="E45" s="120">
        <v>43434</v>
      </c>
      <c r="F45" s="120">
        <v>43709</v>
      </c>
      <c r="G45" s="120">
        <v>43738</v>
      </c>
      <c r="H45" s="120">
        <v>43745</v>
      </c>
      <c r="I45" s="121">
        <v>650</v>
      </c>
      <c r="J45" s="121" t="s">
        <v>132</v>
      </c>
      <c r="K45" s="119" t="s">
        <v>13</v>
      </c>
      <c r="L45" s="119" t="s">
        <v>16</v>
      </c>
      <c r="M45" s="134">
        <v>282.5</v>
      </c>
      <c r="N45" s="119" t="s">
        <v>36</v>
      </c>
      <c r="O45" s="135">
        <f t="shared" si="22"/>
        <v>-183625</v>
      </c>
      <c r="P45" s="136" t="s">
        <v>18</v>
      </c>
      <c r="Q45" s="120" t="s">
        <v>77</v>
      </c>
      <c r="R45" s="137">
        <f t="shared" si="23"/>
        <v>-5296037.5000000102</v>
      </c>
      <c r="S45" s="138">
        <v>0</v>
      </c>
      <c r="T45" s="119"/>
      <c r="U45" s="139">
        <v>269.96499999999997</v>
      </c>
      <c r="V45" s="138">
        <f t="shared" si="24"/>
        <v>-8147.7500000000164</v>
      </c>
      <c r="W45" s="138">
        <f t="shared" si="25"/>
        <v>-8147.7500000000164</v>
      </c>
      <c r="X45" s="143">
        <f t="shared" si="25"/>
        <v>-8147.7500000000164</v>
      </c>
      <c r="Y45" s="138">
        <v>0</v>
      </c>
      <c r="Z45" s="138">
        <v>0</v>
      </c>
      <c r="AA45" s="140" t="s">
        <v>79</v>
      </c>
    </row>
    <row r="46" spans="1:27" s="141" customFormat="1" x14ac:dyDescent="0.2">
      <c r="A46" s="119">
        <v>2019</v>
      </c>
      <c r="B46" s="119" t="s">
        <v>63</v>
      </c>
      <c r="C46" s="119">
        <v>35</v>
      </c>
      <c r="D46" s="119" t="s">
        <v>11</v>
      </c>
      <c r="E46" s="120">
        <v>43452</v>
      </c>
      <c r="F46" s="120">
        <v>43709</v>
      </c>
      <c r="G46" s="120">
        <v>43738</v>
      </c>
      <c r="H46" s="120">
        <v>43745</v>
      </c>
      <c r="I46" s="121">
        <v>635</v>
      </c>
      <c r="J46" s="121" t="s">
        <v>132</v>
      </c>
      <c r="K46" s="119" t="s">
        <v>13</v>
      </c>
      <c r="L46" s="119" t="s">
        <v>16</v>
      </c>
      <c r="M46" s="134">
        <v>265.5</v>
      </c>
      <c r="N46" s="119" t="s">
        <v>36</v>
      </c>
      <c r="O46" s="135">
        <f t="shared" si="22"/>
        <v>-168592.5</v>
      </c>
      <c r="P46" s="136" t="s">
        <v>18</v>
      </c>
      <c r="Q46" s="120" t="s">
        <v>76</v>
      </c>
      <c r="R46" s="137">
        <f t="shared" si="23"/>
        <v>5656037.0749999946</v>
      </c>
      <c r="S46" s="138">
        <v>0</v>
      </c>
      <c r="T46" s="119"/>
      <c r="U46" s="139">
        <v>279.52699999999999</v>
      </c>
      <c r="V46" s="138">
        <f t="shared" si="24"/>
        <v>8907.1449999999913</v>
      </c>
      <c r="W46" s="138">
        <f>V46</f>
        <v>8907.1449999999913</v>
      </c>
      <c r="X46" s="143">
        <f t="shared" ref="X46:X54" si="26">W46</f>
        <v>8907.1449999999913</v>
      </c>
      <c r="Y46" s="138">
        <v>0</v>
      </c>
      <c r="Z46" s="138">
        <v>0</v>
      </c>
      <c r="AA46" s="140" t="s">
        <v>78</v>
      </c>
    </row>
    <row r="47" spans="1:27" s="141" customFormat="1" x14ac:dyDescent="0.2">
      <c r="A47" s="119">
        <v>2019</v>
      </c>
      <c r="B47" s="119" t="s">
        <v>73</v>
      </c>
      <c r="C47" s="119">
        <v>47</v>
      </c>
      <c r="D47" s="119" t="s">
        <v>11</v>
      </c>
      <c r="E47" s="120">
        <v>43452</v>
      </c>
      <c r="F47" s="120">
        <v>43709</v>
      </c>
      <c r="G47" s="120">
        <v>43738</v>
      </c>
      <c r="H47" s="120">
        <v>43745</v>
      </c>
      <c r="I47" s="121">
        <v>2452</v>
      </c>
      <c r="J47" s="121" t="s">
        <v>132</v>
      </c>
      <c r="K47" s="119" t="s">
        <v>13</v>
      </c>
      <c r="L47" s="119" t="s">
        <v>16</v>
      </c>
      <c r="M47" s="134">
        <v>274.5</v>
      </c>
      <c r="N47" s="119" t="s">
        <v>36</v>
      </c>
      <c r="O47" s="135">
        <f t="shared" si="22"/>
        <v>-673074</v>
      </c>
      <c r="P47" s="136" t="s">
        <v>18</v>
      </c>
      <c r="Q47" s="120" t="s">
        <v>75</v>
      </c>
      <c r="R47" s="137">
        <f t="shared" si="23"/>
        <v>125350526.09599994</v>
      </c>
      <c r="S47" s="138">
        <v>0</v>
      </c>
      <c r="T47" s="119"/>
      <c r="U47" s="139">
        <v>295.34899999999999</v>
      </c>
      <c r="V47" s="138">
        <f t="shared" si="24"/>
        <v>51121.747999999978</v>
      </c>
      <c r="W47" s="138">
        <f>V47</f>
        <v>51121.747999999978</v>
      </c>
      <c r="X47" s="143">
        <f t="shared" si="26"/>
        <v>51121.747999999978</v>
      </c>
      <c r="Y47" s="138">
        <v>0</v>
      </c>
      <c r="Z47" s="138">
        <v>0</v>
      </c>
      <c r="AA47" s="140" t="s">
        <v>80</v>
      </c>
    </row>
    <row r="48" spans="1:27" s="141" customFormat="1" x14ac:dyDescent="0.2">
      <c r="A48" s="119">
        <v>2019</v>
      </c>
      <c r="B48" s="119" t="s">
        <v>127</v>
      </c>
      <c r="C48" s="119">
        <v>87</v>
      </c>
      <c r="D48" s="119" t="s">
        <v>35</v>
      </c>
      <c r="E48" s="120">
        <v>43508</v>
      </c>
      <c r="F48" s="120">
        <v>43709</v>
      </c>
      <c r="G48" s="120">
        <v>43738</v>
      </c>
      <c r="H48" s="120">
        <v>43745</v>
      </c>
      <c r="I48" s="121">
        <v>400</v>
      </c>
      <c r="J48" s="121" t="s">
        <v>132</v>
      </c>
      <c r="K48" s="119" t="s">
        <v>13</v>
      </c>
      <c r="L48" s="119" t="s">
        <v>16</v>
      </c>
      <c r="M48" s="134">
        <v>340</v>
      </c>
      <c r="N48" s="119" t="s">
        <v>36</v>
      </c>
      <c r="O48" s="135">
        <f t="shared" si="22"/>
        <v>-136000</v>
      </c>
      <c r="P48" s="136" t="s">
        <v>18</v>
      </c>
      <c r="Q48" s="120" t="s">
        <v>134</v>
      </c>
      <c r="R48" s="137">
        <f t="shared" si="23"/>
        <v>3144799.9999999958</v>
      </c>
      <c r="S48" s="138">
        <v>0</v>
      </c>
      <c r="T48" s="119"/>
      <c r="U48" s="139">
        <v>359.65499999999997</v>
      </c>
      <c r="V48" s="138">
        <f t="shared" si="24"/>
        <v>7861.9999999999891</v>
      </c>
      <c r="W48" s="138">
        <f t="shared" ref="W48:W54" si="27">V48</f>
        <v>7861.9999999999891</v>
      </c>
      <c r="X48" s="143">
        <f t="shared" si="26"/>
        <v>7861.9999999999891</v>
      </c>
      <c r="Y48" s="138">
        <v>0</v>
      </c>
      <c r="Z48" s="138">
        <v>0</v>
      </c>
      <c r="AA48" s="140" t="s">
        <v>121</v>
      </c>
    </row>
    <row r="49" spans="1:28" s="141" customFormat="1" x14ac:dyDescent="0.2">
      <c r="A49" s="119">
        <v>2019</v>
      </c>
      <c r="B49" s="119" t="s">
        <v>33</v>
      </c>
      <c r="C49" s="119">
        <v>14</v>
      </c>
      <c r="D49" s="119" t="s">
        <v>35</v>
      </c>
      <c r="E49" s="120">
        <v>43434</v>
      </c>
      <c r="F49" s="120">
        <v>43739</v>
      </c>
      <c r="G49" s="120">
        <v>43769</v>
      </c>
      <c r="H49" s="120">
        <v>43776</v>
      </c>
      <c r="I49" s="121">
        <v>650</v>
      </c>
      <c r="J49" s="121" t="s">
        <v>132</v>
      </c>
      <c r="K49" s="119" t="s">
        <v>13</v>
      </c>
      <c r="L49" s="119" t="s">
        <v>16</v>
      </c>
      <c r="M49" s="134">
        <v>282.5</v>
      </c>
      <c r="N49" s="119" t="s">
        <v>36</v>
      </c>
      <c r="O49" s="135">
        <f t="shared" si="22"/>
        <v>-183625</v>
      </c>
      <c r="P49" s="136" t="s">
        <v>18</v>
      </c>
      <c r="Q49" s="120" t="s">
        <v>77</v>
      </c>
      <c r="R49" s="137">
        <f t="shared" si="23"/>
        <v>-26999862.5</v>
      </c>
      <c r="S49" s="138">
        <v>0</v>
      </c>
      <c r="T49" s="119"/>
      <c r="U49" s="139">
        <v>218.595</v>
      </c>
      <c r="V49" s="138">
        <f>(U49-M49)*I49</f>
        <v>-41538.25</v>
      </c>
      <c r="W49" s="138">
        <f t="shared" si="27"/>
        <v>-41538.25</v>
      </c>
      <c r="X49" s="143">
        <f t="shared" si="26"/>
        <v>-41538.25</v>
      </c>
      <c r="Y49" s="138">
        <v>0</v>
      </c>
      <c r="Z49" s="138">
        <v>0</v>
      </c>
      <c r="AA49" s="140" t="s">
        <v>79</v>
      </c>
    </row>
    <row r="50" spans="1:28" s="141" customFormat="1" x14ac:dyDescent="0.2">
      <c r="A50" s="119">
        <v>2019</v>
      </c>
      <c r="B50" s="119" t="s">
        <v>64</v>
      </c>
      <c r="C50" s="119">
        <v>36</v>
      </c>
      <c r="D50" s="119" t="s">
        <v>11</v>
      </c>
      <c r="E50" s="120">
        <v>43452</v>
      </c>
      <c r="F50" s="120">
        <v>43739</v>
      </c>
      <c r="G50" s="120">
        <v>43769</v>
      </c>
      <c r="H50" s="120">
        <v>43776</v>
      </c>
      <c r="I50" s="121">
        <v>635</v>
      </c>
      <c r="J50" s="121" t="s">
        <v>132</v>
      </c>
      <c r="K50" s="119" t="s">
        <v>13</v>
      </c>
      <c r="L50" s="119" t="s">
        <v>16</v>
      </c>
      <c r="M50" s="134">
        <v>265.5</v>
      </c>
      <c r="N50" s="119" t="s">
        <v>36</v>
      </c>
      <c r="O50" s="135">
        <f t="shared" si="22"/>
        <v>-168592.5</v>
      </c>
      <c r="P50" s="136" t="s">
        <v>18</v>
      </c>
      <c r="Q50" s="120" t="s">
        <v>76</v>
      </c>
      <c r="R50" s="137">
        <f t="shared" si="23"/>
        <v>-27379783.949999992</v>
      </c>
      <c r="S50" s="138">
        <v>0</v>
      </c>
      <c r="T50" s="119"/>
      <c r="U50" s="139">
        <v>197.59800000000001</v>
      </c>
      <c r="V50" s="138">
        <f>(U50-M50)*I50</f>
        <v>-43117.76999999999</v>
      </c>
      <c r="W50" s="138">
        <f t="shared" si="27"/>
        <v>-43117.76999999999</v>
      </c>
      <c r="X50" s="143">
        <f t="shared" si="26"/>
        <v>-43117.76999999999</v>
      </c>
      <c r="Y50" s="138">
        <v>0</v>
      </c>
      <c r="Z50" s="138">
        <v>0</v>
      </c>
      <c r="AA50" s="140" t="s">
        <v>78</v>
      </c>
    </row>
    <row r="51" spans="1:28" s="141" customFormat="1" x14ac:dyDescent="0.2">
      <c r="A51" s="119">
        <v>2019</v>
      </c>
      <c r="B51" s="119" t="s">
        <v>74</v>
      </c>
      <c r="C51" s="119">
        <v>48</v>
      </c>
      <c r="D51" s="119" t="s">
        <v>11</v>
      </c>
      <c r="E51" s="120">
        <v>43452</v>
      </c>
      <c r="F51" s="120">
        <v>43739</v>
      </c>
      <c r="G51" s="120">
        <v>43769</v>
      </c>
      <c r="H51" s="120">
        <v>43776</v>
      </c>
      <c r="I51" s="121">
        <v>2976</v>
      </c>
      <c r="J51" s="121" t="s">
        <v>132</v>
      </c>
      <c r="K51" s="119" t="s">
        <v>13</v>
      </c>
      <c r="L51" s="119" t="s">
        <v>16</v>
      </c>
      <c r="M51" s="134">
        <v>274.5</v>
      </c>
      <c r="N51" s="119" t="s">
        <v>36</v>
      </c>
      <c r="O51" s="135">
        <f t="shared" si="22"/>
        <v>-816912</v>
      </c>
      <c r="P51" s="136" t="s">
        <v>18</v>
      </c>
      <c r="Q51" s="120" t="s">
        <v>75</v>
      </c>
      <c r="R51" s="137">
        <f t="shared" si="23"/>
        <v>-504497138.6879999</v>
      </c>
      <c r="S51" s="138">
        <v>0</v>
      </c>
      <c r="T51" s="119"/>
      <c r="U51" s="139">
        <v>217.53700000000001</v>
      </c>
      <c r="V51" s="138">
        <f>(U51-M51)*I51</f>
        <v>-169521.88799999998</v>
      </c>
      <c r="W51" s="138">
        <f t="shared" si="27"/>
        <v>-169521.88799999998</v>
      </c>
      <c r="X51" s="143">
        <f t="shared" si="26"/>
        <v>-169521.88799999998</v>
      </c>
      <c r="Y51" s="138">
        <v>0</v>
      </c>
      <c r="Z51" s="138">
        <v>0</v>
      </c>
      <c r="AA51" s="140" t="s">
        <v>80</v>
      </c>
    </row>
    <row r="52" spans="1:28" s="141" customFormat="1" x14ac:dyDescent="0.2">
      <c r="A52" s="119">
        <v>2019</v>
      </c>
      <c r="B52" s="119" t="s">
        <v>128</v>
      </c>
      <c r="C52" s="119">
        <v>88</v>
      </c>
      <c r="D52" s="119" t="s">
        <v>35</v>
      </c>
      <c r="E52" s="120">
        <v>43508</v>
      </c>
      <c r="F52" s="120">
        <v>43739</v>
      </c>
      <c r="G52" s="120">
        <v>43769</v>
      </c>
      <c r="H52" s="120">
        <v>43776</v>
      </c>
      <c r="I52" s="121">
        <v>400</v>
      </c>
      <c r="J52" s="121" t="s">
        <v>132</v>
      </c>
      <c r="K52" s="119" t="s">
        <v>13</v>
      </c>
      <c r="L52" s="119" t="s">
        <v>16</v>
      </c>
      <c r="M52" s="134">
        <v>340</v>
      </c>
      <c r="N52" s="119" t="s">
        <v>36</v>
      </c>
      <c r="O52" s="135">
        <f t="shared" si="22"/>
        <v>-136000</v>
      </c>
      <c r="P52" s="136" t="s">
        <v>18</v>
      </c>
      <c r="Q52" s="120" t="s">
        <v>134</v>
      </c>
      <c r="R52" s="137">
        <f t="shared" si="23"/>
        <v>-11200959.999999994</v>
      </c>
      <c r="S52" s="138">
        <v>0</v>
      </c>
      <c r="T52" s="119"/>
      <c r="U52" s="139">
        <v>269.99400000000003</v>
      </c>
      <c r="V52" s="138">
        <f>(U52-M52)*I52</f>
        <v>-28002.399999999987</v>
      </c>
      <c r="W52" s="138">
        <f t="shared" si="27"/>
        <v>-28002.399999999987</v>
      </c>
      <c r="X52" s="143">
        <f t="shared" si="26"/>
        <v>-28002.399999999987</v>
      </c>
      <c r="Y52" s="138">
        <v>0</v>
      </c>
      <c r="Z52" s="138">
        <v>0</v>
      </c>
      <c r="AA52" s="140" t="s">
        <v>121</v>
      </c>
    </row>
    <row r="53" spans="1:28" s="141" customFormat="1" x14ac:dyDescent="0.2">
      <c r="A53" s="119">
        <v>2019</v>
      </c>
      <c r="B53" s="119" t="s">
        <v>34</v>
      </c>
      <c r="C53" s="119">
        <v>15</v>
      </c>
      <c r="D53" s="119" t="s">
        <v>35</v>
      </c>
      <c r="E53" s="120">
        <v>43434</v>
      </c>
      <c r="F53" s="120">
        <v>43770</v>
      </c>
      <c r="G53" s="120">
        <v>43799</v>
      </c>
      <c r="H53" s="120">
        <v>43805</v>
      </c>
      <c r="I53" s="121">
        <v>650</v>
      </c>
      <c r="J53" s="121" t="s">
        <v>132</v>
      </c>
      <c r="K53" s="119" t="s">
        <v>13</v>
      </c>
      <c r="L53" s="119" t="s">
        <v>16</v>
      </c>
      <c r="M53" s="134">
        <v>282.5</v>
      </c>
      <c r="N53" s="119" t="s">
        <v>36</v>
      </c>
      <c r="O53" s="135">
        <f t="shared" ref="O53:O63" si="28">-(M53*I53)</f>
        <v>-183625</v>
      </c>
      <c r="P53" s="136" t="s">
        <v>18</v>
      </c>
      <c r="Q53" s="120" t="s">
        <v>77</v>
      </c>
      <c r="R53" s="137">
        <f t="shared" ref="R53:R63" si="29">I53*V53</f>
        <v>-41604420</v>
      </c>
      <c r="S53" s="138">
        <v>0</v>
      </c>
      <c r="T53" s="119"/>
      <c r="U53" s="139">
        <v>184.02799999999999</v>
      </c>
      <c r="V53" s="138">
        <f t="shared" ref="V53:V59" si="30">(U53-M53)*I53</f>
        <v>-64006.8</v>
      </c>
      <c r="W53" s="138">
        <f t="shared" si="27"/>
        <v>-64006.8</v>
      </c>
      <c r="X53" s="143">
        <f t="shared" si="26"/>
        <v>-64006.8</v>
      </c>
      <c r="Y53" s="138">
        <v>0</v>
      </c>
      <c r="Z53" s="138">
        <v>0</v>
      </c>
      <c r="AA53" s="140" t="s">
        <v>79</v>
      </c>
    </row>
    <row r="54" spans="1:28" s="141" customFormat="1" x14ac:dyDescent="0.2">
      <c r="A54" s="119">
        <v>2019</v>
      </c>
      <c r="B54" s="119" t="s">
        <v>129</v>
      </c>
      <c r="C54" s="119">
        <v>89</v>
      </c>
      <c r="D54" s="119" t="s">
        <v>35</v>
      </c>
      <c r="E54" s="120">
        <v>43508</v>
      </c>
      <c r="F54" s="120">
        <v>43770</v>
      </c>
      <c r="G54" s="120">
        <v>43799</v>
      </c>
      <c r="H54" s="120">
        <v>43805</v>
      </c>
      <c r="I54" s="121">
        <v>400</v>
      </c>
      <c r="J54" s="121" t="s">
        <v>132</v>
      </c>
      <c r="K54" s="119" t="s">
        <v>13</v>
      </c>
      <c r="L54" s="119" t="s">
        <v>16</v>
      </c>
      <c r="M54" s="134">
        <v>340</v>
      </c>
      <c r="N54" s="119" t="s">
        <v>36</v>
      </c>
      <c r="O54" s="135">
        <f t="shared" si="28"/>
        <v>-136000</v>
      </c>
      <c r="P54" s="136" t="s">
        <v>18</v>
      </c>
      <c r="Q54" s="120" t="s">
        <v>134</v>
      </c>
      <c r="R54" s="137">
        <f t="shared" si="29"/>
        <v>-18774720</v>
      </c>
      <c r="S54" s="138">
        <v>0</v>
      </c>
      <c r="T54" s="119"/>
      <c r="U54" s="139">
        <v>222.65799999999999</v>
      </c>
      <c r="V54" s="138">
        <f t="shared" si="30"/>
        <v>-46936.800000000003</v>
      </c>
      <c r="W54" s="138">
        <f t="shared" si="27"/>
        <v>-46936.800000000003</v>
      </c>
      <c r="X54" s="143">
        <f t="shared" si="26"/>
        <v>-46936.800000000003</v>
      </c>
      <c r="Y54" s="138">
        <v>0</v>
      </c>
      <c r="Z54" s="138">
        <v>0</v>
      </c>
      <c r="AA54" s="140" t="s">
        <v>121</v>
      </c>
    </row>
    <row r="55" spans="1:28" s="164" customFormat="1" x14ac:dyDescent="0.2">
      <c r="A55" s="155">
        <v>2019</v>
      </c>
      <c r="B55" s="155" t="s">
        <v>140</v>
      </c>
      <c r="C55" s="155">
        <v>90</v>
      </c>
      <c r="D55" s="155" t="s">
        <v>35</v>
      </c>
      <c r="E55" s="156">
        <v>43508</v>
      </c>
      <c r="F55" s="156">
        <v>43800</v>
      </c>
      <c r="G55" s="156">
        <v>43830</v>
      </c>
      <c r="H55" s="156">
        <v>43838</v>
      </c>
      <c r="I55" s="157">
        <v>400</v>
      </c>
      <c r="J55" s="157" t="s">
        <v>132</v>
      </c>
      <c r="K55" s="155" t="s">
        <v>13</v>
      </c>
      <c r="L55" s="155" t="s">
        <v>16</v>
      </c>
      <c r="M55" s="158">
        <v>340</v>
      </c>
      <c r="N55" s="155" t="s">
        <v>36</v>
      </c>
      <c r="O55" s="159">
        <f t="shared" si="28"/>
        <v>-136000</v>
      </c>
      <c r="P55" s="160" t="s">
        <v>18</v>
      </c>
      <c r="Q55" s="102" t="s">
        <v>134</v>
      </c>
      <c r="R55" s="161">
        <f t="shared" si="29"/>
        <v>-16022879.999999998</v>
      </c>
      <c r="S55" s="162">
        <v>0</v>
      </c>
      <c r="T55" s="155"/>
      <c r="U55" s="139">
        <v>239.857</v>
      </c>
      <c r="V55" s="138">
        <f t="shared" si="30"/>
        <v>-40057.199999999997</v>
      </c>
      <c r="W55" s="138">
        <f t="shared" ref="W55:W59" si="31">V55</f>
        <v>-40057.199999999997</v>
      </c>
      <c r="X55" s="143">
        <f t="shared" ref="X55:X59" si="32">W55</f>
        <v>-40057.199999999997</v>
      </c>
      <c r="Y55" s="138">
        <v>0</v>
      </c>
      <c r="Z55" s="162">
        <v>0</v>
      </c>
      <c r="AA55" s="163" t="s">
        <v>121</v>
      </c>
    </row>
    <row r="56" spans="1:28" s="141" customFormat="1" x14ac:dyDescent="0.2">
      <c r="A56" s="119">
        <v>2020</v>
      </c>
      <c r="B56" s="119" t="s">
        <v>143</v>
      </c>
      <c r="C56" s="119">
        <v>91</v>
      </c>
      <c r="D56" s="119" t="s">
        <v>35</v>
      </c>
      <c r="E56" s="120">
        <v>43558</v>
      </c>
      <c r="F56" s="120">
        <v>43831</v>
      </c>
      <c r="G56" s="120">
        <v>43861</v>
      </c>
      <c r="H56" s="120">
        <v>43868</v>
      </c>
      <c r="I56" s="121">
        <v>650</v>
      </c>
      <c r="J56" s="121" t="s">
        <v>132</v>
      </c>
      <c r="K56" s="119" t="s">
        <v>13</v>
      </c>
      <c r="L56" s="119" t="s">
        <v>16</v>
      </c>
      <c r="M56" s="134">
        <v>287</v>
      </c>
      <c r="N56" s="119" t="s">
        <v>36</v>
      </c>
      <c r="O56" s="135">
        <f t="shared" si="28"/>
        <v>-186550</v>
      </c>
      <c r="P56" s="136" t="s">
        <v>18</v>
      </c>
      <c r="Q56" s="120" t="s">
        <v>77</v>
      </c>
      <c r="R56" s="137">
        <f t="shared" si="29"/>
        <v>-19736242.499999996</v>
      </c>
      <c r="S56" s="138">
        <v>0</v>
      </c>
      <c r="T56" s="119"/>
      <c r="U56" s="139">
        <v>240.28700000000001</v>
      </c>
      <c r="V56" s="138">
        <f>(U56-M56)*I56</f>
        <v>-30363.449999999997</v>
      </c>
      <c r="W56" s="138">
        <f t="shared" si="31"/>
        <v>-30363.449999999997</v>
      </c>
      <c r="X56" s="143">
        <f t="shared" si="32"/>
        <v>-30363.449999999997</v>
      </c>
      <c r="Y56" s="138">
        <v>0</v>
      </c>
      <c r="Z56" s="138">
        <v>0</v>
      </c>
      <c r="AA56" s="140" t="s">
        <v>79</v>
      </c>
    </row>
    <row r="57" spans="1:28" s="141" customFormat="1" x14ac:dyDescent="0.2">
      <c r="A57" s="119">
        <v>2020</v>
      </c>
      <c r="B57" s="119" t="s">
        <v>143</v>
      </c>
      <c r="C57" s="119">
        <v>120</v>
      </c>
      <c r="D57" s="119" t="s">
        <v>35</v>
      </c>
      <c r="E57" s="120">
        <v>43843</v>
      </c>
      <c r="F57" s="120">
        <v>43831</v>
      </c>
      <c r="G57" s="120">
        <v>43861</v>
      </c>
      <c r="H57" s="120">
        <v>43868</v>
      </c>
      <c r="I57" s="121">
        <v>-325</v>
      </c>
      <c r="J57" s="121" t="s">
        <v>132</v>
      </c>
      <c r="K57" s="119" t="s">
        <v>13</v>
      </c>
      <c r="L57" s="136" t="s">
        <v>18</v>
      </c>
      <c r="M57" s="134">
        <v>234.4</v>
      </c>
      <c r="N57" s="119" t="s">
        <v>36</v>
      </c>
      <c r="O57" s="137">
        <f t="shared" si="28"/>
        <v>76180</v>
      </c>
      <c r="P57" s="119" t="s">
        <v>16</v>
      </c>
      <c r="Q57" s="120" t="s">
        <v>77</v>
      </c>
      <c r="R57" s="135">
        <f t="shared" si="29"/>
        <v>621814.375</v>
      </c>
      <c r="S57" s="138">
        <v>0</v>
      </c>
      <c r="T57" s="119"/>
      <c r="U57" s="139">
        <v>240.28700000000001</v>
      </c>
      <c r="V57" s="138">
        <f t="shared" si="30"/>
        <v>-1913.2750000000001</v>
      </c>
      <c r="W57" s="138">
        <f t="shared" si="31"/>
        <v>-1913.2750000000001</v>
      </c>
      <c r="X57" s="143">
        <f t="shared" si="32"/>
        <v>-1913.2750000000001</v>
      </c>
      <c r="Y57" s="138">
        <v>0</v>
      </c>
      <c r="Z57" s="138">
        <v>0</v>
      </c>
      <c r="AA57" s="140" t="s">
        <v>79</v>
      </c>
    </row>
    <row r="58" spans="1:28" s="141" customFormat="1" x14ac:dyDescent="0.2">
      <c r="A58" s="119">
        <v>2020</v>
      </c>
      <c r="B58" s="119" t="s">
        <v>144</v>
      </c>
      <c r="C58" s="119">
        <v>103</v>
      </c>
      <c r="D58" s="119" t="s">
        <v>35</v>
      </c>
      <c r="E58" s="120">
        <v>43672</v>
      </c>
      <c r="F58" s="120">
        <v>43831</v>
      </c>
      <c r="G58" s="120">
        <v>43861</v>
      </c>
      <c r="H58" s="120">
        <v>43868</v>
      </c>
      <c r="I58" s="121">
        <v>1428</v>
      </c>
      <c r="J58" s="121" t="s">
        <v>132</v>
      </c>
      <c r="K58" s="119" t="s">
        <v>13</v>
      </c>
      <c r="L58" s="119" t="s">
        <v>16</v>
      </c>
      <c r="M58" s="134">
        <v>257.5</v>
      </c>
      <c r="N58" s="119" t="s">
        <v>36</v>
      </c>
      <c r="O58" s="135">
        <f t="shared" si="28"/>
        <v>-367710</v>
      </c>
      <c r="P58" s="136" t="s">
        <v>18</v>
      </c>
      <c r="Q58" s="120" t="s">
        <v>75</v>
      </c>
      <c r="R58" s="137">
        <f t="shared" si="29"/>
        <v>-32370006.815999988</v>
      </c>
      <c r="S58" s="138">
        <v>0</v>
      </c>
      <c r="T58" s="119"/>
      <c r="U58" s="139">
        <v>241.626</v>
      </c>
      <c r="V58" s="138">
        <f t="shared" si="30"/>
        <v>-22668.071999999993</v>
      </c>
      <c r="W58" s="138">
        <f t="shared" si="31"/>
        <v>-22668.071999999993</v>
      </c>
      <c r="X58" s="143">
        <f t="shared" si="32"/>
        <v>-22668.071999999993</v>
      </c>
      <c r="Y58" s="138">
        <v>0</v>
      </c>
      <c r="Z58" s="138">
        <v>0</v>
      </c>
      <c r="AA58" s="140" t="s">
        <v>80</v>
      </c>
    </row>
    <row r="59" spans="1:28" s="141" customFormat="1" x14ac:dyDescent="0.2">
      <c r="A59" s="119">
        <v>2020</v>
      </c>
      <c r="B59" s="119" t="s">
        <v>144</v>
      </c>
      <c r="C59" s="119">
        <v>126</v>
      </c>
      <c r="D59" s="119" t="s">
        <v>35</v>
      </c>
      <c r="E59" s="120">
        <v>43843</v>
      </c>
      <c r="F59" s="120">
        <v>43831</v>
      </c>
      <c r="G59" s="120">
        <v>43861</v>
      </c>
      <c r="H59" s="120">
        <v>43868</v>
      </c>
      <c r="I59" s="121">
        <v>-714</v>
      </c>
      <c r="J59" s="121" t="s">
        <v>132</v>
      </c>
      <c r="K59" s="119" t="s">
        <v>13</v>
      </c>
      <c r="L59" s="136" t="s">
        <v>18</v>
      </c>
      <c r="M59" s="134">
        <v>233.6</v>
      </c>
      <c r="N59" s="119" t="s">
        <v>36</v>
      </c>
      <c r="O59" s="137">
        <f t="shared" si="28"/>
        <v>166790.39999999999</v>
      </c>
      <c r="P59" s="119" t="s">
        <v>16</v>
      </c>
      <c r="Q59" s="120" t="s">
        <v>75</v>
      </c>
      <c r="R59" s="135">
        <f t="shared" si="29"/>
        <v>4091622.6960000056</v>
      </c>
      <c r="S59" s="138">
        <v>0</v>
      </c>
      <c r="T59" s="119"/>
      <c r="U59" s="139">
        <v>241.626</v>
      </c>
      <c r="V59" s="138">
        <f t="shared" si="30"/>
        <v>-5730.5640000000076</v>
      </c>
      <c r="W59" s="138">
        <f t="shared" si="31"/>
        <v>-5730.5640000000076</v>
      </c>
      <c r="X59" s="143">
        <f t="shared" si="32"/>
        <v>-5730.5640000000076</v>
      </c>
      <c r="Y59" s="138">
        <v>0</v>
      </c>
      <c r="Z59" s="138">
        <v>0</v>
      </c>
      <c r="AA59" s="140" t="s">
        <v>80</v>
      </c>
    </row>
    <row r="60" spans="1:28" s="141" customFormat="1" x14ac:dyDescent="0.2">
      <c r="A60" s="119">
        <v>2020</v>
      </c>
      <c r="B60" s="119" t="s">
        <v>147</v>
      </c>
      <c r="C60" s="119">
        <v>92</v>
      </c>
      <c r="D60" s="119" t="s">
        <v>35</v>
      </c>
      <c r="E60" s="120">
        <v>43558</v>
      </c>
      <c r="F60" s="120">
        <v>43862</v>
      </c>
      <c r="G60" s="120">
        <v>43890</v>
      </c>
      <c r="H60" s="120">
        <v>43896</v>
      </c>
      <c r="I60" s="121">
        <v>650</v>
      </c>
      <c r="J60" s="121" t="s">
        <v>132</v>
      </c>
      <c r="K60" s="119" t="s">
        <v>13</v>
      </c>
      <c r="L60" s="119" t="s">
        <v>16</v>
      </c>
      <c r="M60" s="134">
        <v>287</v>
      </c>
      <c r="N60" s="119" t="s">
        <v>36</v>
      </c>
      <c r="O60" s="135">
        <f t="shared" si="28"/>
        <v>-186550</v>
      </c>
      <c r="P60" s="136" t="s">
        <v>18</v>
      </c>
      <c r="Q60" s="120" t="s">
        <v>77</v>
      </c>
      <c r="R60" s="137">
        <f t="shared" si="29"/>
        <v>-21681855.000000004</v>
      </c>
      <c r="S60" s="138">
        <v>0</v>
      </c>
      <c r="T60" s="119"/>
      <c r="U60" s="139">
        <v>235.68199999999999</v>
      </c>
      <c r="V60" s="138">
        <f>(U60-M60)*I60</f>
        <v>-33356.700000000004</v>
      </c>
      <c r="W60" s="138">
        <f t="shared" ref="W60:W63" si="33">V60</f>
        <v>-33356.700000000004</v>
      </c>
      <c r="X60" s="143">
        <f t="shared" ref="X60:X63" si="34">W60</f>
        <v>-33356.700000000004</v>
      </c>
      <c r="Y60" s="138">
        <v>0</v>
      </c>
      <c r="Z60" s="138">
        <v>0</v>
      </c>
      <c r="AA60" s="140" t="s">
        <v>79</v>
      </c>
    </row>
    <row r="61" spans="1:28" s="141" customFormat="1" x14ac:dyDescent="0.2">
      <c r="A61" s="119">
        <v>2020</v>
      </c>
      <c r="B61" s="119" t="s">
        <v>147</v>
      </c>
      <c r="C61" s="119">
        <v>121</v>
      </c>
      <c r="D61" s="119" t="s">
        <v>35</v>
      </c>
      <c r="E61" s="120">
        <v>43843</v>
      </c>
      <c r="F61" s="120">
        <v>43862</v>
      </c>
      <c r="G61" s="120">
        <v>43890</v>
      </c>
      <c r="H61" s="120">
        <v>43896</v>
      </c>
      <c r="I61" s="121">
        <v>-325</v>
      </c>
      <c r="J61" s="121" t="s">
        <v>132</v>
      </c>
      <c r="K61" s="119" t="s">
        <v>13</v>
      </c>
      <c r="L61" s="136" t="s">
        <v>18</v>
      </c>
      <c r="M61" s="134">
        <v>234.4</v>
      </c>
      <c r="N61" s="119" t="s">
        <v>36</v>
      </c>
      <c r="O61" s="137">
        <f t="shared" si="28"/>
        <v>76180</v>
      </c>
      <c r="P61" s="119" t="s">
        <v>16</v>
      </c>
      <c r="Q61" s="120" t="s">
        <v>77</v>
      </c>
      <c r="R61" s="135">
        <f t="shared" si="29"/>
        <v>135411.24999999814</v>
      </c>
      <c r="S61" s="138">
        <v>0</v>
      </c>
      <c r="T61" s="119"/>
      <c r="U61" s="139">
        <v>235.68199999999999</v>
      </c>
      <c r="V61" s="138">
        <f>(U61-M61)*I61</f>
        <v>-416.64999999999424</v>
      </c>
      <c r="W61" s="138">
        <f t="shared" si="33"/>
        <v>-416.64999999999424</v>
      </c>
      <c r="X61" s="143">
        <f t="shared" si="34"/>
        <v>-416.64999999999424</v>
      </c>
      <c r="Y61" s="138">
        <v>0</v>
      </c>
      <c r="Z61" s="138">
        <v>0</v>
      </c>
      <c r="AA61" s="140" t="s">
        <v>79</v>
      </c>
    </row>
    <row r="62" spans="1:28" s="141" customFormat="1" x14ac:dyDescent="0.2">
      <c r="A62" s="119">
        <v>2020</v>
      </c>
      <c r="B62" s="119" t="s">
        <v>148</v>
      </c>
      <c r="C62" s="119">
        <v>104</v>
      </c>
      <c r="D62" s="119" t="s">
        <v>35</v>
      </c>
      <c r="E62" s="120">
        <v>43672</v>
      </c>
      <c r="F62" s="120">
        <v>43862</v>
      </c>
      <c r="G62" s="120">
        <v>43890</v>
      </c>
      <c r="H62" s="120">
        <v>43896</v>
      </c>
      <c r="I62" s="121">
        <v>1428</v>
      </c>
      <c r="J62" s="121" t="s">
        <v>132</v>
      </c>
      <c r="K62" s="119" t="s">
        <v>13</v>
      </c>
      <c r="L62" s="119" t="s">
        <v>16</v>
      </c>
      <c r="M62" s="134">
        <v>257.5</v>
      </c>
      <c r="N62" s="119" t="s">
        <v>36</v>
      </c>
      <c r="O62" s="135">
        <f t="shared" si="28"/>
        <v>-367710</v>
      </c>
      <c r="P62" s="136" t="s">
        <v>18</v>
      </c>
      <c r="Q62" s="120" t="s">
        <v>75</v>
      </c>
      <c r="R62" s="137">
        <f t="shared" si="29"/>
        <v>-29443777.775999986</v>
      </c>
      <c r="S62" s="138">
        <v>0</v>
      </c>
      <c r="T62" s="119"/>
      <c r="U62" s="139">
        <v>243.06100000000001</v>
      </c>
      <c r="V62" s="138">
        <f t="shared" ref="V62:V63" si="35">(U62-M62)*I62</f>
        <v>-20618.891999999989</v>
      </c>
      <c r="W62" s="138">
        <f t="shared" si="33"/>
        <v>-20618.891999999989</v>
      </c>
      <c r="X62" s="143">
        <f t="shared" si="34"/>
        <v>-20618.891999999989</v>
      </c>
      <c r="Y62" s="138">
        <v>0</v>
      </c>
      <c r="Z62" s="138">
        <v>0</v>
      </c>
      <c r="AA62" s="140" t="s">
        <v>80</v>
      </c>
    </row>
    <row r="63" spans="1:28" s="142" customFormat="1" x14ac:dyDescent="0.2">
      <c r="A63" s="116">
        <v>2020</v>
      </c>
      <c r="B63" s="116" t="s">
        <v>148</v>
      </c>
      <c r="C63" s="116">
        <v>127</v>
      </c>
      <c r="D63" s="116" t="s">
        <v>35</v>
      </c>
      <c r="E63" s="117">
        <v>43843</v>
      </c>
      <c r="F63" s="117">
        <v>43862</v>
      </c>
      <c r="G63" s="117">
        <v>43890</v>
      </c>
      <c r="H63" s="117">
        <v>43896</v>
      </c>
      <c r="I63" s="118">
        <v>-714</v>
      </c>
      <c r="J63" s="118" t="s">
        <v>132</v>
      </c>
      <c r="K63" s="116" t="s">
        <v>13</v>
      </c>
      <c r="L63" s="128" t="s">
        <v>18</v>
      </c>
      <c r="M63" s="126">
        <v>233.6</v>
      </c>
      <c r="N63" s="116" t="s">
        <v>36</v>
      </c>
      <c r="O63" s="147">
        <f t="shared" si="28"/>
        <v>166790.39999999999</v>
      </c>
      <c r="P63" s="116" t="s">
        <v>16</v>
      </c>
      <c r="Q63" s="117" t="s">
        <v>75</v>
      </c>
      <c r="R63" s="127">
        <f t="shared" si="29"/>
        <v>4823179.9560000068</v>
      </c>
      <c r="S63" s="129">
        <v>0</v>
      </c>
      <c r="T63" s="116"/>
      <c r="U63" s="144">
        <v>243.06100000000001</v>
      </c>
      <c r="V63" s="129">
        <f t="shared" si="35"/>
        <v>-6755.1540000000095</v>
      </c>
      <c r="W63" s="129">
        <f t="shared" si="33"/>
        <v>-6755.1540000000095</v>
      </c>
      <c r="X63" s="145">
        <f t="shared" si="34"/>
        <v>-6755.1540000000095</v>
      </c>
      <c r="Y63" s="129">
        <v>0</v>
      </c>
      <c r="Z63" s="129">
        <v>0</v>
      </c>
      <c r="AA63" s="130" t="s">
        <v>80</v>
      </c>
    </row>
    <row r="64" spans="1:28" s="24" customFormat="1" x14ac:dyDescent="0.2">
      <c r="A64" s="26"/>
      <c r="B64" s="26"/>
      <c r="C64" s="26"/>
      <c r="D64" s="26"/>
      <c r="E64" s="28"/>
      <c r="F64" s="28"/>
      <c r="G64" s="28"/>
      <c r="H64" s="26"/>
      <c r="I64" s="42">
        <f>SUM(I15:I63)</f>
        <v>38700</v>
      </c>
      <c r="J64" s="42"/>
      <c r="K64" s="26"/>
      <c r="L64" s="30"/>
      <c r="M64" s="131"/>
      <c r="N64" s="131"/>
      <c r="O64" s="132">
        <f>SUM(O15:O63)</f>
        <v>-10937368.199999999</v>
      </c>
      <c r="P64" s="132"/>
      <c r="Q64" s="131"/>
      <c r="R64" s="133">
        <f>SUM(R15:R63)</f>
        <v>304346186.43938011</v>
      </c>
      <c r="S64" s="133">
        <v>0</v>
      </c>
      <c r="T64" s="131"/>
      <c r="U64" s="131" t="s">
        <v>38</v>
      </c>
      <c r="V64" s="133">
        <f>SUM(V15:V63)</f>
        <v>737263.95511999994</v>
      </c>
      <c r="W64" s="133">
        <f>SUM(W15:W63)</f>
        <v>737263.95511999994</v>
      </c>
      <c r="X64" s="133">
        <f>SUM(X15:X63)</f>
        <v>737263.95511999994</v>
      </c>
      <c r="Y64" s="133">
        <v>0</v>
      </c>
      <c r="Z64" s="132">
        <v>-20491461.833376467</v>
      </c>
      <c r="AA64" s="84"/>
      <c r="AB64" s="40"/>
    </row>
    <row r="65" spans="1:29" s="24" customFormat="1" x14ac:dyDescent="0.2">
      <c r="A65" s="26"/>
      <c r="B65" s="26"/>
      <c r="C65" s="26"/>
      <c r="D65" s="26"/>
      <c r="E65" s="28"/>
      <c r="F65" s="28"/>
      <c r="G65" s="28"/>
      <c r="H65" s="26"/>
      <c r="K65" s="26"/>
      <c r="L65" s="30"/>
      <c r="M65" s="26"/>
      <c r="N65" s="26"/>
      <c r="O65" s="40"/>
      <c r="P65" s="40"/>
      <c r="Q65" s="26"/>
      <c r="R65" s="30"/>
      <c r="S65" s="30"/>
      <c r="T65" s="26"/>
      <c r="Y65" s="30"/>
      <c r="Z65" s="30">
        <v>0</v>
      </c>
      <c r="AA65" s="40"/>
      <c r="AB65" s="84"/>
      <c r="AC65" s="40"/>
    </row>
    <row r="66" spans="1:29" s="24" customFormat="1" x14ac:dyDescent="0.2">
      <c r="A66" s="26"/>
      <c r="B66" s="26"/>
      <c r="C66" s="26"/>
      <c r="D66" s="26"/>
      <c r="E66" s="28"/>
      <c r="F66" s="28"/>
      <c r="G66" s="28"/>
      <c r="H66" s="26"/>
      <c r="I66" s="26"/>
      <c r="J66" s="26"/>
      <c r="K66" s="26"/>
      <c r="L66" s="30"/>
      <c r="M66" s="26"/>
      <c r="N66" s="26"/>
      <c r="O66" s="40"/>
      <c r="P66" s="40"/>
      <c r="Q66" s="26"/>
      <c r="R66" s="30"/>
      <c r="S66" s="30"/>
      <c r="T66" s="26"/>
      <c r="U66" s="30"/>
      <c r="V66" s="30"/>
      <c r="W66" s="30"/>
      <c r="X66" s="30"/>
      <c r="Y66" s="30"/>
      <c r="Z66" s="40"/>
      <c r="AA66" s="84"/>
      <c r="AB66" s="40"/>
    </row>
    <row r="67" spans="1:29" s="24" customFormat="1" x14ac:dyDescent="0.2">
      <c r="A67" s="25">
        <v>2019</v>
      </c>
      <c r="B67" s="25" t="s">
        <v>41</v>
      </c>
      <c r="C67" s="25">
        <v>16</v>
      </c>
      <c r="D67" s="25" t="s">
        <v>35</v>
      </c>
      <c r="E67" s="27">
        <v>43437</v>
      </c>
      <c r="F67" s="27">
        <v>43466</v>
      </c>
      <c r="G67" s="27">
        <v>43496</v>
      </c>
      <c r="H67" s="27">
        <v>43503</v>
      </c>
      <c r="I67" s="41">
        <v>550</v>
      </c>
      <c r="J67" s="41" t="s">
        <v>132</v>
      </c>
      <c r="K67" s="25" t="s">
        <v>13</v>
      </c>
      <c r="L67" s="25" t="s">
        <v>16</v>
      </c>
      <c r="M67" s="43">
        <v>1240</v>
      </c>
      <c r="N67" s="25" t="s">
        <v>40</v>
      </c>
      <c r="O67" s="39">
        <f t="shared" ref="O67" si="36">-(M67*I67)</f>
        <v>-682000</v>
      </c>
      <c r="P67" s="33" t="s">
        <v>18</v>
      </c>
      <c r="Q67" s="81" t="s">
        <v>76</v>
      </c>
      <c r="R67" s="38">
        <f>I67*U67</f>
        <v>659002.74</v>
      </c>
      <c r="S67" s="29">
        <v>0</v>
      </c>
      <c r="T67" s="25"/>
      <c r="U67" s="82">
        <v>1198.1867999999999</v>
      </c>
      <c r="V67" s="98">
        <f t="shared" ref="V67:V72" si="37">(U67-M67)*I67</f>
        <v>-22997.260000000028</v>
      </c>
      <c r="W67" s="44">
        <f t="shared" ref="W67:W72" si="38">V67</f>
        <v>-22997.260000000028</v>
      </c>
      <c r="X67" s="29">
        <f t="shared" ref="X67" si="39">V67</f>
        <v>-22997.260000000028</v>
      </c>
      <c r="Y67" s="29">
        <v>0</v>
      </c>
      <c r="Z67" s="25"/>
      <c r="AA67" s="83" t="s">
        <v>78</v>
      </c>
      <c r="AB67" s="23"/>
    </row>
    <row r="68" spans="1:29" s="23" customFormat="1" x14ac:dyDescent="0.2">
      <c r="A68" s="92">
        <v>2019</v>
      </c>
      <c r="B68" s="92" t="s">
        <v>42</v>
      </c>
      <c r="C68" s="92">
        <v>17</v>
      </c>
      <c r="D68" s="92" t="s">
        <v>35</v>
      </c>
      <c r="E68" s="81">
        <v>43437</v>
      </c>
      <c r="F68" s="81">
        <v>43497</v>
      </c>
      <c r="G68" s="81">
        <v>43524</v>
      </c>
      <c r="H68" s="81">
        <v>43531</v>
      </c>
      <c r="I68" s="99">
        <v>550</v>
      </c>
      <c r="J68" s="99" t="s">
        <v>132</v>
      </c>
      <c r="K68" s="92" t="s">
        <v>13</v>
      </c>
      <c r="L68" s="92" t="s">
        <v>16</v>
      </c>
      <c r="M68" s="93">
        <v>1240</v>
      </c>
      <c r="N68" s="92" t="s">
        <v>40</v>
      </c>
      <c r="O68" s="94">
        <f t="shared" ref="O68:O70" si="40">-(M68*I68)</f>
        <v>-682000</v>
      </c>
      <c r="P68" s="95" t="s">
        <v>18</v>
      </c>
      <c r="Q68" s="81" t="s">
        <v>76</v>
      </c>
      <c r="R68" s="96">
        <f>I68*U68</f>
        <v>753389.61499999999</v>
      </c>
      <c r="S68" s="97">
        <v>0</v>
      </c>
      <c r="T68" s="92"/>
      <c r="U68" s="82">
        <v>1369.7992999999999</v>
      </c>
      <c r="V68" s="29">
        <f t="shared" si="37"/>
        <v>71389.614999999947</v>
      </c>
      <c r="W68" s="29">
        <f t="shared" si="38"/>
        <v>71389.614999999947</v>
      </c>
      <c r="X68" s="29">
        <f t="shared" ref="X68:X71" si="41">V68</f>
        <v>71389.614999999947</v>
      </c>
      <c r="Y68" s="97">
        <v>0</v>
      </c>
      <c r="Z68" s="97">
        <v>0</v>
      </c>
      <c r="AA68" s="83" t="s">
        <v>78</v>
      </c>
    </row>
    <row r="69" spans="1:29" s="23" customFormat="1" x14ac:dyDescent="0.2">
      <c r="A69" s="101">
        <v>2019</v>
      </c>
      <c r="B69" s="101" t="s">
        <v>43</v>
      </c>
      <c r="C69" s="101">
        <v>18</v>
      </c>
      <c r="D69" s="101" t="s">
        <v>35</v>
      </c>
      <c r="E69" s="102">
        <v>43437</v>
      </c>
      <c r="F69" s="102">
        <v>43525</v>
      </c>
      <c r="G69" s="102">
        <v>43555</v>
      </c>
      <c r="H69" s="102">
        <v>43560</v>
      </c>
      <c r="I69" s="103">
        <v>550</v>
      </c>
      <c r="J69" s="103" t="s">
        <v>132</v>
      </c>
      <c r="K69" s="101" t="s">
        <v>13</v>
      </c>
      <c r="L69" s="101" t="s">
        <v>16</v>
      </c>
      <c r="M69" s="93">
        <v>1240</v>
      </c>
      <c r="N69" s="92" t="s">
        <v>40</v>
      </c>
      <c r="O69" s="94">
        <f t="shared" si="40"/>
        <v>-682000</v>
      </c>
      <c r="P69" s="95" t="s">
        <v>18</v>
      </c>
      <c r="Q69" s="81" t="s">
        <v>76</v>
      </c>
      <c r="R69" s="96">
        <f>I69*U69</f>
        <v>793712.31499999994</v>
      </c>
      <c r="S69" s="97">
        <v>0</v>
      </c>
      <c r="T69" s="92"/>
      <c r="U69" s="82">
        <v>1443.1133</v>
      </c>
      <c r="V69" s="29">
        <f t="shared" si="37"/>
        <v>111712.31499999999</v>
      </c>
      <c r="W69" s="97">
        <f t="shared" si="38"/>
        <v>111712.31499999999</v>
      </c>
      <c r="X69" s="100">
        <f t="shared" si="41"/>
        <v>111712.31499999999</v>
      </c>
      <c r="Y69" s="97">
        <v>0</v>
      </c>
      <c r="Z69" s="97">
        <v>0</v>
      </c>
      <c r="AA69" s="83" t="s">
        <v>78</v>
      </c>
    </row>
    <row r="70" spans="1:29" s="124" customFormat="1" x14ac:dyDescent="0.2">
      <c r="A70" s="119">
        <v>2019</v>
      </c>
      <c r="B70" s="119" t="s">
        <v>44</v>
      </c>
      <c r="C70" s="119">
        <v>19</v>
      </c>
      <c r="D70" s="119" t="s">
        <v>35</v>
      </c>
      <c r="E70" s="120">
        <v>43437</v>
      </c>
      <c r="F70" s="120">
        <v>43556</v>
      </c>
      <c r="G70" s="120">
        <v>43585</v>
      </c>
      <c r="H70" s="120">
        <v>43594</v>
      </c>
      <c r="I70" s="121">
        <v>550</v>
      </c>
      <c r="J70" s="121" t="s">
        <v>132</v>
      </c>
      <c r="K70" s="119" t="s">
        <v>13</v>
      </c>
      <c r="L70" s="119" t="s">
        <v>16</v>
      </c>
      <c r="M70" s="110">
        <v>1240</v>
      </c>
      <c r="N70" s="107" t="s">
        <v>40</v>
      </c>
      <c r="O70" s="111">
        <f t="shared" si="40"/>
        <v>-682000</v>
      </c>
      <c r="P70" s="112" t="s">
        <v>18</v>
      </c>
      <c r="Q70" s="108" t="s">
        <v>76</v>
      </c>
      <c r="R70" s="113">
        <f t="shared" ref="R70" si="42">I70*V70</f>
        <v>79641897.5</v>
      </c>
      <c r="S70" s="114">
        <v>0</v>
      </c>
      <c r="T70" s="107"/>
      <c r="U70" s="115">
        <v>1503.279</v>
      </c>
      <c r="V70" s="114">
        <f t="shared" si="37"/>
        <v>144803.45000000001</v>
      </c>
      <c r="W70" s="114">
        <f t="shared" si="38"/>
        <v>144803.45000000001</v>
      </c>
      <c r="X70" s="114">
        <f t="shared" si="41"/>
        <v>144803.45000000001</v>
      </c>
      <c r="Y70" s="114">
        <v>0</v>
      </c>
      <c r="Z70" s="114">
        <v>0</v>
      </c>
      <c r="AA70" s="123" t="s">
        <v>78</v>
      </c>
    </row>
    <row r="71" spans="1:29" s="124" customFormat="1" x14ac:dyDescent="0.2">
      <c r="A71" s="119">
        <v>2019</v>
      </c>
      <c r="B71" s="119" t="s">
        <v>45</v>
      </c>
      <c r="C71" s="119">
        <v>20</v>
      </c>
      <c r="D71" s="119" t="s">
        <v>35</v>
      </c>
      <c r="E71" s="120">
        <v>43437</v>
      </c>
      <c r="F71" s="120">
        <v>43586</v>
      </c>
      <c r="G71" s="120">
        <v>43616</v>
      </c>
      <c r="H71" s="120">
        <v>43623</v>
      </c>
      <c r="I71" s="121">
        <v>550</v>
      </c>
      <c r="J71" s="121" t="s">
        <v>132</v>
      </c>
      <c r="K71" s="119" t="s">
        <v>13</v>
      </c>
      <c r="L71" s="119" t="s">
        <v>16</v>
      </c>
      <c r="M71" s="110">
        <v>1240</v>
      </c>
      <c r="N71" s="107" t="s">
        <v>40</v>
      </c>
      <c r="O71" s="111">
        <f>-(M71*I71)</f>
        <v>-682000</v>
      </c>
      <c r="P71" s="112" t="s">
        <v>18</v>
      </c>
      <c r="Q71" s="108" t="s">
        <v>76</v>
      </c>
      <c r="R71" s="113">
        <f>I71*V71</f>
        <v>58189595.75</v>
      </c>
      <c r="S71" s="114">
        <v>0</v>
      </c>
      <c r="T71" s="107"/>
      <c r="U71" s="115">
        <v>1432.3623</v>
      </c>
      <c r="V71" s="114">
        <f t="shared" si="37"/>
        <v>105799.265</v>
      </c>
      <c r="W71" s="114">
        <f t="shared" si="38"/>
        <v>105799.265</v>
      </c>
      <c r="X71" s="122">
        <f t="shared" si="41"/>
        <v>105799.265</v>
      </c>
      <c r="Y71" s="114">
        <v>0</v>
      </c>
      <c r="Z71" s="114">
        <v>0</v>
      </c>
      <c r="AA71" s="123" t="s">
        <v>78</v>
      </c>
    </row>
    <row r="72" spans="1:29" s="141" customFormat="1" x14ac:dyDescent="0.2">
      <c r="A72" s="119">
        <v>2019</v>
      </c>
      <c r="B72" s="119" t="s">
        <v>46</v>
      </c>
      <c r="C72" s="119">
        <v>21</v>
      </c>
      <c r="D72" s="119" t="s">
        <v>35</v>
      </c>
      <c r="E72" s="120">
        <v>43437</v>
      </c>
      <c r="F72" s="120">
        <v>43617</v>
      </c>
      <c r="G72" s="120">
        <v>43646</v>
      </c>
      <c r="H72" s="120">
        <v>43651</v>
      </c>
      <c r="I72" s="121">
        <v>550</v>
      </c>
      <c r="J72" s="121" t="s">
        <v>132</v>
      </c>
      <c r="K72" s="119" t="s">
        <v>13</v>
      </c>
      <c r="L72" s="119" t="s">
        <v>16</v>
      </c>
      <c r="M72" s="134">
        <v>1240</v>
      </c>
      <c r="N72" s="119" t="s">
        <v>40</v>
      </c>
      <c r="O72" s="135">
        <f t="shared" ref="O72:O73" si="43">-(M72*I72)</f>
        <v>-682000</v>
      </c>
      <c r="P72" s="136" t="s">
        <v>18</v>
      </c>
      <c r="Q72" s="120" t="s">
        <v>76</v>
      </c>
      <c r="R72" s="137">
        <f t="shared" ref="R72:R73" si="44">I72*V72</f>
        <v>15008839.999999996</v>
      </c>
      <c r="S72" s="138">
        <v>0</v>
      </c>
      <c r="T72" s="119"/>
      <c r="U72" s="139">
        <v>1289.616</v>
      </c>
      <c r="V72" s="138">
        <f t="shared" si="37"/>
        <v>27288.799999999992</v>
      </c>
      <c r="W72" s="138">
        <f t="shared" si="38"/>
        <v>27288.799999999992</v>
      </c>
      <c r="X72" s="143">
        <f t="shared" ref="X72" si="45">V72</f>
        <v>27288.799999999992</v>
      </c>
      <c r="Y72" s="138">
        <v>0</v>
      </c>
      <c r="Z72" s="138">
        <v>0</v>
      </c>
      <c r="AA72" s="140" t="s">
        <v>78</v>
      </c>
    </row>
    <row r="73" spans="1:29" s="141" customFormat="1" x14ac:dyDescent="0.2">
      <c r="A73" s="119">
        <v>2019</v>
      </c>
      <c r="B73" s="119" t="s">
        <v>47</v>
      </c>
      <c r="C73" s="119">
        <v>22</v>
      </c>
      <c r="D73" s="119" t="s">
        <v>35</v>
      </c>
      <c r="E73" s="120">
        <v>43437</v>
      </c>
      <c r="F73" s="120">
        <v>43647</v>
      </c>
      <c r="G73" s="120">
        <v>43677</v>
      </c>
      <c r="H73" s="120">
        <v>43684</v>
      </c>
      <c r="I73" s="121">
        <v>550</v>
      </c>
      <c r="J73" s="121" t="s">
        <v>132</v>
      </c>
      <c r="K73" s="119" t="s">
        <v>13</v>
      </c>
      <c r="L73" s="119" t="s">
        <v>16</v>
      </c>
      <c r="M73" s="134">
        <v>1240</v>
      </c>
      <c r="N73" s="119" t="s">
        <v>40</v>
      </c>
      <c r="O73" s="135">
        <f t="shared" si="43"/>
        <v>-682000</v>
      </c>
      <c r="P73" s="136" t="s">
        <v>18</v>
      </c>
      <c r="Q73" s="120" t="s">
        <v>76</v>
      </c>
      <c r="R73" s="137">
        <f t="shared" si="44"/>
        <v>34570304.999999978</v>
      </c>
      <c r="S73" s="138">
        <v>0</v>
      </c>
      <c r="T73" s="119"/>
      <c r="U73" s="139">
        <v>1354.2819999999999</v>
      </c>
      <c r="V73" s="138">
        <f t="shared" ref="V73" si="46">(U73-M73)*I73</f>
        <v>62855.099999999962</v>
      </c>
      <c r="W73" s="138">
        <f t="shared" ref="W73" si="47">V73</f>
        <v>62855.099999999962</v>
      </c>
      <c r="X73" s="143">
        <f t="shared" ref="X73" si="48">V73</f>
        <v>62855.099999999962</v>
      </c>
      <c r="Y73" s="138">
        <v>0</v>
      </c>
      <c r="Z73" s="138">
        <v>0</v>
      </c>
      <c r="AA73" s="140" t="s">
        <v>78</v>
      </c>
    </row>
    <row r="74" spans="1:29" s="141" customFormat="1" x14ac:dyDescent="0.2">
      <c r="A74" s="119">
        <v>2019</v>
      </c>
      <c r="B74" s="119" t="s">
        <v>48</v>
      </c>
      <c r="C74" s="119">
        <v>23</v>
      </c>
      <c r="D74" s="119" t="s">
        <v>35</v>
      </c>
      <c r="E74" s="120">
        <v>43437</v>
      </c>
      <c r="F74" s="120">
        <v>43678</v>
      </c>
      <c r="G74" s="120">
        <v>43708</v>
      </c>
      <c r="H74" s="120">
        <v>43714</v>
      </c>
      <c r="I74" s="121">
        <v>550</v>
      </c>
      <c r="J74" s="121" t="s">
        <v>132</v>
      </c>
      <c r="K74" s="119" t="s">
        <v>13</v>
      </c>
      <c r="L74" s="119" t="s">
        <v>16</v>
      </c>
      <c r="M74" s="134">
        <v>1240</v>
      </c>
      <c r="N74" s="119" t="s">
        <v>40</v>
      </c>
      <c r="O74" s="135">
        <f>-(M74*I74)</f>
        <v>-682000</v>
      </c>
      <c r="P74" s="136" t="s">
        <v>18</v>
      </c>
      <c r="Q74" s="120" t="s">
        <v>76</v>
      </c>
      <c r="R74" s="137">
        <f t="shared" ref="R74:R81" si="49">I74*V74</f>
        <v>-52132547.499999985</v>
      </c>
      <c r="S74" s="138">
        <v>0</v>
      </c>
      <c r="T74" s="119"/>
      <c r="U74" s="139">
        <v>1067.6610000000001</v>
      </c>
      <c r="V74" s="138">
        <f>(U74-M74)*I74</f>
        <v>-94786.449999999968</v>
      </c>
      <c r="W74" s="138">
        <f t="shared" ref="W74:X77" si="50">V74</f>
        <v>-94786.449999999968</v>
      </c>
      <c r="X74" s="143">
        <f t="shared" si="50"/>
        <v>-94786.449999999968</v>
      </c>
      <c r="Y74" s="138">
        <v>0</v>
      </c>
      <c r="Z74" s="138">
        <v>0</v>
      </c>
      <c r="AA74" s="140" t="s">
        <v>78</v>
      </c>
    </row>
    <row r="75" spans="1:29" s="141" customFormat="1" x14ac:dyDescent="0.2">
      <c r="A75" s="119">
        <v>2019</v>
      </c>
      <c r="B75" s="119" t="s">
        <v>49</v>
      </c>
      <c r="C75" s="119">
        <v>24</v>
      </c>
      <c r="D75" s="119" t="s">
        <v>35</v>
      </c>
      <c r="E75" s="120">
        <v>43437</v>
      </c>
      <c r="F75" s="120">
        <v>43709</v>
      </c>
      <c r="G75" s="120">
        <v>43738</v>
      </c>
      <c r="H75" s="120">
        <v>43745</v>
      </c>
      <c r="I75" s="121">
        <v>550</v>
      </c>
      <c r="J75" s="121" t="s">
        <v>132</v>
      </c>
      <c r="K75" s="119" t="s">
        <v>13</v>
      </c>
      <c r="L75" s="119" t="s">
        <v>16</v>
      </c>
      <c r="M75" s="134">
        <v>1240</v>
      </c>
      <c r="N75" s="119" t="s">
        <v>40</v>
      </c>
      <c r="O75" s="135">
        <f>-(M75*I75)</f>
        <v>-682000</v>
      </c>
      <c r="P75" s="136" t="s">
        <v>18</v>
      </c>
      <c r="Q75" s="120" t="s">
        <v>76</v>
      </c>
      <c r="R75" s="137">
        <f t="shared" si="49"/>
        <v>-6835290.0000000019</v>
      </c>
      <c r="S75" s="138">
        <v>0</v>
      </c>
      <c r="T75" s="119"/>
      <c r="U75" s="139">
        <v>1217.404</v>
      </c>
      <c r="V75" s="138">
        <f>(U75-M75)*I75</f>
        <v>-12427.800000000003</v>
      </c>
      <c r="W75" s="138">
        <f t="shared" si="50"/>
        <v>-12427.800000000003</v>
      </c>
      <c r="X75" s="143">
        <f t="shared" si="50"/>
        <v>-12427.800000000003</v>
      </c>
      <c r="Y75" s="138">
        <v>0</v>
      </c>
      <c r="Z75" s="138">
        <v>0</v>
      </c>
      <c r="AA75" s="140" t="s">
        <v>78</v>
      </c>
    </row>
    <row r="76" spans="1:29" s="141" customFormat="1" x14ac:dyDescent="0.2">
      <c r="A76" s="119">
        <v>2019</v>
      </c>
      <c r="B76" s="119" t="s">
        <v>50</v>
      </c>
      <c r="C76" s="119">
        <v>25</v>
      </c>
      <c r="D76" s="119" t="s">
        <v>35</v>
      </c>
      <c r="E76" s="120">
        <v>43437</v>
      </c>
      <c r="F76" s="120">
        <v>43739</v>
      </c>
      <c r="G76" s="120">
        <v>43769</v>
      </c>
      <c r="H76" s="120">
        <v>43777</v>
      </c>
      <c r="I76" s="121">
        <v>550</v>
      </c>
      <c r="J76" s="121" t="s">
        <v>132</v>
      </c>
      <c r="K76" s="119" t="s">
        <v>13</v>
      </c>
      <c r="L76" s="119" t="s">
        <v>16</v>
      </c>
      <c r="M76" s="134">
        <v>1240</v>
      </c>
      <c r="N76" s="119" t="s">
        <v>40</v>
      </c>
      <c r="O76" s="135">
        <f t="shared" ref="O76" si="51">-(M76*I76)</f>
        <v>-682000</v>
      </c>
      <c r="P76" s="136" t="s">
        <v>18</v>
      </c>
      <c r="Q76" s="120" t="s">
        <v>76</v>
      </c>
      <c r="R76" s="137">
        <f t="shared" si="49"/>
        <v>-117745402.5</v>
      </c>
      <c r="S76" s="138">
        <v>0</v>
      </c>
      <c r="T76" s="119"/>
      <c r="U76" s="139">
        <v>850.75900000000001</v>
      </c>
      <c r="V76" s="138">
        <f t="shared" ref="V76:V77" si="52">(U76-M76)*I76</f>
        <v>-214082.55</v>
      </c>
      <c r="W76" s="138">
        <f t="shared" si="50"/>
        <v>-214082.55</v>
      </c>
      <c r="X76" s="143">
        <f t="shared" si="50"/>
        <v>-214082.55</v>
      </c>
      <c r="Y76" s="138">
        <v>0</v>
      </c>
      <c r="Z76" s="138">
        <v>0</v>
      </c>
      <c r="AA76" s="140" t="s">
        <v>78</v>
      </c>
    </row>
    <row r="77" spans="1:29" s="141" customFormat="1" x14ac:dyDescent="0.2">
      <c r="A77" s="119">
        <v>2019</v>
      </c>
      <c r="B77" s="119" t="s">
        <v>51</v>
      </c>
      <c r="C77" s="119">
        <v>26</v>
      </c>
      <c r="D77" s="119" t="s">
        <v>35</v>
      </c>
      <c r="E77" s="120">
        <v>43437</v>
      </c>
      <c r="F77" s="120">
        <v>43770</v>
      </c>
      <c r="G77" s="120">
        <v>43799</v>
      </c>
      <c r="H77" s="120">
        <v>43805</v>
      </c>
      <c r="I77" s="121">
        <v>550</v>
      </c>
      <c r="J77" s="121" t="s">
        <v>132</v>
      </c>
      <c r="K77" s="119" t="s">
        <v>13</v>
      </c>
      <c r="L77" s="119" t="s">
        <v>16</v>
      </c>
      <c r="M77" s="134">
        <v>1240</v>
      </c>
      <c r="N77" s="119" t="s">
        <v>40</v>
      </c>
      <c r="O77" s="135">
        <f>-(M77*I77)</f>
        <v>-682000</v>
      </c>
      <c r="P77" s="136" t="s">
        <v>18</v>
      </c>
      <c r="Q77" s="120" t="s">
        <v>76</v>
      </c>
      <c r="R77" s="137">
        <f t="shared" si="49"/>
        <v>-166419467.50000003</v>
      </c>
      <c r="S77" s="138">
        <v>0</v>
      </c>
      <c r="T77" s="119"/>
      <c r="U77" s="139">
        <v>689.85299999999995</v>
      </c>
      <c r="V77" s="138">
        <f t="shared" si="52"/>
        <v>-302580.85000000003</v>
      </c>
      <c r="W77" s="138">
        <f t="shared" si="50"/>
        <v>-302580.85000000003</v>
      </c>
      <c r="X77" s="143">
        <f t="shared" si="50"/>
        <v>-302580.85000000003</v>
      </c>
      <c r="Y77" s="138">
        <v>0</v>
      </c>
      <c r="Z77" s="138">
        <v>0</v>
      </c>
      <c r="AA77" s="140" t="s">
        <v>78</v>
      </c>
    </row>
    <row r="78" spans="1:29" s="141" customFormat="1" x14ac:dyDescent="0.2">
      <c r="A78" s="119">
        <v>2020</v>
      </c>
      <c r="B78" s="119" t="s">
        <v>145</v>
      </c>
      <c r="C78" s="119">
        <v>94</v>
      </c>
      <c r="D78" s="119" t="s">
        <v>35</v>
      </c>
      <c r="E78" s="120">
        <v>43558</v>
      </c>
      <c r="F78" s="120">
        <v>43831</v>
      </c>
      <c r="G78" s="120">
        <v>43861</v>
      </c>
      <c r="H78" s="120">
        <v>43868</v>
      </c>
      <c r="I78" s="121">
        <v>900</v>
      </c>
      <c r="J78" s="121" t="s">
        <v>132</v>
      </c>
      <c r="K78" s="119" t="s">
        <v>13</v>
      </c>
      <c r="L78" s="119" t="s">
        <v>16</v>
      </c>
      <c r="M78" s="134">
        <v>1261.25</v>
      </c>
      <c r="N78" s="119" t="s">
        <v>40</v>
      </c>
      <c r="O78" s="135">
        <f>-(M78*I78)</f>
        <v>-1135125</v>
      </c>
      <c r="P78" s="136" t="s">
        <v>18</v>
      </c>
      <c r="Q78" s="120" t="s">
        <v>75</v>
      </c>
      <c r="R78" s="137">
        <f t="shared" si="49"/>
        <v>-189702000.00000003</v>
      </c>
      <c r="S78" s="138">
        <v>0</v>
      </c>
      <c r="T78" s="119"/>
      <c r="U78" s="139">
        <v>1027.05</v>
      </c>
      <c r="V78" s="138">
        <f t="shared" ref="V78:V79" si="53">(U78-M78)*I78</f>
        <v>-210780.00000000003</v>
      </c>
      <c r="W78" s="138">
        <f t="shared" ref="W78:W79" si="54">V78</f>
        <v>-210780.00000000003</v>
      </c>
      <c r="X78" s="143">
        <f t="shared" ref="X78:X79" si="55">W78</f>
        <v>-210780.00000000003</v>
      </c>
      <c r="Y78" s="138">
        <v>0</v>
      </c>
      <c r="Z78" s="138">
        <v>0</v>
      </c>
      <c r="AA78" s="140" t="s">
        <v>78</v>
      </c>
    </row>
    <row r="79" spans="1:29" s="141" customFormat="1" x14ac:dyDescent="0.2">
      <c r="A79" s="119">
        <v>2020</v>
      </c>
      <c r="B79" s="119" t="s">
        <v>145</v>
      </c>
      <c r="C79" s="119">
        <v>133</v>
      </c>
      <c r="D79" s="119" t="s">
        <v>35</v>
      </c>
      <c r="E79" s="120">
        <v>43843</v>
      </c>
      <c r="F79" s="120">
        <v>43831</v>
      </c>
      <c r="G79" s="120">
        <v>43861</v>
      </c>
      <c r="H79" s="120">
        <v>43868</v>
      </c>
      <c r="I79" s="121">
        <v>-450</v>
      </c>
      <c r="J79" s="121" t="s">
        <v>132</v>
      </c>
      <c r="K79" s="119" t="s">
        <v>13</v>
      </c>
      <c r="L79" s="136" t="s">
        <v>18</v>
      </c>
      <c r="M79" s="134">
        <v>1000</v>
      </c>
      <c r="N79" s="119" t="s">
        <v>40</v>
      </c>
      <c r="O79" s="137">
        <f>-(M79*I79)</f>
        <v>450000</v>
      </c>
      <c r="P79" s="119" t="s">
        <v>16</v>
      </c>
      <c r="Q79" s="120" t="s">
        <v>75</v>
      </c>
      <c r="R79" s="135">
        <f t="shared" si="49"/>
        <v>5477624.9999999907</v>
      </c>
      <c r="S79" s="138">
        <v>0</v>
      </c>
      <c r="T79" s="119"/>
      <c r="U79" s="139">
        <v>1027.05</v>
      </c>
      <c r="V79" s="138">
        <f t="shared" si="53"/>
        <v>-12172.49999999998</v>
      </c>
      <c r="W79" s="138">
        <f t="shared" si="54"/>
        <v>-12172.49999999998</v>
      </c>
      <c r="X79" s="143">
        <f t="shared" si="55"/>
        <v>-12172.49999999998</v>
      </c>
      <c r="Y79" s="138">
        <v>0</v>
      </c>
      <c r="Z79" s="138">
        <v>0</v>
      </c>
      <c r="AA79" s="140" t="s">
        <v>78</v>
      </c>
    </row>
    <row r="80" spans="1:29" s="141" customFormat="1" x14ac:dyDescent="0.2">
      <c r="A80" s="119">
        <v>2020</v>
      </c>
      <c r="B80" s="119" t="s">
        <v>149</v>
      </c>
      <c r="C80" s="119">
        <v>95</v>
      </c>
      <c r="D80" s="119" t="s">
        <v>35</v>
      </c>
      <c r="E80" s="120">
        <v>43558</v>
      </c>
      <c r="F80" s="120">
        <v>43862</v>
      </c>
      <c r="G80" s="120">
        <v>43890</v>
      </c>
      <c r="H80" s="120">
        <v>43896</v>
      </c>
      <c r="I80" s="121">
        <v>900</v>
      </c>
      <c r="J80" s="121" t="s">
        <v>132</v>
      </c>
      <c r="K80" s="119" t="s">
        <v>13</v>
      </c>
      <c r="L80" s="119" t="s">
        <v>16</v>
      </c>
      <c r="M80" s="134">
        <v>1261.25</v>
      </c>
      <c r="N80" s="119" t="s">
        <v>40</v>
      </c>
      <c r="O80" s="135">
        <f t="shared" ref="O80:O81" si="56">-(M80*I80)</f>
        <v>-1135125</v>
      </c>
      <c r="P80" s="136" t="s">
        <v>18</v>
      </c>
      <c r="Q80" s="120" t="s">
        <v>75</v>
      </c>
      <c r="R80" s="137">
        <f t="shared" si="49"/>
        <v>-179691209.99999991</v>
      </c>
      <c r="S80" s="138">
        <v>0</v>
      </c>
      <c r="T80" s="119"/>
      <c r="U80" s="139">
        <v>1039.4090000000001</v>
      </c>
      <c r="V80" s="138">
        <f t="shared" ref="V80:V81" si="57">(U80-M80)*I80</f>
        <v>-199656.89999999991</v>
      </c>
      <c r="W80" s="138">
        <f t="shared" ref="W80:W81" si="58">V80</f>
        <v>-199656.89999999991</v>
      </c>
      <c r="X80" s="143">
        <f t="shared" ref="X80:X81" si="59">W80</f>
        <v>-199656.89999999991</v>
      </c>
      <c r="Y80" s="138">
        <v>0</v>
      </c>
      <c r="Z80" s="138">
        <v>0</v>
      </c>
      <c r="AA80" s="140" t="s">
        <v>78</v>
      </c>
    </row>
    <row r="81" spans="1:29" s="142" customFormat="1" x14ac:dyDescent="0.2">
      <c r="A81" s="116">
        <v>2020</v>
      </c>
      <c r="B81" s="116" t="s">
        <v>149</v>
      </c>
      <c r="C81" s="116">
        <v>134</v>
      </c>
      <c r="D81" s="116" t="s">
        <v>35</v>
      </c>
      <c r="E81" s="117">
        <v>43843</v>
      </c>
      <c r="F81" s="117">
        <v>43862</v>
      </c>
      <c r="G81" s="117">
        <v>43890</v>
      </c>
      <c r="H81" s="117">
        <v>43896</v>
      </c>
      <c r="I81" s="118">
        <v>-450</v>
      </c>
      <c r="J81" s="118" t="s">
        <v>132</v>
      </c>
      <c r="K81" s="116" t="s">
        <v>13</v>
      </c>
      <c r="L81" s="128" t="s">
        <v>18</v>
      </c>
      <c r="M81" s="126">
        <v>1000</v>
      </c>
      <c r="N81" s="116" t="s">
        <v>40</v>
      </c>
      <c r="O81" s="147">
        <f t="shared" si="56"/>
        <v>450000</v>
      </c>
      <c r="P81" s="116" t="s">
        <v>16</v>
      </c>
      <c r="Q81" s="117" t="s">
        <v>75</v>
      </c>
      <c r="R81" s="127">
        <f t="shared" si="49"/>
        <v>7980322.5000000205</v>
      </c>
      <c r="S81" s="129">
        <v>0</v>
      </c>
      <c r="T81" s="116"/>
      <c r="U81" s="144">
        <v>1039.4090000000001</v>
      </c>
      <c r="V81" s="129">
        <f t="shared" si="57"/>
        <v>-17734.050000000047</v>
      </c>
      <c r="W81" s="129">
        <f t="shared" si="58"/>
        <v>-17734.050000000047</v>
      </c>
      <c r="X81" s="145">
        <f t="shared" si="59"/>
        <v>-17734.050000000047</v>
      </c>
      <c r="Y81" s="129">
        <v>0</v>
      </c>
      <c r="Z81" s="129">
        <v>0</v>
      </c>
      <c r="AA81" s="130" t="s">
        <v>78</v>
      </c>
    </row>
    <row r="82" spans="1:29" s="24" customFormat="1" x14ac:dyDescent="0.2">
      <c r="A82" s="26"/>
      <c r="B82" s="26"/>
      <c r="C82" s="26"/>
      <c r="D82" s="26"/>
      <c r="E82" s="28"/>
      <c r="F82" s="28"/>
      <c r="G82" s="28"/>
      <c r="H82" s="26"/>
      <c r="I82" s="42">
        <f>SUM(I67:I81)</f>
        <v>6950</v>
      </c>
      <c r="J82" s="42"/>
      <c r="K82" s="26"/>
      <c r="L82" s="30"/>
      <c r="M82" s="131"/>
      <c r="N82" s="131"/>
      <c r="O82" s="132">
        <f>SUM(O67:O81)</f>
        <v>-8872250</v>
      </c>
      <c r="P82" s="132"/>
      <c r="Q82" s="131"/>
      <c r="R82" s="133">
        <f>SUM(R67:R81)</f>
        <v>-509451227.07999992</v>
      </c>
      <c r="S82" s="133">
        <v>0</v>
      </c>
      <c r="T82" s="131"/>
      <c r="U82" s="131" t="s">
        <v>52</v>
      </c>
      <c r="V82" s="133">
        <f>SUM(V67:V81)</f>
        <v>-563369.81500000006</v>
      </c>
      <c r="W82" s="133">
        <f>SUM(W67:W81)</f>
        <v>-563369.81500000006</v>
      </c>
      <c r="X82" s="133">
        <f>SUM(X67:X81)</f>
        <v>-563369.81500000006</v>
      </c>
      <c r="Y82" s="133">
        <v>0</v>
      </c>
      <c r="Z82" s="132">
        <v>-20491461.833376467</v>
      </c>
      <c r="AA82" s="40"/>
      <c r="AB82" s="40"/>
    </row>
    <row r="83" spans="1:29" s="24" customFormat="1" x14ac:dyDescent="0.2">
      <c r="A83" s="26"/>
      <c r="B83" s="26"/>
      <c r="C83" s="26"/>
      <c r="D83" s="26"/>
      <c r="E83" s="28"/>
      <c r="F83" s="28"/>
      <c r="G83" s="28"/>
      <c r="H83" s="26"/>
      <c r="K83" s="26"/>
      <c r="L83" s="30"/>
      <c r="M83" s="26"/>
      <c r="N83" s="26"/>
      <c r="O83" s="40"/>
      <c r="P83" s="40"/>
      <c r="Q83" s="26"/>
      <c r="R83" s="30"/>
      <c r="S83" s="30"/>
      <c r="T83" s="26"/>
      <c r="U83" s="42" t="s">
        <v>119</v>
      </c>
      <c r="V83" s="30">
        <f>V82/$V$126</f>
        <v>-132069.72243711469</v>
      </c>
      <c r="W83" s="30">
        <f>W82/$V$126</f>
        <v>-132069.72243711469</v>
      </c>
      <c r="X83" s="30">
        <f>X82/$V$126</f>
        <v>-132069.72243711469</v>
      </c>
      <c r="Y83" s="91"/>
      <c r="Z83" s="30">
        <v>0</v>
      </c>
      <c r="AA83" s="40"/>
      <c r="AB83" s="40"/>
      <c r="AC83" s="40"/>
    </row>
    <row r="84" spans="1:29" s="24" customFormat="1" x14ac:dyDescent="0.2">
      <c r="A84" s="26"/>
      <c r="B84" s="26"/>
      <c r="C84" s="26"/>
      <c r="D84" s="26"/>
      <c r="E84" s="28"/>
      <c r="F84" s="28"/>
      <c r="G84" s="28"/>
      <c r="H84" s="26"/>
      <c r="K84" s="26"/>
      <c r="L84" s="30"/>
      <c r="M84" s="26"/>
      <c r="N84" s="26"/>
      <c r="O84" s="40"/>
      <c r="P84" s="40"/>
      <c r="Q84" s="26"/>
      <c r="R84" s="30"/>
      <c r="S84" s="30"/>
      <c r="T84" s="26"/>
      <c r="U84" s="42"/>
      <c r="V84" s="30"/>
      <c r="W84" s="30"/>
      <c r="X84" s="30"/>
      <c r="Y84" s="91"/>
      <c r="Z84" s="30"/>
      <c r="AA84" s="40"/>
      <c r="AB84" s="40"/>
      <c r="AC84" s="40"/>
    </row>
    <row r="85" spans="1:29" s="23" customFormat="1" x14ac:dyDescent="0.2">
      <c r="A85" s="25">
        <v>2019</v>
      </c>
      <c r="B85" s="25" t="s">
        <v>84</v>
      </c>
      <c r="C85" s="25">
        <v>51</v>
      </c>
      <c r="D85" s="25" t="s">
        <v>11</v>
      </c>
      <c r="E85" s="27">
        <v>43480</v>
      </c>
      <c r="F85" s="27">
        <v>43497</v>
      </c>
      <c r="G85" s="27">
        <v>43524</v>
      </c>
      <c r="H85" s="27">
        <v>43531</v>
      </c>
      <c r="I85" s="41">
        <v>4000</v>
      </c>
      <c r="J85" s="41" t="s">
        <v>135</v>
      </c>
      <c r="K85" s="25" t="s">
        <v>81</v>
      </c>
      <c r="L85" s="25" t="s">
        <v>82</v>
      </c>
      <c r="M85" s="43">
        <v>61</v>
      </c>
      <c r="N85" s="25" t="s">
        <v>12</v>
      </c>
      <c r="O85" s="39">
        <f t="shared" ref="O85:O96" si="60">-(M85*I85)</f>
        <v>-244000</v>
      </c>
      <c r="P85" s="33"/>
      <c r="Q85" s="81" t="s">
        <v>108</v>
      </c>
      <c r="R85" s="38">
        <f>I85*U85</f>
        <v>257784</v>
      </c>
      <c r="S85" s="29">
        <f>4.65*I85*(-1)</f>
        <v>-18600</v>
      </c>
      <c r="T85" s="25"/>
      <c r="U85" s="46">
        <v>64.445999999999998</v>
      </c>
      <c r="V85" s="29">
        <f>MAX((U85-M85)*I85,0)</f>
        <v>13783.999999999993</v>
      </c>
      <c r="W85" s="29">
        <f>V85</f>
        <v>13783.999999999993</v>
      </c>
      <c r="X85" s="44">
        <f>W85</f>
        <v>13783.999999999993</v>
      </c>
      <c r="Y85" s="29">
        <v>0</v>
      </c>
      <c r="Z85" s="29">
        <v>0</v>
      </c>
      <c r="AA85" s="83" t="s">
        <v>83</v>
      </c>
    </row>
    <row r="86" spans="1:29" s="23" customFormat="1" x14ac:dyDescent="0.2">
      <c r="A86" s="25">
        <v>2019</v>
      </c>
      <c r="B86" s="25" t="s">
        <v>90</v>
      </c>
      <c r="C86" s="25">
        <v>57</v>
      </c>
      <c r="D86" s="25" t="s">
        <v>11</v>
      </c>
      <c r="E86" s="27">
        <v>43480</v>
      </c>
      <c r="F86" s="27">
        <v>43497</v>
      </c>
      <c r="G86" s="27">
        <v>43524</v>
      </c>
      <c r="H86" s="27">
        <v>43531</v>
      </c>
      <c r="I86" s="41">
        <v>4000</v>
      </c>
      <c r="J86" s="41" t="s">
        <v>135</v>
      </c>
      <c r="K86" s="25" t="s">
        <v>81</v>
      </c>
      <c r="L86" s="25" t="s">
        <v>82</v>
      </c>
      <c r="M86" s="43">
        <v>61</v>
      </c>
      <c r="N86" s="25" t="s">
        <v>12</v>
      </c>
      <c r="O86" s="39">
        <f t="shared" si="60"/>
        <v>-244000</v>
      </c>
      <c r="P86" s="33"/>
      <c r="Q86" s="81" t="s">
        <v>108</v>
      </c>
      <c r="R86" s="38">
        <f t="shared" ref="R86:R114" si="61">I86*U86</f>
        <v>257784</v>
      </c>
      <c r="S86" s="29">
        <f>4.85*I86*(-1)</f>
        <v>-19400</v>
      </c>
      <c r="T86" s="25"/>
      <c r="U86" s="46">
        <v>64.445999999999998</v>
      </c>
      <c r="V86" s="29">
        <f>MAX((U86-M86)*I86,0)</f>
        <v>13783.999999999993</v>
      </c>
      <c r="W86" s="29">
        <f t="shared" ref="W86:W100" si="62">V86</f>
        <v>13783.999999999993</v>
      </c>
      <c r="X86" s="44">
        <f t="shared" ref="X86:X87" si="63">W86</f>
        <v>13783.999999999993</v>
      </c>
      <c r="Y86" s="29">
        <v>0</v>
      </c>
      <c r="Z86" s="29">
        <v>0</v>
      </c>
      <c r="AA86" s="83" t="s">
        <v>83</v>
      </c>
    </row>
    <row r="87" spans="1:29" s="23" customFormat="1" x14ac:dyDescent="0.2">
      <c r="A87" s="25">
        <v>2019</v>
      </c>
      <c r="B87" s="25" t="s">
        <v>98</v>
      </c>
      <c r="C87" s="25">
        <v>65</v>
      </c>
      <c r="D87" s="25" t="s">
        <v>11</v>
      </c>
      <c r="E87" s="27">
        <v>43480</v>
      </c>
      <c r="F87" s="27">
        <v>43497</v>
      </c>
      <c r="G87" s="27">
        <v>43524</v>
      </c>
      <c r="H87" s="27">
        <v>43531</v>
      </c>
      <c r="I87" s="41">
        <v>4000</v>
      </c>
      <c r="J87" s="41" t="s">
        <v>135</v>
      </c>
      <c r="K87" s="25" t="s">
        <v>99</v>
      </c>
      <c r="L87" s="25" t="s">
        <v>100</v>
      </c>
      <c r="M87" s="43">
        <v>54.85</v>
      </c>
      <c r="N87" s="25" t="s">
        <v>12</v>
      </c>
      <c r="O87" s="39">
        <f t="shared" si="60"/>
        <v>-219400</v>
      </c>
      <c r="P87" s="33"/>
      <c r="Q87" s="81" t="s">
        <v>108</v>
      </c>
      <c r="R87" s="38">
        <f t="shared" si="61"/>
        <v>257784</v>
      </c>
      <c r="S87" s="29">
        <f>2.35*I87</f>
        <v>9400</v>
      </c>
      <c r="T87" s="25"/>
      <c r="U87" s="46">
        <v>64.445999999999998</v>
      </c>
      <c r="V87" s="29">
        <f>MAX(M87-U87,0)*I87</f>
        <v>0</v>
      </c>
      <c r="W87" s="29">
        <f t="shared" si="62"/>
        <v>0</v>
      </c>
      <c r="X87" s="44">
        <f t="shared" si="63"/>
        <v>0</v>
      </c>
      <c r="Y87" s="29">
        <v>0</v>
      </c>
      <c r="Z87" s="29">
        <v>0</v>
      </c>
      <c r="AA87" s="83" t="s">
        <v>83</v>
      </c>
    </row>
    <row r="88" spans="1:29" s="23" customFormat="1" x14ac:dyDescent="0.2">
      <c r="A88" s="25">
        <v>2019</v>
      </c>
      <c r="B88" s="25" t="s">
        <v>109</v>
      </c>
      <c r="C88" s="25">
        <v>73</v>
      </c>
      <c r="D88" s="25" t="s">
        <v>11</v>
      </c>
      <c r="E88" s="27">
        <v>43480</v>
      </c>
      <c r="F88" s="27">
        <v>43497</v>
      </c>
      <c r="G88" s="27">
        <v>43524</v>
      </c>
      <c r="H88" s="27">
        <v>43531</v>
      </c>
      <c r="I88" s="41">
        <v>4000</v>
      </c>
      <c r="J88" s="41" t="s">
        <v>135</v>
      </c>
      <c r="K88" s="25" t="s">
        <v>13</v>
      </c>
      <c r="L88" s="25" t="s">
        <v>16</v>
      </c>
      <c r="M88" s="43">
        <v>60.75</v>
      </c>
      <c r="N88" s="25" t="s">
        <v>12</v>
      </c>
      <c r="O88" s="39">
        <f t="shared" si="60"/>
        <v>-243000</v>
      </c>
      <c r="P88" s="33" t="s">
        <v>18</v>
      </c>
      <c r="Q88" s="81" t="s">
        <v>108</v>
      </c>
      <c r="R88" s="38">
        <f t="shared" si="61"/>
        <v>257784</v>
      </c>
      <c r="S88" s="29">
        <v>0</v>
      </c>
      <c r="T88" s="25"/>
      <c r="U88" s="82">
        <v>64.445999999999998</v>
      </c>
      <c r="V88" s="97">
        <f>(U88-M88)*I88</f>
        <v>14783.999999999993</v>
      </c>
      <c r="W88" s="44">
        <f t="shared" si="62"/>
        <v>14783.999999999993</v>
      </c>
      <c r="X88" s="29">
        <f>W88</f>
        <v>14783.999999999993</v>
      </c>
      <c r="Y88" s="29">
        <v>0</v>
      </c>
      <c r="Z88" s="25"/>
      <c r="AA88" s="83" t="s">
        <v>83</v>
      </c>
    </row>
    <row r="89" spans="1:29" s="23" customFormat="1" x14ac:dyDescent="0.2">
      <c r="A89" s="92">
        <v>2019</v>
      </c>
      <c r="B89" s="92" t="s">
        <v>85</v>
      </c>
      <c r="C89" s="92">
        <v>52</v>
      </c>
      <c r="D89" s="92" t="s">
        <v>11</v>
      </c>
      <c r="E89" s="81">
        <v>43480</v>
      </c>
      <c r="F89" s="81">
        <v>43525</v>
      </c>
      <c r="G89" s="81">
        <v>43555</v>
      </c>
      <c r="H89" s="81">
        <v>43560</v>
      </c>
      <c r="I89" s="99">
        <v>4000</v>
      </c>
      <c r="J89" s="99" t="s">
        <v>135</v>
      </c>
      <c r="K89" s="92" t="s">
        <v>81</v>
      </c>
      <c r="L89" s="92" t="s">
        <v>82</v>
      </c>
      <c r="M89" s="93">
        <v>61</v>
      </c>
      <c r="N89" s="92" t="s">
        <v>12</v>
      </c>
      <c r="O89" s="94">
        <f t="shared" si="60"/>
        <v>-244000</v>
      </c>
      <c r="P89" s="95"/>
      <c r="Q89" s="81" t="s">
        <v>108</v>
      </c>
      <c r="R89" s="38">
        <f t="shared" si="61"/>
        <v>267960</v>
      </c>
      <c r="S89" s="97">
        <f>4.65*I89*(-1)</f>
        <v>-18600</v>
      </c>
      <c r="T89" s="92"/>
      <c r="U89" s="82">
        <v>66.989999999999995</v>
      </c>
      <c r="V89" s="29">
        <f t="shared" ref="V89:V90" si="64">MAX((U89-M89)*I89,0)</f>
        <v>23959.999999999978</v>
      </c>
      <c r="W89" s="97">
        <f t="shared" si="62"/>
        <v>23959.999999999978</v>
      </c>
      <c r="X89" s="100">
        <f t="shared" ref="X89:X96" si="65">W89</f>
        <v>23959.999999999978</v>
      </c>
      <c r="Y89" s="97">
        <v>0</v>
      </c>
      <c r="Z89" s="97">
        <v>0</v>
      </c>
      <c r="AA89" s="83" t="s">
        <v>83</v>
      </c>
    </row>
    <row r="90" spans="1:29" s="23" customFormat="1" x14ac:dyDescent="0.2">
      <c r="A90" s="92">
        <v>2019</v>
      </c>
      <c r="B90" s="92" t="s">
        <v>91</v>
      </c>
      <c r="C90" s="92">
        <v>58</v>
      </c>
      <c r="D90" s="92" t="s">
        <v>11</v>
      </c>
      <c r="E90" s="81">
        <v>43480</v>
      </c>
      <c r="F90" s="81">
        <v>43525</v>
      </c>
      <c r="G90" s="81">
        <v>43555</v>
      </c>
      <c r="H90" s="81">
        <v>43560</v>
      </c>
      <c r="I90" s="99">
        <v>4000</v>
      </c>
      <c r="J90" s="99" t="s">
        <v>135</v>
      </c>
      <c r="K90" s="92" t="s">
        <v>81</v>
      </c>
      <c r="L90" s="92" t="s">
        <v>82</v>
      </c>
      <c r="M90" s="93">
        <v>61</v>
      </c>
      <c r="N90" s="92" t="s">
        <v>12</v>
      </c>
      <c r="O90" s="94">
        <f t="shared" si="60"/>
        <v>-244000</v>
      </c>
      <c r="P90" s="95"/>
      <c r="Q90" s="81" t="s">
        <v>108</v>
      </c>
      <c r="R90" s="38">
        <f>I90*U90</f>
        <v>267960</v>
      </c>
      <c r="S90" s="97">
        <f>4.85*I90*(-1)</f>
        <v>-19400</v>
      </c>
      <c r="T90" s="92"/>
      <c r="U90" s="82">
        <v>66.989999999999995</v>
      </c>
      <c r="V90" s="29">
        <f t="shared" si="64"/>
        <v>23959.999999999978</v>
      </c>
      <c r="W90" s="97">
        <f t="shared" si="62"/>
        <v>23959.999999999978</v>
      </c>
      <c r="X90" s="100">
        <f t="shared" si="65"/>
        <v>23959.999999999978</v>
      </c>
      <c r="Y90" s="97">
        <v>0</v>
      </c>
      <c r="Z90" s="97">
        <v>0</v>
      </c>
      <c r="AA90" s="83" t="s">
        <v>83</v>
      </c>
    </row>
    <row r="91" spans="1:29" s="23" customFormat="1" x14ac:dyDescent="0.2">
      <c r="A91" s="92">
        <v>2019</v>
      </c>
      <c r="B91" s="92" t="s">
        <v>101</v>
      </c>
      <c r="C91" s="92">
        <v>66</v>
      </c>
      <c r="D91" s="92" t="s">
        <v>11</v>
      </c>
      <c r="E91" s="81">
        <v>43480</v>
      </c>
      <c r="F91" s="81">
        <v>43525</v>
      </c>
      <c r="G91" s="81">
        <v>43555</v>
      </c>
      <c r="H91" s="81">
        <v>43560</v>
      </c>
      <c r="I91" s="99">
        <v>4000</v>
      </c>
      <c r="J91" s="99" t="s">
        <v>135</v>
      </c>
      <c r="K91" s="92" t="s">
        <v>99</v>
      </c>
      <c r="L91" s="92" t="s">
        <v>100</v>
      </c>
      <c r="M91" s="93">
        <v>54.85</v>
      </c>
      <c r="N91" s="92" t="s">
        <v>12</v>
      </c>
      <c r="O91" s="94">
        <f t="shared" si="60"/>
        <v>-219400</v>
      </c>
      <c r="P91" s="95"/>
      <c r="Q91" s="81" t="s">
        <v>108</v>
      </c>
      <c r="R91" s="38">
        <f t="shared" si="61"/>
        <v>267600</v>
      </c>
      <c r="S91" s="97">
        <f>2.35*I91</f>
        <v>9400</v>
      </c>
      <c r="T91" s="92"/>
      <c r="U91" s="82">
        <v>66.900000000000006</v>
      </c>
      <c r="V91" s="97">
        <f>MAX(M91-U91,0)*I91</f>
        <v>0</v>
      </c>
      <c r="W91" s="97">
        <f t="shared" si="62"/>
        <v>0</v>
      </c>
      <c r="X91" s="100">
        <f t="shared" si="65"/>
        <v>0</v>
      </c>
      <c r="Y91" s="97">
        <v>0</v>
      </c>
      <c r="Z91" s="97">
        <v>0</v>
      </c>
      <c r="AA91" s="83" t="s">
        <v>83</v>
      </c>
    </row>
    <row r="92" spans="1:29" s="23" customFormat="1" x14ac:dyDescent="0.2">
      <c r="A92" s="101">
        <v>2019</v>
      </c>
      <c r="B92" s="101" t="s">
        <v>110</v>
      </c>
      <c r="C92" s="101">
        <v>74</v>
      </c>
      <c r="D92" s="101" t="s">
        <v>11</v>
      </c>
      <c r="E92" s="102">
        <v>43480</v>
      </c>
      <c r="F92" s="102">
        <v>43525</v>
      </c>
      <c r="G92" s="102">
        <v>43555</v>
      </c>
      <c r="H92" s="102">
        <v>43560</v>
      </c>
      <c r="I92" s="103">
        <v>4000</v>
      </c>
      <c r="J92" s="103" t="s">
        <v>135</v>
      </c>
      <c r="K92" s="101" t="s">
        <v>13</v>
      </c>
      <c r="L92" s="101" t="s">
        <v>16</v>
      </c>
      <c r="M92" s="104">
        <v>60.75</v>
      </c>
      <c r="N92" s="101" t="s">
        <v>12</v>
      </c>
      <c r="O92" s="105">
        <f t="shared" si="60"/>
        <v>-243000</v>
      </c>
      <c r="P92" s="106" t="s">
        <v>18</v>
      </c>
      <c r="Q92" s="102" t="s">
        <v>108</v>
      </c>
      <c r="R92" s="38">
        <f t="shared" ref="R92:R97" si="66">I92*U92</f>
        <v>267960</v>
      </c>
      <c r="S92" s="125">
        <v>0</v>
      </c>
      <c r="T92" s="101"/>
      <c r="U92" s="82">
        <v>66.989999999999995</v>
      </c>
      <c r="V92" s="97">
        <f>(U92-M92)*I92</f>
        <v>24959.999999999978</v>
      </c>
      <c r="W92" s="97">
        <f t="shared" si="62"/>
        <v>24959.999999999978</v>
      </c>
      <c r="X92" s="100">
        <f t="shared" si="65"/>
        <v>24959.999999999978</v>
      </c>
      <c r="Y92" s="97">
        <v>0</v>
      </c>
      <c r="Z92" s="97">
        <v>0</v>
      </c>
      <c r="AA92" s="83" t="s">
        <v>83</v>
      </c>
    </row>
    <row r="93" spans="1:29" s="124" customFormat="1" x14ac:dyDescent="0.2">
      <c r="A93" s="107">
        <v>2019</v>
      </c>
      <c r="B93" s="107" t="s">
        <v>86</v>
      </c>
      <c r="C93" s="107">
        <v>53</v>
      </c>
      <c r="D93" s="107" t="s">
        <v>11</v>
      </c>
      <c r="E93" s="108">
        <v>43480</v>
      </c>
      <c r="F93" s="108">
        <v>43556</v>
      </c>
      <c r="G93" s="108">
        <v>43585</v>
      </c>
      <c r="H93" s="108">
        <v>43592</v>
      </c>
      <c r="I93" s="109">
        <v>4000</v>
      </c>
      <c r="J93" s="109" t="s">
        <v>135</v>
      </c>
      <c r="K93" s="107" t="s">
        <v>81</v>
      </c>
      <c r="L93" s="107" t="s">
        <v>82</v>
      </c>
      <c r="M93" s="110">
        <v>61</v>
      </c>
      <c r="N93" s="107" t="s">
        <v>12</v>
      </c>
      <c r="O93" s="111">
        <f t="shared" si="60"/>
        <v>-244000</v>
      </c>
      <c r="P93" s="112"/>
      <c r="Q93" s="108" t="s">
        <v>108</v>
      </c>
      <c r="R93" s="38">
        <f t="shared" si="66"/>
        <v>286372</v>
      </c>
      <c r="S93" s="114">
        <f>4.65*I93*(-1)</f>
        <v>-18600</v>
      </c>
      <c r="T93" s="107"/>
      <c r="U93" s="115">
        <v>71.593000000000004</v>
      </c>
      <c r="V93" s="29">
        <f t="shared" ref="V93:V94" si="67">MAX((U93-M93)*I93,0)</f>
        <v>42372.000000000015</v>
      </c>
      <c r="W93" s="114">
        <f t="shared" si="62"/>
        <v>42372.000000000015</v>
      </c>
      <c r="X93" s="122">
        <f t="shared" si="65"/>
        <v>42372.000000000015</v>
      </c>
      <c r="Y93" s="114">
        <v>0</v>
      </c>
      <c r="Z93" s="114">
        <v>0</v>
      </c>
      <c r="AA93" s="123" t="s">
        <v>83</v>
      </c>
    </row>
    <row r="94" spans="1:29" s="124" customFormat="1" x14ac:dyDescent="0.2">
      <c r="A94" s="107">
        <v>2019</v>
      </c>
      <c r="B94" s="107" t="s">
        <v>92</v>
      </c>
      <c r="C94" s="107">
        <v>59</v>
      </c>
      <c r="D94" s="107" t="s">
        <v>11</v>
      </c>
      <c r="E94" s="108">
        <v>43480</v>
      </c>
      <c r="F94" s="108">
        <v>43556</v>
      </c>
      <c r="G94" s="108">
        <v>43585</v>
      </c>
      <c r="H94" s="108">
        <v>43592</v>
      </c>
      <c r="I94" s="109">
        <v>4000</v>
      </c>
      <c r="J94" s="109" t="s">
        <v>135</v>
      </c>
      <c r="K94" s="107" t="s">
        <v>81</v>
      </c>
      <c r="L94" s="107" t="s">
        <v>82</v>
      </c>
      <c r="M94" s="110">
        <v>61</v>
      </c>
      <c r="N94" s="107" t="s">
        <v>12</v>
      </c>
      <c r="O94" s="111">
        <f t="shared" si="60"/>
        <v>-244000</v>
      </c>
      <c r="P94" s="112"/>
      <c r="Q94" s="108" t="s">
        <v>108</v>
      </c>
      <c r="R94" s="38">
        <f t="shared" si="66"/>
        <v>286372</v>
      </c>
      <c r="S94" s="114">
        <f>4.85*I94*(-1)</f>
        <v>-19400</v>
      </c>
      <c r="T94" s="107"/>
      <c r="U94" s="115">
        <v>71.593000000000004</v>
      </c>
      <c r="V94" s="29">
        <f t="shared" si="67"/>
        <v>42372.000000000015</v>
      </c>
      <c r="W94" s="114">
        <f t="shared" si="62"/>
        <v>42372.000000000015</v>
      </c>
      <c r="X94" s="122">
        <f t="shared" si="65"/>
        <v>42372.000000000015</v>
      </c>
      <c r="Y94" s="114">
        <v>0</v>
      </c>
      <c r="Z94" s="114">
        <v>0</v>
      </c>
      <c r="AA94" s="123" t="s">
        <v>83</v>
      </c>
    </row>
    <row r="95" spans="1:29" s="124" customFormat="1" x14ac:dyDescent="0.2">
      <c r="A95" s="107">
        <v>2019</v>
      </c>
      <c r="B95" s="107" t="s">
        <v>102</v>
      </c>
      <c r="C95" s="107">
        <v>67</v>
      </c>
      <c r="D95" s="107" t="s">
        <v>11</v>
      </c>
      <c r="E95" s="108">
        <v>43480</v>
      </c>
      <c r="F95" s="108">
        <v>43556</v>
      </c>
      <c r="G95" s="108">
        <v>43585</v>
      </c>
      <c r="H95" s="108">
        <v>43592</v>
      </c>
      <c r="I95" s="109">
        <v>4000</v>
      </c>
      <c r="J95" s="109" t="s">
        <v>135</v>
      </c>
      <c r="K95" s="107" t="s">
        <v>99</v>
      </c>
      <c r="L95" s="107" t="s">
        <v>100</v>
      </c>
      <c r="M95" s="110">
        <v>54.85</v>
      </c>
      <c r="N95" s="107" t="s">
        <v>12</v>
      </c>
      <c r="O95" s="111">
        <f t="shared" si="60"/>
        <v>-219400</v>
      </c>
      <c r="P95" s="112"/>
      <c r="Q95" s="108" t="s">
        <v>108</v>
      </c>
      <c r="R95" s="38">
        <f t="shared" si="66"/>
        <v>286372</v>
      </c>
      <c r="S95" s="114">
        <f>2.35*I95</f>
        <v>9400</v>
      </c>
      <c r="T95" s="107"/>
      <c r="U95" s="115">
        <v>71.593000000000004</v>
      </c>
      <c r="V95" s="114">
        <f>MAX(M95-U95,0)*I95</f>
        <v>0</v>
      </c>
      <c r="W95" s="114">
        <f t="shared" si="62"/>
        <v>0</v>
      </c>
      <c r="X95" s="122">
        <f t="shared" si="65"/>
        <v>0</v>
      </c>
      <c r="Y95" s="114">
        <v>0</v>
      </c>
      <c r="Z95" s="114">
        <v>0</v>
      </c>
      <c r="AA95" s="123" t="s">
        <v>83</v>
      </c>
    </row>
    <row r="96" spans="1:29" s="124" customFormat="1" x14ac:dyDescent="0.2">
      <c r="A96" s="119">
        <v>2019</v>
      </c>
      <c r="B96" s="119" t="s">
        <v>111</v>
      </c>
      <c r="C96" s="119">
        <v>75</v>
      </c>
      <c r="D96" s="119" t="s">
        <v>11</v>
      </c>
      <c r="E96" s="120">
        <v>43480</v>
      </c>
      <c r="F96" s="120">
        <v>43556</v>
      </c>
      <c r="G96" s="120">
        <v>43585</v>
      </c>
      <c r="H96" s="120">
        <v>43592</v>
      </c>
      <c r="I96" s="121">
        <v>4000</v>
      </c>
      <c r="J96" s="121" t="s">
        <v>135</v>
      </c>
      <c r="K96" s="119" t="s">
        <v>13</v>
      </c>
      <c r="L96" s="119" t="s">
        <v>16</v>
      </c>
      <c r="M96" s="134">
        <v>60.75</v>
      </c>
      <c r="N96" s="119" t="s">
        <v>12</v>
      </c>
      <c r="O96" s="135">
        <f t="shared" si="60"/>
        <v>-243000</v>
      </c>
      <c r="P96" s="136" t="s">
        <v>18</v>
      </c>
      <c r="Q96" s="120" t="s">
        <v>108</v>
      </c>
      <c r="R96" s="38">
        <f t="shared" si="66"/>
        <v>286372</v>
      </c>
      <c r="S96" s="138">
        <v>0</v>
      </c>
      <c r="T96" s="119"/>
      <c r="U96" s="115">
        <v>71.593000000000004</v>
      </c>
      <c r="V96" s="114">
        <f>(U96-M96)*I96</f>
        <v>43372.000000000015</v>
      </c>
      <c r="W96" s="114">
        <f t="shared" si="62"/>
        <v>43372.000000000015</v>
      </c>
      <c r="X96" s="122">
        <f t="shared" si="65"/>
        <v>43372.000000000015</v>
      </c>
      <c r="Y96" s="114">
        <v>0</v>
      </c>
      <c r="Z96" s="114">
        <v>0</v>
      </c>
      <c r="AA96" s="123" t="s">
        <v>83</v>
      </c>
    </row>
    <row r="97" spans="1:27" s="124" customFormat="1" x14ac:dyDescent="0.2">
      <c r="A97" s="119">
        <v>2019</v>
      </c>
      <c r="B97" s="119" t="s">
        <v>87</v>
      </c>
      <c r="C97" s="119">
        <v>54</v>
      </c>
      <c r="D97" s="119" t="s">
        <v>11</v>
      </c>
      <c r="E97" s="120">
        <v>43480</v>
      </c>
      <c r="F97" s="120">
        <v>43586</v>
      </c>
      <c r="G97" s="120">
        <v>43616</v>
      </c>
      <c r="H97" s="120">
        <v>43623</v>
      </c>
      <c r="I97" s="121">
        <v>4000</v>
      </c>
      <c r="J97" s="121" t="s">
        <v>135</v>
      </c>
      <c r="K97" s="119" t="s">
        <v>81</v>
      </c>
      <c r="L97" s="119" t="s">
        <v>82</v>
      </c>
      <c r="M97" s="134">
        <v>61</v>
      </c>
      <c r="N97" s="119" t="s">
        <v>12</v>
      </c>
      <c r="O97" s="135">
        <f>-(M97*I97)</f>
        <v>-244000</v>
      </c>
      <c r="P97" s="136"/>
      <c r="Q97" s="120" t="s">
        <v>108</v>
      </c>
      <c r="R97" s="38">
        <f t="shared" si="66"/>
        <v>280765.56</v>
      </c>
      <c r="S97" s="138">
        <f>4.65*I97*(-1)</f>
        <v>-18600</v>
      </c>
      <c r="T97" s="119"/>
      <c r="U97" s="115">
        <v>70.191389999999998</v>
      </c>
      <c r="V97" s="29">
        <f t="shared" ref="V97:V98" si="68">MAX((U97-M97)*I97,0)</f>
        <v>36765.55999999999</v>
      </c>
      <c r="W97" s="114">
        <f t="shared" si="62"/>
        <v>36765.55999999999</v>
      </c>
      <c r="X97" s="122">
        <f t="shared" ref="X97:X104" si="69">W97</f>
        <v>36765.55999999999</v>
      </c>
      <c r="Y97" s="114">
        <v>0</v>
      </c>
      <c r="Z97" s="114">
        <v>0</v>
      </c>
      <c r="AA97" s="123" t="s">
        <v>83</v>
      </c>
    </row>
    <row r="98" spans="1:27" s="124" customFormat="1" x14ac:dyDescent="0.2">
      <c r="A98" s="119">
        <v>2019</v>
      </c>
      <c r="B98" s="119" t="s">
        <v>93</v>
      </c>
      <c r="C98" s="119">
        <v>60</v>
      </c>
      <c r="D98" s="119" t="s">
        <v>11</v>
      </c>
      <c r="E98" s="120">
        <v>43480</v>
      </c>
      <c r="F98" s="120">
        <v>43586</v>
      </c>
      <c r="G98" s="120">
        <v>43616</v>
      </c>
      <c r="H98" s="120">
        <v>43623</v>
      </c>
      <c r="I98" s="121">
        <v>4000</v>
      </c>
      <c r="J98" s="121" t="s">
        <v>135</v>
      </c>
      <c r="K98" s="119" t="s">
        <v>81</v>
      </c>
      <c r="L98" s="119" t="s">
        <v>82</v>
      </c>
      <c r="M98" s="134">
        <v>61</v>
      </c>
      <c r="N98" s="119" t="s">
        <v>12</v>
      </c>
      <c r="O98" s="135">
        <f>-(M98*I98)</f>
        <v>-244000</v>
      </c>
      <c r="P98" s="136"/>
      <c r="Q98" s="120" t="s">
        <v>108</v>
      </c>
      <c r="R98" s="38">
        <f t="shared" si="61"/>
        <v>280765.56</v>
      </c>
      <c r="S98" s="138">
        <f>4.85*I98*(-1)</f>
        <v>-19400</v>
      </c>
      <c r="T98" s="119"/>
      <c r="U98" s="115">
        <v>70.191389999999998</v>
      </c>
      <c r="V98" s="29">
        <f t="shared" si="68"/>
        <v>36765.55999999999</v>
      </c>
      <c r="W98" s="114">
        <f t="shared" si="62"/>
        <v>36765.55999999999</v>
      </c>
      <c r="X98" s="122">
        <f t="shared" si="69"/>
        <v>36765.55999999999</v>
      </c>
      <c r="Y98" s="114">
        <v>0</v>
      </c>
      <c r="Z98" s="114">
        <v>0</v>
      </c>
      <c r="AA98" s="123" t="s">
        <v>83</v>
      </c>
    </row>
    <row r="99" spans="1:27" s="124" customFormat="1" x14ac:dyDescent="0.2">
      <c r="A99" s="119">
        <v>2019</v>
      </c>
      <c r="B99" s="119" t="s">
        <v>103</v>
      </c>
      <c r="C99" s="119">
        <v>68</v>
      </c>
      <c r="D99" s="119" t="s">
        <v>11</v>
      </c>
      <c r="E99" s="120">
        <v>43480</v>
      </c>
      <c r="F99" s="120">
        <v>43586</v>
      </c>
      <c r="G99" s="120">
        <v>43616</v>
      </c>
      <c r="H99" s="120">
        <v>43623</v>
      </c>
      <c r="I99" s="121">
        <v>4000</v>
      </c>
      <c r="J99" s="121" t="s">
        <v>135</v>
      </c>
      <c r="K99" s="119" t="s">
        <v>99</v>
      </c>
      <c r="L99" s="119" t="s">
        <v>100</v>
      </c>
      <c r="M99" s="134">
        <v>54.85</v>
      </c>
      <c r="N99" s="119" t="s">
        <v>12</v>
      </c>
      <c r="O99" s="135">
        <f>-(M99*I99)</f>
        <v>-219400</v>
      </c>
      <c r="P99" s="136"/>
      <c r="Q99" s="120" t="s">
        <v>108</v>
      </c>
      <c r="R99" s="38">
        <f t="shared" si="61"/>
        <v>280765.56</v>
      </c>
      <c r="S99" s="138">
        <f>2.35*I99</f>
        <v>9400</v>
      </c>
      <c r="T99" s="119"/>
      <c r="U99" s="115">
        <v>70.191389999999998</v>
      </c>
      <c r="V99" s="114">
        <f>MAX(M99-U99,0)*I99</f>
        <v>0</v>
      </c>
      <c r="W99" s="114">
        <f t="shared" si="62"/>
        <v>0</v>
      </c>
      <c r="X99" s="122">
        <f t="shared" si="69"/>
        <v>0</v>
      </c>
      <c r="Y99" s="114">
        <v>0</v>
      </c>
      <c r="Z99" s="114">
        <v>0</v>
      </c>
      <c r="AA99" s="123" t="s">
        <v>83</v>
      </c>
    </row>
    <row r="100" spans="1:27" s="124" customFormat="1" x14ac:dyDescent="0.2">
      <c r="A100" s="119">
        <v>2019</v>
      </c>
      <c r="B100" s="119" t="s">
        <v>112</v>
      </c>
      <c r="C100" s="119">
        <v>76</v>
      </c>
      <c r="D100" s="119" t="s">
        <v>11</v>
      </c>
      <c r="E100" s="120">
        <v>43480</v>
      </c>
      <c r="F100" s="120">
        <v>43586</v>
      </c>
      <c r="G100" s="120">
        <v>43616</v>
      </c>
      <c r="H100" s="120">
        <v>43623</v>
      </c>
      <c r="I100" s="121">
        <v>4000</v>
      </c>
      <c r="J100" s="121" t="s">
        <v>135</v>
      </c>
      <c r="K100" s="119" t="s">
        <v>13</v>
      </c>
      <c r="L100" s="119" t="s">
        <v>16</v>
      </c>
      <c r="M100" s="134">
        <v>60.75</v>
      </c>
      <c r="N100" s="119" t="s">
        <v>12</v>
      </c>
      <c r="O100" s="135">
        <f>-(M100*I100)</f>
        <v>-243000</v>
      </c>
      <c r="P100" s="136" t="s">
        <v>18</v>
      </c>
      <c r="Q100" s="120" t="s">
        <v>108</v>
      </c>
      <c r="R100" s="38">
        <f t="shared" si="61"/>
        <v>280784.36</v>
      </c>
      <c r="S100" s="138">
        <v>0</v>
      </c>
      <c r="T100" s="119"/>
      <c r="U100" s="115">
        <v>70.196089999999998</v>
      </c>
      <c r="V100" s="114">
        <f>(U100-M100)*I100</f>
        <v>37784.359999999993</v>
      </c>
      <c r="W100" s="114">
        <f t="shared" si="62"/>
        <v>37784.359999999993</v>
      </c>
      <c r="X100" s="122">
        <f t="shared" si="69"/>
        <v>37784.359999999993</v>
      </c>
      <c r="Y100" s="114">
        <v>0</v>
      </c>
      <c r="Z100" s="114">
        <v>0</v>
      </c>
      <c r="AA100" s="123" t="s">
        <v>83</v>
      </c>
    </row>
    <row r="101" spans="1:27" s="141" customFormat="1" x14ac:dyDescent="0.2">
      <c r="A101" s="119">
        <v>2019</v>
      </c>
      <c r="B101" s="119" t="s">
        <v>88</v>
      </c>
      <c r="C101" s="119">
        <v>55</v>
      </c>
      <c r="D101" s="119" t="s">
        <v>11</v>
      </c>
      <c r="E101" s="120">
        <v>43480</v>
      </c>
      <c r="F101" s="120">
        <v>43617</v>
      </c>
      <c r="G101" s="120">
        <v>43646</v>
      </c>
      <c r="H101" s="120">
        <v>43654</v>
      </c>
      <c r="I101" s="121">
        <v>4000</v>
      </c>
      <c r="J101" s="121" t="s">
        <v>135</v>
      </c>
      <c r="K101" s="119" t="s">
        <v>81</v>
      </c>
      <c r="L101" s="119" t="s">
        <v>82</v>
      </c>
      <c r="M101" s="134">
        <v>61</v>
      </c>
      <c r="N101" s="119" t="s">
        <v>12</v>
      </c>
      <c r="O101" s="135">
        <f t="shared" ref="O101:O108" si="70">-(M101*I101)</f>
        <v>-244000</v>
      </c>
      <c r="P101" s="136"/>
      <c r="Q101" s="120" t="s">
        <v>108</v>
      </c>
      <c r="R101" s="38">
        <f t="shared" si="61"/>
        <v>251792</v>
      </c>
      <c r="S101" s="138">
        <f>4.65*I101*(-1)</f>
        <v>-18600</v>
      </c>
      <c r="T101" s="119"/>
      <c r="U101" s="139">
        <v>62.948</v>
      </c>
      <c r="V101" s="29">
        <f t="shared" ref="V101:V102" si="71">MAX((U101-M101)*I101,0)</f>
        <v>7792.0000000000018</v>
      </c>
      <c r="W101" s="138">
        <f t="shared" ref="W101:W104" si="72">V101</f>
        <v>7792.0000000000018</v>
      </c>
      <c r="X101" s="143">
        <f t="shared" si="69"/>
        <v>7792.0000000000018</v>
      </c>
      <c r="Y101" s="138">
        <v>0</v>
      </c>
      <c r="Z101" s="138">
        <v>0</v>
      </c>
      <c r="AA101" s="140" t="s">
        <v>83</v>
      </c>
    </row>
    <row r="102" spans="1:27" s="141" customFormat="1" x14ac:dyDescent="0.2">
      <c r="A102" s="119">
        <v>2019</v>
      </c>
      <c r="B102" s="119" t="s">
        <v>94</v>
      </c>
      <c r="C102" s="119">
        <v>61</v>
      </c>
      <c r="D102" s="119" t="s">
        <v>11</v>
      </c>
      <c r="E102" s="120">
        <v>43480</v>
      </c>
      <c r="F102" s="120">
        <v>43617</v>
      </c>
      <c r="G102" s="120">
        <v>43646</v>
      </c>
      <c r="H102" s="120">
        <v>43654</v>
      </c>
      <c r="I102" s="121">
        <v>4000</v>
      </c>
      <c r="J102" s="121" t="s">
        <v>135</v>
      </c>
      <c r="K102" s="119" t="s">
        <v>81</v>
      </c>
      <c r="L102" s="119" t="s">
        <v>82</v>
      </c>
      <c r="M102" s="134">
        <v>61</v>
      </c>
      <c r="N102" s="119" t="s">
        <v>12</v>
      </c>
      <c r="O102" s="135">
        <f t="shared" si="70"/>
        <v>-244000</v>
      </c>
      <c r="P102" s="136"/>
      <c r="Q102" s="120" t="s">
        <v>108</v>
      </c>
      <c r="R102" s="38">
        <f t="shared" si="61"/>
        <v>251792</v>
      </c>
      <c r="S102" s="138">
        <f>4.85*I102*(-1)</f>
        <v>-19400</v>
      </c>
      <c r="T102" s="119"/>
      <c r="U102" s="139">
        <v>62.948</v>
      </c>
      <c r="V102" s="29">
        <f t="shared" si="71"/>
        <v>7792.0000000000018</v>
      </c>
      <c r="W102" s="138">
        <f t="shared" si="72"/>
        <v>7792.0000000000018</v>
      </c>
      <c r="X102" s="143">
        <f t="shared" si="69"/>
        <v>7792.0000000000018</v>
      </c>
      <c r="Y102" s="138">
        <v>0</v>
      </c>
      <c r="Z102" s="138">
        <v>0</v>
      </c>
      <c r="AA102" s="140" t="s">
        <v>83</v>
      </c>
    </row>
    <row r="103" spans="1:27" s="141" customFormat="1" x14ac:dyDescent="0.2">
      <c r="A103" s="119">
        <v>2019</v>
      </c>
      <c r="B103" s="119" t="s">
        <v>104</v>
      </c>
      <c r="C103" s="119">
        <v>69</v>
      </c>
      <c r="D103" s="119" t="s">
        <v>11</v>
      </c>
      <c r="E103" s="120">
        <v>43480</v>
      </c>
      <c r="F103" s="120">
        <v>43617</v>
      </c>
      <c r="G103" s="120">
        <v>43646</v>
      </c>
      <c r="H103" s="120">
        <v>43654</v>
      </c>
      <c r="I103" s="121">
        <v>4000</v>
      </c>
      <c r="J103" s="121" t="s">
        <v>135</v>
      </c>
      <c r="K103" s="119" t="s">
        <v>99</v>
      </c>
      <c r="L103" s="119" t="s">
        <v>100</v>
      </c>
      <c r="M103" s="134">
        <v>54.85</v>
      </c>
      <c r="N103" s="119" t="s">
        <v>12</v>
      </c>
      <c r="O103" s="135">
        <f t="shared" si="70"/>
        <v>-219400</v>
      </c>
      <c r="P103" s="136"/>
      <c r="Q103" s="120" t="s">
        <v>108</v>
      </c>
      <c r="R103" s="38">
        <f t="shared" si="61"/>
        <v>251792</v>
      </c>
      <c r="S103" s="138">
        <f>2.35*I103</f>
        <v>9400</v>
      </c>
      <c r="T103" s="119"/>
      <c r="U103" s="139">
        <v>62.948</v>
      </c>
      <c r="V103" s="138">
        <f>MAX(M103-U103,0)*I103</f>
        <v>0</v>
      </c>
      <c r="W103" s="138">
        <f t="shared" si="72"/>
        <v>0</v>
      </c>
      <c r="X103" s="143">
        <f t="shared" si="69"/>
        <v>0</v>
      </c>
      <c r="Y103" s="138">
        <v>0</v>
      </c>
      <c r="Z103" s="138">
        <v>0</v>
      </c>
      <c r="AA103" s="140" t="s">
        <v>83</v>
      </c>
    </row>
    <row r="104" spans="1:27" s="141" customFormat="1" x14ac:dyDescent="0.2">
      <c r="A104" s="119">
        <v>2019</v>
      </c>
      <c r="B104" s="119" t="s">
        <v>113</v>
      </c>
      <c r="C104" s="119">
        <v>77</v>
      </c>
      <c r="D104" s="119" t="s">
        <v>11</v>
      </c>
      <c r="E104" s="120">
        <v>43480</v>
      </c>
      <c r="F104" s="120">
        <v>43617</v>
      </c>
      <c r="G104" s="120">
        <v>43646</v>
      </c>
      <c r="H104" s="120">
        <v>43654</v>
      </c>
      <c r="I104" s="121">
        <v>4000</v>
      </c>
      <c r="J104" s="121" t="s">
        <v>135</v>
      </c>
      <c r="K104" s="119" t="s">
        <v>13</v>
      </c>
      <c r="L104" s="119" t="s">
        <v>16</v>
      </c>
      <c r="M104" s="134">
        <v>60.75</v>
      </c>
      <c r="N104" s="119" t="s">
        <v>12</v>
      </c>
      <c r="O104" s="135">
        <f t="shared" si="70"/>
        <v>-243000</v>
      </c>
      <c r="P104" s="136" t="s">
        <v>18</v>
      </c>
      <c r="Q104" s="120" t="s">
        <v>108</v>
      </c>
      <c r="R104" s="38">
        <f t="shared" si="61"/>
        <v>251792</v>
      </c>
      <c r="S104" s="138">
        <v>0</v>
      </c>
      <c r="T104" s="119"/>
      <c r="U104" s="139">
        <v>62.948</v>
      </c>
      <c r="V104" s="138">
        <f>(U104-M104)*I104</f>
        <v>8792.0000000000018</v>
      </c>
      <c r="W104" s="138">
        <f t="shared" si="72"/>
        <v>8792.0000000000018</v>
      </c>
      <c r="X104" s="143">
        <f t="shared" si="69"/>
        <v>8792.0000000000018</v>
      </c>
      <c r="Y104" s="138">
        <v>0</v>
      </c>
      <c r="Z104" s="138">
        <v>0</v>
      </c>
      <c r="AA104" s="140" t="s">
        <v>83</v>
      </c>
    </row>
    <row r="105" spans="1:27" s="141" customFormat="1" x14ac:dyDescent="0.2">
      <c r="A105" s="119">
        <v>2019</v>
      </c>
      <c r="B105" s="119" t="s">
        <v>89</v>
      </c>
      <c r="C105" s="119">
        <v>56</v>
      </c>
      <c r="D105" s="119" t="s">
        <v>11</v>
      </c>
      <c r="E105" s="120">
        <v>43480</v>
      </c>
      <c r="F105" s="120">
        <v>43647</v>
      </c>
      <c r="G105" s="120">
        <v>43677</v>
      </c>
      <c r="H105" s="120">
        <v>43684</v>
      </c>
      <c r="I105" s="121">
        <v>4000</v>
      </c>
      <c r="J105" s="121" t="s">
        <v>135</v>
      </c>
      <c r="K105" s="119" t="s">
        <v>81</v>
      </c>
      <c r="L105" s="119" t="s">
        <v>82</v>
      </c>
      <c r="M105" s="134">
        <v>61</v>
      </c>
      <c r="N105" s="119" t="s">
        <v>12</v>
      </c>
      <c r="O105" s="135">
        <f t="shared" si="70"/>
        <v>-244000</v>
      </c>
      <c r="P105" s="136"/>
      <c r="Q105" s="120" t="s">
        <v>108</v>
      </c>
      <c r="R105" s="38">
        <f t="shared" si="61"/>
        <v>256839.99999999997</v>
      </c>
      <c r="S105" s="138">
        <f>4.65*I105*(-1)</f>
        <v>-18600</v>
      </c>
      <c r="T105" s="119"/>
      <c r="U105" s="139">
        <v>64.209999999999994</v>
      </c>
      <c r="V105" s="29">
        <f t="shared" ref="V105:V106" si="73">MAX((U105-M105)*I105,0)</f>
        <v>12839.999999999975</v>
      </c>
      <c r="W105" s="138">
        <f t="shared" ref="W105:W107" si="74">V105</f>
        <v>12839.999999999975</v>
      </c>
      <c r="X105" s="143">
        <f t="shared" ref="X105:X110" si="75">W105</f>
        <v>12839.999999999975</v>
      </c>
      <c r="Y105" s="138">
        <v>0</v>
      </c>
      <c r="Z105" s="138">
        <v>0</v>
      </c>
      <c r="AA105" s="140" t="s">
        <v>83</v>
      </c>
    </row>
    <row r="106" spans="1:27" s="141" customFormat="1" x14ac:dyDescent="0.2">
      <c r="A106" s="119">
        <v>2019</v>
      </c>
      <c r="B106" s="119" t="s">
        <v>95</v>
      </c>
      <c r="C106" s="119">
        <v>62</v>
      </c>
      <c r="D106" s="119" t="s">
        <v>11</v>
      </c>
      <c r="E106" s="120">
        <v>43480</v>
      </c>
      <c r="F106" s="120">
        <v>43647</v>
      </c>
      <c r="G106" s="120">
        <v>43677</v>
      </c>
      <c r="H106" s="120">
        <v>43684</v>
      </c>
      <c r="I106" s="121">
        <v>4000</v>
      </c>
      <c r="J106" s="121" t="s">
        <v>135</v>
      </c>
      <c r="K106" s="119" t="s">
        <v>81</v>
      </c>
      <c r="L106" s="119" t="s">
        <v>82</v>
      </c>
      <c r="M106" s="134">
        <v>61</v>
      </c>
      <c r="N106" s="119" t="s">
        <v>12</v>
      </c>
      <c r="O106" s="135">
        <f t="shared" si="70"/>
        <v>-244000</v>
      </c>
      <c r="P106" s="136"/>
      <c r="Q106" s="120" t="s">
        <v>108</v>
      </c>
      <c r="R106" s="38">
        <f t="shared" si="61"/>
        <v>256839.99999999997</v>
      </c>
      <c r="S106" s="138">
        <f>4.85*I106*(-1)</f>
        <v>-19400</v>
      </c>
      <c r="T106" s="119"/>
      <c r="U106" s="139">
        <v>64.209999999999994</v>
      </c>
      <c r="V106" s="29">
        <f t="shared" si="73"/>
        <v>12839.999999999975</v>
      </c>
      <c r="W106" s="138">
        <f t="shared" si="74"/>
        <v>12839.999999999975</v>
      </c>
      <c r="X106" s="143">
        <f t="shared" si="75"/>
        <v>12839.999999999975</v>
      </c>
      <c r="Y106" s="138">
        <v>0</v>
      </c>
      <c r="Z106" s="138">
        <v>0</v>
      </c>
      <c r="AA106" s="140" t="s">
        <v>83</v>
      </c>
    </row>
    <row r="107" spans="1:27" s="141" customFormat="1" x14ac:dyDescent="0.2">
      <c r="A107" s="119">
        <v>2019</v>
      </c>
      <c r="B107" s="119" t="s">
        <v>105</v>
      </c>
      <c r="C107" s="119">
        <v>70</v>
      </c>
      <c r="D107" s="119" t="s">
        <v>11</v>
      </c>
      <c r="E107" s="120">
        <v>43480</v>
      </c>
      <c r="F107" s="120">
        <v>43647</v>
      </c>
      <c r="G107" s="120">
        <v>43677</v>
      </c>
      <c r="H107" s="120">
        <v>43684</v>
      </c>
      <c r="I107" s="121">
        <v>4000</v>
      </c>
      <c r="J107" s="121" t="s">
        <v>135</v>
      </c>
      <c r="K107" s="119" t="s">
        <v>99</v>
      </c>
      <c r="L107" s="119" t="s">
        <v>100</v>
      </c>
      <c r="M107" s="134">
        <v>54.85</v>
      </c>
      <c r="N107" s="119" t="s">
        <v>12</v>
      </c>
      <c r="O107" s="135">
        <f t="shared" si="70"/>
        <v>-219400</v>
      </c>
      <c r="P107" s="136"/>
      <c r="Q107" s="120" t="s">
        <v>108</v>
      </c>
      <c r="R107" s="38">
        <f t="shared" si="61"/>
        <v>256839.99999999997</v>
      </c>
      <c r="S107" s="138">
        <f>2.35*I107</f>
        <v>9400</v>
      </c>
      <c r="T107" s="119"/>
      <c r="U107" s="139">
        <v>64.209999999999994</v>
      </c>
      <c r="V107" s="138">
        <f>MAX(M107-U107,0)*I107</f>
        <v>0</v>
      </c>
      <c r="W107" s="138">
        <f t="shared" si="74"/>
        <v>0</v>
      </c>
      <c r="X107" s="143">
        <f t="shared" si="75"/>
        <v>0</v>
      </c>
      <c r="Y107" s="138">
        <v>0</v>
      </c>
      <c r="Z107" s="138">
        <v>0</v>
      </c>
      <c r="AA107" s="140" t="s">
        <v>83</v>
      </c>
    </row>
    <row r="108" spans="1:27" s="141" customFormat="1" x14ac:dyDescent="0.2">
      <c r="A108" s="119">
        <v>2019</v>
      </c>
      <c r="B108" s="119" t="s">
        <v>114</v>
      </c>
      <c r="C108" s="119">
        <v>78</v>
      </c>
      <c r="D108" s="119" t="s">
        <v>11</v>
      </c>
      <c r="E108" s="120">
        <v>43480</v>
      </c>
      <c r="F108" s="120">
        <v>43647</v>
      </c>
      <c r="G108" s="120">
        <v>43677</v>
      </c>
      <c r="H108" s="120">
        <v>43684</v>
      </c>
      <c r="I108" s="121">
        <v>4000</v>
      </c>
      <c r="J108" s="121" t="s">
        <v>135</v>
      </c>
      <c r="K108" s="119" t="s">
        <v>13</v>
      </c>
      <c r="L108" s="119" t="s">
        <v>16</v>
      </c>
      <c r="M108" s="134">
        <v>60.75</v>
      </c>
      <c r="N108" s="119" t="s">
        <v>12</v>
      </c>
      <c r="O108" s="135">
        <f t="shared" si="70"/>
        <v>-243000</v>
      </c>
      <c r="P108" s="136" t="s">
        <v>18</v>
      </c>
      <c r="Q108" s="120" t="s">
        <v>108</v>
      </c>
      <c r="R108" s="38">
        <f t="shared" si="61"/>
        <v>256839.99999999997</v>
      </c>
      <c r="S108" s="138">
        <v>0</v>
      </c>
      <c r="T108" s="119"/>
      <c r="U108" s="139">
        <v>64.209999999999994</v>
      </c>
      <c r="V108" s="138">
        <f>(U108-M108)*I108</f>
        <v>13839.999999999975</v>
      </c>
      <c r="W108" s="138">
        <f>V108</f>
        <v>13839.999999999975</v>
      </c>
      <c r="X108" s="143">
        <f>W108</f>
        <v>13839.999999999975</v>
      </c>
      <c r="Y108" s="138">
        <v>0</v>
      </c>
      <c r="Z108" s="138">
        <v>0</v>
      </c>
      <c r="AA108" s="140" t="s">
        <v>83</v>
      </c>
    </row>
    <row r="109" spans="1:27" s="141" customFormat="1" x14ac:dyDescent="0.2">
      <c r="A109" s="119">
        <v>2019</v>
      </c>
      <c r="B109" s="119" t="s">
        <v>96</v>
      </c>
      <c r="C109" s="119">
        <v>63</v>
      </c>
      <c r="D109" s="119" t="s">
        <v>11</v>
      </c>
      <c r="E109" s="120">
        <v>43480</v>
      </c>
      <c r="F109" s="120">
        <v>43678</v>
      </c>
      <c r="G109" s="120">
        <v>43708</v>
      </c>
      <c r="H109" s="120">
        <v>43717</v>
      </c>
      <c r="I109" s="121">
        <v>4000</v>
      </c>
      <c r="J109" s="121" t="s">
        <v>135</v>
      </c>
      <c r="K109" s="119" t="s">
        <v>81</v>
      </c>
      <c r="L109" s="119" t="s">
        <v>82</v>
      </c>
      <c r="M109" s="134">
        <v>61</v>
      </c>
      <c r="N109" s="119" t="s">
        <v>12</v>
      </c>
      <c r="O109" s="135">
        <f t="shared" ref="O109:O114" si="76">-(M109*I109)</f>
        <v>-244000</v>
      </c>
      <c r="P109" s="136"/>
      <c r="Q109" s="120" t="s">
        <v>108</v>
      </c>
      <c r="R109" s="38">
        <f t="shared" si="61"/>
        <v>237792</v>
      </c>
      <c r="S109" s="138">
        <f>4.85*I109*(-1)</f>
        <v>-19400</v>
      </c>
      <c r="T109" s="119"/>
      <c r="U109" s="139">
        <v>59.448</v>
      </c>
      <c r="V109" s="29">
        <f t="shared" ref="V109" si="77">MAX((U109-M109)*I109,0)</f>
        <v>0</v>
      </c>
      <c r="W109" s="138">
        <f t="shared" ref="W109:W114" si="78">V109</f>
        <v>0</v>
      </c>
      <c r="X109" s="143">
        <f t="shared" si="75"/>
        <v>0</v>
      </c>
      <c r="Y109" s="138">
        <f>W109</f>
        <v>0</v>
      </c>
      <c r="Z109" s="138">
        <v>0</v>
      </c>
      <c r="AA109" s="140" t="s">
        <v>83</v>
      </c>
    </row>
    <row r="110" spans="1:27" s="141" customFormat="1" x14ac:dyDescent="0.2">
      <c r="A110" s="119">
        <v>2019</v>
      </c>
      <c r="B110" s="119" t="s">
        <v>106</v>
      </c>
      <c r="C110" s="119">
        <v>71</v>
      </c>
      <c r="D110" s="119" t="s">
        <v>11</v>
      </c>
      <c r="E110" s="120">
        <v>43480</v>
      </c>
      <c r="F110" s="120">
        <v>43678</v>
      </c>
      <c r="G110" s="120">
        <v>43708</v>
      </c>
      <c r="H110" s="120">
        <v>43717</v>
      </c>
      <c r="I110" s="121">
        <v>4000</v>
      </c>
      <c r="J110" s="121" t="s">
        <v>135</v>
      </c>
      <c r="K110" s="119" t="s">
        <v>99</v>
      </c>
      <c r="L110" s="119" t="s">
        <v>100</v>
      </c>
      <c r="M110" s="134">
        <v>54.85</v>
      </c>
      <c r="N110" s="119" t="s">
        <v>12</v>
      </c>
      <c r="O110" s="135">
        <f t="shared" si="76"/>
        <v>-219400</v>
      </c>
      <c r="P110" s="136"/>
      <c r="Q110" s="120" t="s">
        <v>108</v>
      </c>
      <c r="R110" s="38">
        <f t="shared" si="61"/>
        <v>237792</v>
      </c>
      <c r="S110" s="138">
        <f>2.35*I110</f>
        <v>9400</v>
      </c>
      <c r="T110" s="119"/>
      <c r="U110" s="139">
        <v>59.448</v>
      </c>
      <c r="V110" s="138">
        <f>MAX(M110-U110,0)*I110</f>
        <v>0</v>
      </c>
      <c r="W110" s="138">
        <f t="shared" si="78"/>
        <v>0</v>
      </c>
      <c r="X110" s="143">
        <f t="shared" si="75"/>
        <v>0</v>
      </c>
      <c r="Y110" s="138">
        <f>W110</f>
        <v>0</v>
      </c>
      <c r="Z110" s="138">
        <v>0</v>
      </c>
      <c r="AA110" s="140" t="s">
        <v>83</v>
      </c>
    </row>
    <row r="111" spans="1:27" s="141" customFormat="1" x14ac:dyDescent="0.2">
      <c r="A111" s="119">
        <v>2019</v>
      </c>
      <c r="B111" s="119" t="s">
        <v>115</v>
      </c>
      <c r="C111" s="119">
        <v>79</v>
      </c>
      <c r="D111" s="119" t="s">
        <v>11</v>
      </c>
      <c r="E111" s="120">
        <v>43480</v>
      </c>
      <c r="F111" s="120">
        <v>43678</v>
      </c>
      <c r="G111" s="120">
        <v>43708</v>
      </c>
      <c r="H111" s="120">
        <v>43717</v>
      </c>
      <c r="I111" s="121">
        <v>4000</v>
      </c>
      <c r="J111" s="121" t="s">
        <v>135</v>
      </c>
      <c r="K111" s="119" t="s">
        <v>13</v>
      </c>
      <c r="L111" s="119" t="s">
        <v>16</v>
      </c>
      <c r="M111" s="134">
        <v>60.75</v>
      </c>
      <c r="N111" s="119" t="s">
        <v>12</v>
      </c>
      <c r="O111" s="135">
        <f t="shared" si="76"/>
        <v>-243000</v>
      </c>
      <c r="P111" s="136" t="s">
        <v>18</v>
      </c>
      <c r="Q111" s="120" t="s">
        <v>108</v>
      </c>
      <c r="R111" s="38">
        <f t="shared" si="61"/>
        <v>237792</v>
      </c>
      <c r="S111" s="138">
        <v>0</v>
      </c>
      <c r="T111" s="119"/>
      <c r="U111" s="139">
        <v>59.448</v>
      </c>
      <c r="V111" s="138">
        <f>(U111-M111)*I111</f>
        <v>-5207.9999999999982</v>
      </c>
      <c r="W111" s="138">
        <f t="shared" si="78"/>
        <v>-5207.9999999999982</v>
      </c>
      <c r="X111" s="143">
        <f t="shared" ref="X111" si="79">W111</f>
        <v>-5207.9999999999982</v>
      </c>
      <c r="Y111" s="138">
        <v>0</v>
      </c>
      <c r="Z111" s="138">
        <v>0</v>
      </c>
      <c r="AA111" s="140" t="s">
        <v>83</v>
      </c>
    </row>
    <row r="112" spans="1:27" s="141" customFormat="1" x14ac:dyDescent="0.2">
      <c r="A112" s="119">
        <v>2019</v>
      </c>
      <c r="B112" s="119" t="s">
        <v>97</v>
      </c>
      <c r="C112" s="119">
        <v>64</v>
      </c>
      <c r="D112" s="119" t="s">
        <v>11</v>
      </c>
      <c r="E112" s="120">
        <v>43480</v>
      </c>
      <c r="F112" s="120">
        <v>43709</v>
      </c>
      <c r="G112" s="120">
        <v>43738</v>
      </c>
      <c r="H112" s="120">
        <v>43745</v>
      </c>
      <c r="I112" s="121">
        <v>4000</v>
      </c>
      <c r="J112" s="121" t="s">
        <v>135</v>
      </c>
      <c r="K112" s="119" t="s">
        <v>81</v>
      </c>
      <c r="L112" s="119" t="s">
        <v>82</v>
      </c>
      <c r="M112" s="134">
        <v>61</v>
      </c>
      <c r="N112" s="119" t="s">
        <v>12</v>
      </c>
      <c r="O112" s="135">
        <f t="shared" si="76"/>
        <v>-244000</v>
      </c>
      <c r="P112" s="136"/>
      <c r="Q112" s="120" t="s">
        <v>108</v>
      </c>
      <c r="R112" s="38">
        <f t="shared" si="61"/>
        <v>248856</v>
      </c>
      <c r="S112" s="138">
        <f>4.85*I112*(-1)</f>
        <v>-19400</v>
      </c>
      <c r="T112" s="119"/>
      <c r="U112" s="139">
        <v>62.213999999999999</v>
      </c>
      <c r="V112" s="29">
        <f t="shared" ref="V112" si="80">MAX((U112-M112)*I112,0)</f>
        <v>4855.9999999999945</v>
      </c>
      <c r="W112" s="138">
        <f t="shared" si="78"/>
        <v>4855.9999999999945</v>
      </c>
      <c r="X112" s="143">
        <f>W112</f>
        <v>4855.9999999999945</v>
      </c>
      <c r="Y112" s="138">
        <v>0</v>
      </c>
      <c r="Z112" s="138">
        <v>1711.9999999999891</v>
      </c>
      <c r="AA112" s="140" t="s">
        <v>83</v>
      </c>
    </row>
    <row r="113" spans="1:27" s="141" customFormat="1" x14ac:dyDescent="0.2">
      <c r="A113" s="119">
        <v>2019</v>
      </c>
      <c r="B113" s="119" t="s">
        <v>107</v>
      </c>
      <c r="C113" s="119">
        <v>72</v>
      </c>
      <c r="D113" s="119" t="s">
        <v>11</v>
      </c>
      <c r="E113" s="120">
        <v>43480</v>
      </c>
      <c r="F113" s="120">
        <v>43709</v>
      </c>
      <c r="G113" s="120">
        <v>43738</v>
      </c>
      <c r="H113" s="120">
        <v>43745</v>
      </c>
      <c r="I113" s="121">
        <v>4000</v>
      </c>
      <c r="J113" s="121" t="s">
        <v>135</v>
      </c>
      <c r="K113" s="119" t="s">
        <v>99</v>
      </c>
      <c r="L113" s="119" t="s">
        <v>100</v>
      </c>
      <c r="M113" s="134">
        <v>54.85</v>
      </c>
      <c r="N113" s="119" t="s">
        <v>12</v>
      </c>
      <c r="O113" s="135">
        <f t="shared" si="76"/>
        <v>-219400</v>
      </c>
      <c r="P113" s="136"/>
      <c r="Q113" s="120" t="s">
        <v>108</v>
      </c>
      <c r="R113" s="38">
        <f t="shared" si="61"/>
        <v>248856</v>
      </c>
      <c r="S113" s="138">
        <f>2.35*I113</f>
        <v>9400</v>
      </c>
      <c r="T113" s="119"/>
      <c r="U113" s="139">
        <v>62.213999999999999</v>
      </c>
      <c r="V113" s="138">
        <f>MAX(M113-U113,0)*I113</f>
        <v>0</v>
      </c>
      <c r="W113" s="138">
        <f t="shared" si="78"/>
        <v>0</v>
      </c>
      <c r="X113" s="143">
        <f>W113</f>
        <v>0</v>
      </c>
      <c r="Y113" s="138">
        <v>0</v>
      </c>
      <c r="Z113" s="143">
        <v>-460</v>
      </c>
      <c r="AA113" s="140" t="s">
        <v>83</v>
      </c>
    </row>
    <row r="114" spans="1:27" s="142" customFormat="1" x14ac:dyDescent="0.2">
      <c r="A114" s="116">
        <v>2019</v>
      </c>
      <c r="B114" s="116" t="s">
        <v>116</v>
      </c>
      <c r="C114" s="116">
        <v>80</v>
      </c>
      <c r="D114" s="116" t="s">
        <v>11</v>
      </c>
      <c r="E114" s="117">
        <v>43480</v>
      </c>
      <c r="F114" s="117">
        <v>43709</v>
      </c>
      <c r="G114" s="117">
        <v>43738</v>
      </c>
      <c r="H114" s="117">
        <v>43745</v>
      </c>
      <c r="I114" s="118">
        <v>4000</v>
      </c>
      <c r="J114" s="118" t="s">
        <v>135</v>
      </c>
      <c r="K114" s="116" t="s">
        <v>13</v>
      </c>
      <c r="L114" s="116" t="s">
        <v>16</v>
      </c>
      <c r="M114" s="126">
        <v>60.75</v>
      </c>
      <c r="N114" s="116" t="s">
        <v>12</v>
      </c>
      <c r="O114" s="127">
        <f t="shared" si="76"/>
        <v>-243000</v>
      </c>
      <c r="P114" s="128" t="s">
        <v>18</v>
      </c>
      <c r="Q114" s="117" t="s">
        <v>108</v>
      </c>
      <c r="R114" s="146">
        <f t="shared" si="61"/>
        <v>248856</v>
      </c>
      <c r="S114" s="129">
        <v>0</v>
      </c>
      <c r="T114" s="116"/>
      <c r="U114" s="144">
        <v>62.213999999999999</v>
      </c>
      <c r="V114" s="129">
        <f>(U114-M114)*I114</f>
        <v>5855.9999999999945</v>
      </c>
      <c r="W114" s="129">
        <f t="shared" si="78"/>
        <v>5855.9999999999945</v>
      </c>
      <c r="X114" s="145">
        <f>W114</f>
        <v>5855.9999999999945</v>
      </c>
      <c r="Y114" s="129">
        <v>0</v>
      </c>
      <c r="Z114" s="129">
        <v>0</v>
      </c>
      <c r="AA114" s="130" t="s">
        <v>83</v>
      </c>
    </row>
    <row r="115" spans="1:27" x14ac:dyDescent="0.2">
      <c r="I115" s="42">
        <f>SUM(I85:I114)</f>
        <v>120000</v>
      </c>
      <c r="O115" s="40">
        <f>SUM(O85:O114)</f>
        <v>-7115200</v>
      </c>
      <c r="R115" s="30">
        <f>SUM(R85:R114)</f>
        <v>7865657.04</v>
      </c>
      <c r="S115" s="40">
        <f>SUM(S85:S114)</f>
        <v>-191600</v>
      </c>
      <c r="U115" s="131" t="s">
        <v>37</v>
      </c>
      <c r="V115" s="133">
        <f>SUM(V85:V114)</f>
        <v>424063.47999999992</v>
      </c>
      <c r="W115" s="133">
        <f>SUM(W85:W114)</f>
        <v>424063.47999999992</v>
      </c>
      <c r="X115" s="133">
        <f>SUM(X85:X114)</f>
        <v>424063.47999999992</v>
      </c>
    </row>
    <row r="116" spans="1:27" x14ac:dyDescent="0.2">
      <c r="U116" s="42" t="s">
        <v>119</v>
      </c>
      <c r="V116" s="91">
        <f>V115/$V$125</f>
        <v>386830.99657924741</v>
      </c>
      <c r="W116" s="91">
        <f>W115/$V$125</f>
        <v>386830.99657924741</v>
      </c>
      <c r="X116" s="91">
        <f>X115/$V$125</f>
        <v>386830.99657924741</v>
      </c>
    </row>
    <row r="117" spans="1:27" x14ac:dyDescent="0.2">
      <c r="U117" s="42"/>
      <c r="V117" s="30"/>
      <c r="W117" s="30"/>
      <c r="X117" s="30"/>
    </row>
    <row r="118" spans="1:27" x14ac:dyDescent="0.2">
      <c r="U118" s="42"/>
      <c r="V118" s="30"/>
      <c r="W118" s="30"/>
      <c r="X118" s="30"/>
    </row>
    <row r="119" spans="1:27" ht="13.5" thickBot="1" x14ac:dyDescent="0.25"/>
    <row r="120" spans="1:27" ht="14.25" thickTop="1" thickBot="1" x14ac:dyDescent="0.25">
      <c r="T120" s="86"/>
      <c r="U120" s="87" t="s">
        <v>118</v>
      </c>
      <c r="V120" s="89">
        <f>V64+V83+V116+V13</f>
        <v>824789.30926213274</v>
      </c>
      <c r="W120" s="89">
        <f>W64+W83+W116+W13</f>
        <v>824789.30926213274</v>
      </c>
      <c r="X120" s="89">
        <f>X64+X83+X116+X13</f>
        <v>824789.30926213274</v>
      </c>
      <c r="Y120" s="89">
        <f>Y65+Y88</f>
        <v>0</v>
      </c>
      <c r="Z120" s="88"/>
    </row>
    <row r="121" spans="1:27" ht="13.5" thickTop="1" x14ac:dyDescent="0.2"/>
    <row r="123" spans="1:27" x14ac:dyDescent="0.2">
      <c r="T123" s="57" t="s">
        <v>139</v>
      </c>
      <c r="W123" s="45">
        <f>B2</f>
        <v>43897</v>
      </c>
    </row>
    <row r="125" spans="1:27" x14ac:dyDescent="0.2">
      <c r="U125" s="34" t="s">
        <v>137</v>
      </c>
      <c r="V125" s="34">
        <v>1.0962499999999999</v>
      </c>
    </row>
    <row r="126" spans="1:27" x14ac:dyDescent="0.2">
      <c r="U126" s="34" t="s">
        <v>138</v>
      </c>
      <c r="V126" s="34">
        <v>4.2656999999999998</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15:X16 Y65 V83:X84">
    <cfRule type="cellIs" dxfId="235" priority="398" operator="lessThan">
      <formula>0</formula>
    </cfRule>
  </conditionalFormatting>
  <conditionalFormatting sqref="V66:X66">
    <cfRule type="cellIs" dxfId="234" priority="397" operator="lessThan">
      <formula>0</formula>
    </cfRule>
  </conditionalFormatting>
  <conditionalFormatting sqref="V67:X67">
    <cfRule type="cellIs" dxfId="233" priority="395" operator="lessThan">
      <formula>0</formula>
    </cfRule>
  </conditionalFormatting>
  <conditionalFormatting sqref="B121:B1048576 B115:B119 B64 B1 B66:B67 B82 B3:B9 B15:B16">
    <cfRule type="duplicateValues" dxfId="232" priority="377"/>
  </conditionalFormatting>
  <conditionalFormatting sqref="V17:X28">
    <cfRule type="cellIs" dxfId="231" priority="316" operator="lessThan">
      <formula>0</formula>
    </cfRule>
  </conditionalFormatting>
  <conditionalFormatting sqref="B17">
    <cfRule type="duplicateValues" dxfId="230" priority="315"/>
  </conditionalFormatting>
  <conditionalFormatting sqref="B65">
    <cfRule type="duplicateValues" dxfId="229" priority="313"/>
  </conditionalFormatting>
  <conditionalFormatting sqref="V82:X82">
    <cfRule type="cellIs" dxfId="228" priority="311" operator="lessThan">
      <formula>0</formula>
    </cfRule>
  </conditionalFormatting>
  <conditionalFormatting sqref="B83:B84">
    <cfRule type="duplicateValues" dxfId="227" priority="310"/>
  </conditionalFormatting>
  <conditionalFormatting sqref="B120">
    <cfRule type="duplicateValues" dxfId="226" priority="309"/>
  </conditionalFormatting>
  <conditionalFormatting sqref="Y120">
    <cfRule type="cellIs" dxfId="225" priority="308" operator="lessThan">
      <formula>0</formula>
    </cfRule>
  </conditionalFormatting>
  <conditionalFormatting sqref="V120:X120">
    <cfRule type="cellIs" dxfId="224" priority="307" operator="lessThan">
      <formula>0</formula>
    </cfRule>
  </conditionalFormatting>
  <conditionalFormatting sqref="W123">
    <cfRule type="duplicateValues" dxfId="223" priority="306"/>
  </conditionalFormatting>
  <conditionalFormatting sqref="W85:Y85 X86:X87">
    <cfRule type="cellIs" dxfId="222" priority="305" operator="lessThan">
      <formula>0</formula>
    </cfRule>
  </conditionalFormatting>
  <conditionalFormatting sqref="W87 Y87">
    <cfRule type="cellIs" dxfId="221" priority="304" operator="lessThan">
      <formula>0</formula>
    </cfRule>
  </conditionalFormatting>
  <conditionalFormatting sqref="W86 Y86">
    <cfRule type="cellIs" dxfId="220" priority="303" operator="lessThan">
      <formula>0</formula>
    </cfRule>
  </conditionalFormatting>
  <conditionalFormatting sqref="B85:B87">
    <cfRule type="duplicateValues" dxfId="219" priority="302"/>
  </conditionalFormatting>
  <conditionalFormatting sqref="B85:B87">
    <cfRule type="duplicateValues" dxfId="218" priority="301"/>
  </conditionalFormatting>
  <conditionalFormatting sqref="S86">
    <cfRule type="cellIs" dxfId="217" priority="295" operator="lessThan">
      <formula>0</formula>
    </cfRule>
  </conditionalFormatting>
  <conditionalFormatting sqref="B85:B87">
    <cfRule type="duplicateValues" dxfId="216" priority="298"/>
  </conditionalFormatting>
  <conditionalFormatting sqref="S85">
    <cfRule type="cellIs" dxfId="215" priority="297" operator="lessThan">
      <formula>0</formula>
    </cfRule>
  </conditionalFormatting>
  <conditionalFormatting sqref="S87">
    <cfRule type="cellIs" dxfId="214" priority="296" operator="lessThan">
      <formula>0</formula>
    </cfRule>
  </conditionalFormatting>
  <conditionalFormatting sqref="V115:X115">
    <cfRule type="cellIs" dxfId="213" priority="289" operator="lessThan">
      <formula>0</formula>
    </cfRule>
  </conditionalFormatting>
  <conditionalFormatting sqref="V116:X118">
    <cfRule type="cellIs" dxfId="212" priority="290" operator="lessThan">
      <formula>0</formula>
    </cfRule>
  </conditionalFormatting>
  <conditionalFormatting sqref="B88">
    <cfRule type="duplicateValues" dxfId="211" priority="292"/>
  </conditionalFormatting>
  <conditionalFormatting sqref="V88:X88">
    <cfRule type="cellIs" dxfId="210" priority="291" operator="lessThan">
      <formula>0</formula>
    </cfRule>
  </conditionalFormatting>
  <conditionalFormatting sqref="V85">
    <cfRule type="cellIs" dxfId="209" priority="288" operator="lessThan">
      <formula>0</formula>
    </cfRule>
  </conditionalFormatting>
  <conditionalFormatting sqref="V87">
    <cfRule type="cellIs" dxfId="208" priority="286" operator="lessThan">
      <formula>0</formula>
    </cfRule>
  </conditionalFormatting>
  <conditionalFormatting sqref="W18:Y28">
    <cfRule type="cellIs" dxfId="207" priority="285" operator="lessThan">
      <formula>0</formula>
    </cfRule>
  </conditionalFormatting>
  <conditionalFormatting sqref="B18:B20">
    <cfRule type="duplicateValues" dxfId="206" priority="284"/>
  </conditionalFormatting>
  <conditionalFormatting sqref="V18:V28">
    <cfRule type="cellIs" dxfId="205" priority="283" operator="lessThan">
      <formula>0</formula>
    </cfRule>
  </conditionalFormatting>
  <conditionalFormatting sqref="Y68">
    <cfRule type="cellIs" dxfId="204" priority="282" operator="lessThan">
      <formula>0</formula>
    </cfRule>
  </conditionalFormatting>
  <conditionalFormatting sqref="B68">
    <cfRule type="duplicateValues" dxfId="203" priority="281"/>
  </conditionalFormatting>
  <conditionalFormatting sqref="V68:X68">
    <cfRule type="cellIs" dxfId="202" priority="280" operator="lessThan">
      <formula>0</formula>
    </cfRule>
  </conditionalFormatting>
  <conditionalFormatting sqref="V68:X68">
    <cfRule type="cellIs" dxfId="201" priority="279" operator="lessThan">
      <formula>0</formula>
    </cfRule>
  </conditionalFormatting>
  <conditionalFormatting sqref="W21:Y28">
    <cfRule type="cellIs" dxfId="200" priority="278" operator="lessThan">
      <formula>0</formula>
    </cfRule>
  </conditionalFormatting>
  <conditionalFormatting sqref="B21:B23">
    <cfRule type="duplicateValues" dxfId="199" priority="277"/>
  </conditionalFormatting>
  <conditionalFormatting sqref="B24">
    <cfRule type="duplicateValues" dxfId="198" priority="276"/>
  </conditionalFormatting>
  <conditionalFormatting sqref="W69:Y69">
    <cfRule type="cellIs" dxfId="197" priority="275" operator="lessThan">
      <formula>0</formula>
    </cfRule>
  </conditionalFormatting>
  <conditionalFormatting sqref="B69">
    <cfRule type="duplicateValues" dxfId="196" priority="274"/>
  </conditionalFormatting>
  <conditionalFormatting sqref="W89:Y89">
    <cfRule type="cellIs" dxfId="195" priority="273" operator="lessThan">
      <formula>0</formula>
    </cfRule>
  </conditionalFormatting>
  <conditionalFormatting sqref="W90:Y90">
    <cfRule type="cellIs" dxfId="194" priority="272" operator="lessThan">
      <formula>0</formula>
    </cfRule>
  </conditionalFormatting>
  <conditionalFormatting sqref="B89:B90 B92">
    <cfRule type="duplicateValues" dxfId="193" priority="271"/>
  </conditionalFormatting>
  <conditionalFormatting sqref="B89:B90">
    <cfRule type="duplicateValues" dxfId="192" priority="270"/>
  </conditionalFormatting>
  <conditionalFormatting sqref="X91:Y91">
    <cfRule type="cellIs" dxfId="191" priority="269" operator="lessThan">
      <formula>0</formula>
    </cfRule>
  </conditionalFormatting>
  <conditionalFormatting sqref="B91">
    <cfRule type="duplicateValues" dxfId="190" priority="268"/>
  </conditionalFormatting>
  <conditionalFormatting sqref="B91">
    <cfRule type="duplicateValues" dxfId="189" priority="267"/>
  </conditionalFormatting>
  <conditionalFormatting sqref="W92:Y92">
    <cfRule type="cellIs" dxfId="188" priority="266" operator="lessThan">
      <formula>0</formula>
    </cfRule>
  </conditionalFormatting>
  <conditionalFormatting sqref="B89:B92">
    <cfRule type="duplicateValues" dxfId="187" priority="265"/>
  </conditionalFormatting>
  <conditionalFormatting sqref="S89">
    <cfRule type="cellIs" dxfId="186" priority="264" operator="lessThan">
      <formula>0</formula>
    </cfRule>
  </conditionalFormatting>
  <conditionalFormatting sqref="S90">
    <cfRule type="cellIs" dxfId="185" priority="263" operator="lessThan">
      <formula>0</formula>
    </cfRule>
  </conditionalFormatting>
  <conditionalFormatting sqref="S91">
    <cfRule type="cellIs" dxfId="184" priority="262" operator="lessThan">
      <formula>0</formula>
    </cfRule>
  </conditionalFormatting>
  <conditionalFormatting sqref="S92">
    <cfRule type="cellIs" dxfId="183" priority="261" operator="lessThan">
      <formula>0</formula>
    </cfRule>
  </conditionalFormatting>
  <conditionalFormatting sqref="W91">
    <cfRule type="cellIs" dxfId="182" priority="260" operator="lessThan">
      <formula>0</formula>
    </cfRule>
  </conditionalFormatting>
  <conditionalFormatting sqref="V92">
    <cfRule type="cellIs" dxfId="181" priority="259" operator="lessThan">
      <formula>0</formula>
    </cfRule>
  </conditionalFormatting>
  <conditionalFormatting sqref="V91">
    <cfRule type="cellIs" dxfId="180" priority="256" operator="lessThan">
      <formula>0</formula>
    </cfRule>
  </conditionalFormatting>
  <conditionalFormatting sqref="B25:B27">
    <cfRule type="duplicateValues" dxfId="179" priority="254"/>
  </conditionalFormatting>
  <conditionalFormatting sqref="B28">
    <cfRule type="duplicateValues" dxfId="178" priority="252"/>
  </conditionalFormatting>
  <conditionalFormatting sqref="W93:Y93">
    <cfRule type="cellIs" dxfId="177" priority="250" operator="lessThan">
      <formula>0</formula>
    </cfRule>
  </conditionalFormatting>
  <conditionalFormatting sqref="W94:Y94">
    <cfRule type="cellIs" dxfId="176" priority="249" operator="lessThan">
      <formula>0</formula>
    </cfRule>
  </conditionalFormatting>
  <conditionalFormatting sqref="B96 B93:B94">
    <cfRule type="duplicateValues" dxfId="175" priority="248"/>
  </conditionalFormatting>
  <conditionalFormatting sqref="B93:B94 B96">
    <cfRule type="duplicateValues" dxfId="174" priority="247"/>
  </conditionalFormatting>
  <conditionalFormatting sqref="X95:Y95">
    <cfRule type="cellIs" dxfId="173" priority="246" operator="lessThan">
      <formula>0</formula>
    </cfRule>
  </conditionalFormatting>
  <conditionalFormatting sqref="B95">
    <cfRule type="duplicateValues" dxfId="172" priority="245"/>
  </conditionalFormatting>
  <conditionalFormatting sqref="B95">
    <cfRule type="duplicateValues" dxfId="171" priority="244"/>
  </conditionalFormatting>
  <conditionalFormatting sqref="W96:Y96">
    <cfRule type="cellIs" dxfId="170" priority="243" operator="lessThan">
      <formula>0</formula>
    </cfRule>
  </conditionalFormatting>
  <conditionalFormatting sqref="S93">
    <cfRule type="cellIs" dxfId="169" priority="242" operator="lessThan">
      <formula>0</formula>
    </cfRule>
  </conditionalFormatting>
  <conditionalFormatting sqref="S94">
    <cfRule type="cellIs" dxfId="168" priority="241" operator="lessThan">
      <formula>0</formula>
    </cfRule>
  </conditionalFormatting>
  <conditionalFormatting sqref="S95">
    <cfRule type="cellIs" dxfId="167" priority="240" operator="lessThan">
      <formula>0</formula>
    </cfRule>
  </conditionalFormatting>
  <conditionalFormatting sqref="S96">
    <cfRule type="cellIs" dxfId="166" priority="239" operator="lessThan">
      <formula>0</formula>
    </cfRule>
  </conditionalFormatting>
  <conditionalFormatting sqref="W95">
    <cfRule type="cellIs" dxfId="165" priority="238" operator="lessThan">
      <formula>0</formula>
    </cfRule>
  </conditionalFormatting>
  <conditionalFormatting sqref="B93:B96">
    <cfRule type="duplicateValues" dxfId="164" priority="251"/>
  </conditionalFormatting>
  <conditionalFormatting sqref="V96">
    <cfRule type="cellIs" dxfId="163" priority="237" operator="lessThan">
      <formula>0</formula>
    </cfRule>
  </conditionalFormatting>
  <conditionalFormatting sqref="V95">
    <cfRule type="cellIs" dxfId="162" priority="234" operator="lessThan">
      <formula>0</formula>
    </cfRule>
  </conditionalFormatting>
  <conditionalFormatting sqref="Y70">
    <cfRule type="cellIs" dxfId="161" priority="232" operator="lessThan">
      <formula>0</formula>
    </cfRule>
  </conditionalFormatting>
  <conditionalFormatting sqref="B70">
    <cfRule type="duplicateValues" dxfId="160" priority="231"/>
  </conditionalFormatting>
  <conditionalFormatting sqref="V69">
    <cfRule type="cellIs" dxfId="159" priority="230" operator="lessThan">
      <formula>0</formula>
    </cfRule>
  </conditionalFormatting>
  <conditionalFormatting sqref="V69">
    <cfRule type="cellIs" dxfId="158" priority="229" operator="lessThan">
      <formula>0</formula>
    </cfRule>
  </conditionalFormatting>
  <conditionalFormatting sqref="V70:X70">
    <cfRule type="cellIs" dxfId="157" priority="228" operator="lessThan">
      <formula>0</formula>
    </cfRule>
  </conditionalFormatting>
  <conditionalFormatting sqref="V70:X70">
    <cfRule type="cellIs" dxfId="156" priority="227" operator="lessThan">
      <formula>0</formula>
    </cfRule>
  </conditionalFormatting>
  <conditionalFormatting sqref="W71:Y71">
    <cfRule type="cellIs" dxfId="155" priority="226" operator="lessThan">
      <formula>0</formula>
    </cfRule>
  </conditionalFormatting>
  <conditionalFormatting sqref="B71">
    <cfRule type="duplicateValues" dxfId="154" priority="225"/>
  </conditionalFormatting>
  <conditionalFormatting sqref="V71">
    <cfRule type="cellIs" dxfId="153" priority="224" operator="lessThan">
      <formula>0</formula>
    </cfRule>
  </conditionalFormatting>
  <conditionalFormatting sqref="V71">
    <cfRule type="cellIs" dxfId="152" priority="223" operator="lessThan">
      <formula>0</formula>
    </cfRule>
  </conditionalFormatting>
  <conditionalFormatting sqref="Y29:Y31">
    <cfRule type="cellIs" dxfId="151" priority="222" operator="lessThan">
      <formula>0</formula>
    </cfRule>
  </conditionalFormatting>
  <conditionalFormatting sqref="B29:B31">
    <cfRule type="duplicateValues" dxfId="150" priority="221"/>
  </conditionalFormatting>
  <conditionalFormatting sqref="Y32">
    <cfRule type="cellIs" dxfId="149" priority="220" operator="lessThan">
      <formula>0</formula>
    </cfRule>
  </conditionalFormatting>
  <conditionalFormatting sqref="B32">
    <cfRule type="duplicateValues" dxfId="148" priority="219"/>
  </conditionalFormatting>
  <conditionalFormatting sqref="V29:X32">
    <cfRule type="cellIs" dxfId="147" priority="218" operator="lessThan">
      <formula>0</formula>
    </cfRule>
  </conditionalFormatting>
  <conditionalFormatting sqref="V29:X32">
    <cfRule type="cellIs" dxfId="146" priority="217" operator="lessThan">
      <formula>0</formula>
    </cfRule>
  </conditionalFormatting>
  <conditionalFormatting sqref="Y97">
    <cfRule type="cellIs" dxfId="145" priority="215" operator="lessThan">
      <formula>0</formula>
    </cfRule>
  </conditionalFormatting>
  <conditionalFormatting sqref="Y98">
    <cfRule type="cellIs" dxfId="144" priority="214" operator="lessThan">
      <formula>0</formula>
    </cfRule>
  </conditionalFormatting>
  <conditionalFormatting sqref="B100 B97:B98">
    <cfRule type="duplicateValues" dxfId="143" priority="213"/>
  </conditionalFormatting>
  <conditionalFormatting sqref="B97:B98 B100">
    <cfRule type="duplicateValues" dxfId="142" priority="212"/>
  </conditionalFormatting>
  <conditionalFormatting sqref="Y99">
    <cfRule type="cellIs" dxfId="141" priority="211" operator="lessThan">
      <formula>0</formula>
    </cfRule>
  </conditionalFormatting>
  <conditionalFormatting sqref="B99">
    <cfRule type="duplicateValues" dxfId="140" priority="210"/>
  </conditionalFormatting>
  <conditionalFormatting sqref="B99">
    <cfRule type="duplicateValues" dxfId="139" priority="209"/>
  </conditionalFormatting>
  <conditionalFormatting sqref="Y100">
    <cfRule type="cellIs" dxfId="138" priority="208" operator="lessThan">
      <formula>0</formula>
    </cfRule>
  </conditionalFormatting>
  <conditionalFormatting sqref="S97">
    <cfRule type="cellIs" dxfId="137" priority="207" operator="lessThan">
      <formula>0</formula>
    </cfRule>
  </conditionalFormatting>
  <conditionalFormatting sqref="S98">
    <cfRule type="cellIs" dxfId="136" priority="206" operator="lessThan">
      <formula>0</formula>
    </cfRule>
  </conditionalFormatting>
  <conditionalFormatting sqref="S99">
    <cfRule type="cellIs" dxfId="135" priority="205" operator="lessThan">
      <formula>0</formula>
    </cfRule>
  </conditionalFormatting>
  <conditionalFormatting sqref="S100">
    <cfRule type="cellIs" dxfId="134" priority="204" operator="lessThan">
      <formula>0</formula>
    </cfRule>
  </conditionalFormatting>
  <conditionalFormatting sqref="B97:B100">
    <cfRule type="duplicateValues" dxfId="133" priority="216"/>
  </conditionalFormatting>
  <conditionalFormatting sqref="W97:X97">
    <cfRule type="cellIs" dxfId="132" priority="201" operator="lessThan">
      <formula>0</formula>
    </cfRule>
  </conditionalFormatting>
  <conditionalFormatting sqref="W98:X98">
    <cfRule type="cellIs" dxfId="131" priority="200" operator="lessThan">
      <formula>0</formula>
    </cfRule>
  </conditionalFormatting>
  <conditionalFormatting sqref="X99">
    <cfRule type="cellIs" dxfId="130" priority="199" operator="lessThan">
      <formula>0</formula>
    </cfRule>
  </conditionalFormatting>
  <conditionalFormatting sqref="W100:X100">
    <cfRule type="cellIs" dxfId="129" priority="198" operator="lessThan">
      <formula>0</formula>
    </cfRule>
  </conditionalFormatting>
  <conditionalFormatting sqref="W99">
    <cfRule type="cellIs" dxfId="128" priority="197" operator="lessThan">
      <formula>0</formula>
    </cfRule>
  </conditionalFormatting>
  <conditionalFormatting sqref="V100">
    <cfRule type="cellIs" dxfId="127" priority="196" operator="lessThan">
      <formula>0</formula>
    </cfRule>
  </conditionalFormatting>
  <conditionalFormatting sqref="V99">
    <cfRule type="cellIs" dxfId="126" priority="193" operator="lessThan">
      <formula>0</formula>
    </cfRule>
  </conditionalFormatting>
  <conditionalFormatting sqref="W33:Y35">
    <cfRule type="cellIs" dxfId="125" priority="192" operator="lessThan">
      <formula>0</formula>
    </cfRule>
  </conditionalFormatting>
  <conditionalFormatting sqref="B33:B35">
    <cfRule type="duplicateValues" dxfId="124" priority="191"/>
  </conditionalFormatting>
  <conditionalFormatting sqref="W36:Y36">
    <cfRule type="cellIs" dxfId="123" priority="190" operator="lessThan">
      <formula>0</formula>
    </cfRule>
  </conditionalFormatting>
  <conditionalFormatting sqref="B36">
    <cfRule type="duplicateValues" dxfId="122" priority="189"/>
  </conditionalFormatting>
  <conditionalFormatting sqref="V33:V36">
    <cfRule type="cellIs" dxfId="121" priority="188" operator="lessThan">
      <formula>0</formula>
    </cfRule>
  </conditionalFormatting>
  <conditionalFormatting sqref="W72:Y72">
    <cfRule type="cellIs" dxfId="120" priority="187" operator="lessThan">
      <formula>0</formula>
    </cfRule>
  </conditionalFormatting>
  <conditionalFormatting sqref="B72">
    <cfRule type="duplicateValues" dxfId="119" priority="186"/>
  </conditionalFormatting>
  <conditionalFormatting sqref="V72">
    <cfRule type="cellIs" dxfId="118" priority="185" operator="lessThan">
      <formula>0</formula>
    </cfRule>
  </conditionalFormatting>
  <conditionalFormatting sqref="W101:Y101">
    <cfRule type="cellIs" dxfId="117" priority="183" operator="lessThan">
      <formula>0</formula>
    </cfRule>
  </conditionalFormatting>
  <conditionalFormatting sqref="W102:Y102">
    <cfRule type="cellIs" dxfId="116" priority="182" operator="lessThan">
      <formula>0</formula>
    </cfRule>
  </conditionalFormatting>
  <conditionalFormatting sqref="B104 B101:B102">
    <cfRule type="duplicateValues" dxfId="115" priority="181"/>
  </conditionalFormatting>
  <conditionalFormatting sqref="B101:B102 B104">
    <cfRule type="duplicateValues" dxfId="114" priority="180"/>
  </conditionalFormatting>
  <conditionalFormatting sqref="X103:Y103">
    <cfRule type="cellIs" dxfId="113" priority="179" operator="lessThan">
      <formula>0</formula>
    </cfRule>
  </conditionalFormatting>
  <conditionalFormatting sqref="B103">
    <cfRule type="duplicateValues" dxfId="112" priority="178"/>
  </conditionalFormatting>
  <conditionalFormatting sqref="B103">
    <cfRule type="duplicateValues" dxfId="111" priority="177"/>
  </conditionalFormatting>
  <conditionalFormatting sqref="W104:Y104">
    <cfRule type="cellIs" dxfId="110" priority="176" operator="lessThan">
      <formula>0</formula>
    </cfRule>
  </conditionalFormatting>
  <conditionalFormatting sqref="S101">
    <cfRule type="cellIs" dxfId="109" priority="175" operator="lessThan">
      <formula>0</formula>
    </cfRule>
  </conditionalFormatting>
  <conditionalFormatting sqref="S102">
    <cfRule type="cellIs" dxfId="108" priority="174" operator="lessThan">
      <formula>0</formula>
    </cfRule>
  </conditionalFormatting>
  <conditionalFormatting sqref="S103">
    <cfRule type="cellIs" dxfId="107" priority="173" operator="lessThan">
      <formula>0</formula>
    </cfRule>
  </conditionalFormatting>
  <conditionalFormatting sqref="S104">
    <cfRule type="cellIs" dxfId="106" priority="172" operator="lessThan">
      <formula>0</formula>
    </cfRule>
  </conditionalFormatting>
  <conditionalFormatting sqref="W103">
    <cfRule type="cellIs" dxfId="105" priority="171" operator="lessThan">
      <formula>0</formula>
    </cfRule>
  </conditionalFormatting>
  <conditionalFormatting sqref="B101:B104">
    <cfRule type="duplicateValues" dxfId="104" priority="184"/>
  </conditionalFormatting>
  <conditionalFormatting sqref="V104">
    <cfRule type="cellIs" dxfId="103" priority="169" operator="lessThan">
      <formula>0</formula>
    </cfRule>
  </conditionalFormatting>
  <conditionalFormatting sqref="V103">
    <cfRule type="cellIs" dxfId="102" priority="168" operator="lessThan">
      <formula>0</formula>
    </cfRule>
  </conditionalFormatting>
  <conditionalFormatting sqref="W37:Y39 W40:X40 Y40:Y44">
    <cfRule type="cellIs" dxfId="101" priority="144" operator="lessThan">
      <formula>0</formula>
    </cfRule>
  </conditionalFormatting>
  <conditionalFormatting sqref="B37:B40">
    <cfRule type="duplicateValues" dxfId="100" priority="143"/>
  </conditionalFormatting>
  <conditionalFormatting sqref="V37:V40">
    <cfRule type="cellIs" dxfId="99" priority="142" operator="lessThan">
      <formula>0</formula>
    </cfRule>
  </conditionalFormatting>
  <conditionalFormatting sqref="W73:Y73 Y74:Y81">
    <cfRule type="cellIs" dxfId="98" priority="141" operator="lessThan">
      <formula>0</formula>
    </cfRule>
  </conditionalFormatting>
  <conditionalFormatting sqref="B73">
    <cfRule type="duplicateValues" dxfId="97" priority="140"/>
  </conditionalFormatting>
  <conditionalFormatting sqref="V73">
    <cfRule type="cellIs" dxfId="96" priority="139" operator="lessThan">
      <formula>0</formula>
    </cfRule>
  </conditionalFormatting>
  <conditionalFormatting sqref="W105:Y105">
    <cfRule type="cellIs" dxfId="95" priority="137" operator="lessThan">
      <formula>0</formula>
    </cfRule>
  </conditionalFormatting>
  <conditionalFormatting sqref="B105">
    <cfRule type="duplicateValues" dxfId="94" priority="136"/>
  </conditionalFormatting>
  <conditionalFormatting sqref="B105">
    <cfRule type="duplicateValues" dxfId="93" priority="135"/>
  </conditionalFormatting>
  <conditionalFormatting sqref="S105">
    <cfRule type="cellIs" dxfId="92" priority="134" operator="lessThan">
      <formula>0</formula>
    </cfRule>
  </conditionalFormatting>
  <conditionalFormatting sqref="B105">
    <cfRule type="duplicateValues" dxfId="91" priority="138"/>
  </conditionalFormatting>
  <conditionalFormatting sqref="W106:Y108 W109:X111">
    <cfRule type="cellIs" dxfId="90" priority="131" operator="lessThan">
      <formula>0</formula>
    </cfRule>
  </conditionalFormatting>
  <conditionalFormatting sqref="B106:B108">
    <cfRule type="duplicateValues" dxfId="89" priority="130"/>
  </conditionalFormatting>
  <conditionalFormatting sqref="B106:B108">
    <cfRule type="duplicateValues" dxfId="88" priority="129"/>
  </conditionalFormatting>
  <conditionalFormatting sqref="S106:S108">
    <cfRule type="cellIs" dxfId="87" priority="128" operator="lessThan">
      <formula>0</formula>
    </cfRule>
  </conditionalFormatting>
  <conditionalFormatting sqref="B106:B108">
    <cfRule type="duplicateValues" dxfId="86" priority="132"/>
  </conditionalFormatting>
  <conditionalFormatting sqref="V107:V108 V110:V111">
    <cfRule type="cellIs" dxfId="85" priority="127" operator="lessThan">
      <formula>0</formula>
    </cfRule>
  </conditionalFormatting>
  <conditionalFormatting sqref="Y109 S109:S111">
    <cfRule type="cellIs" dxfId="84" priority="125" operator="lessThan">
      <formula>0</formula>
    </cfRule>
  </conditionalFormatting>
  <conditionalFormatting sqref="B111 B109">
    <cfRule type="duplicateValues" dxfId="83" priority="124"/>
  </conditionalFormatting>
  <conditionalFormatting sqref="B109 B111">
    <cfRule type="duplicateValues" dxfId="82" priority="123"/>
  </conditionalFormatting>
  <conditionalFormatting sqref="Y110:Y111">
    <cfRule type="cellIs" dxfId="81" priority="122" operator="lessThan">
      <formula>0</formula>
    </cfRule>
  </conditionalFormatting>
  <conditionalFormatting sqref="B110">
    <cfRule type="duplicateValues" dxfId="80" priority="121"/>
  </conditionalFormatting>
  <conditionalFormatting sqref="B110">
    <cfRule type="duplicateValues" dxfId="79" priority="120"/>
  </conditionalFormatting>
  <conditionalFormatting sqref="W41:X43">
    <cfRule type="cellIs" dxfId="78" priority="118" operator="lessThan">
      <formula>0</formula>
    </cfRule>
  </conditionalFormatting>
  <conditionalFormatting sqref="B109:B111">
    <cfRule type="duplicateValues" dxfId="77" priority="126"/>
  </conditionalFormatting>
  <conditionalFormatting sqref="B41:B43">
    <cfRule type="duplicateValues" dxfId="76" priority="117"/>
  </conditionalFormatting>
  <conditionalFormatting sqref="W44:X44">
    <cfRule type="cellIs" dxfId="75" priority="116" operator="lessThan">
      <formula>0</formula>
    </cfRule>
  </conditionalFormatting>
  <conditionalFormatting sqref="B44">
    <cfRule type="duplicateValues" dxfId="74" priority="115"/>
  </conditionalFormatting>
  <conditionalFormatting sqref="W74:X81">
    <cfRule type="cellIs" dxfId="73" priority="114" operator="lessThan">
      <formula>0</formula>
    </cfRule>
  </conditionalFormatting>
  <conditionalFormatting sqref="B74">
    <cfRule type="duplicateValues" dxfId="72" priority="113"/>
  </conditionalFormatting>
  <conditionalFormatting sqref="V41:V42">
    <cfRule type="cellIs" dxfId="71" priority="112" operator="lessThan">
      <formula>0</formula>
    </cfRule>
  </conditionalFormatting>
  <conditionalFormatting sqref="V43:V44">
    <cfRule type="cellIs" dxfId="70" priority="111" operator="lessThan">
      <formula>0</formula>
    </cfRule>
  </conditionalFormatting>
  <conditionalFormatting sqref="V74">
    <cfRule type="cellIs" dxfId="69" priority="108" operator="lessThan">
      <formula>0</formula>
    </cfRule>
  </conditionalFormatting>
  <conditionalFormatting sqref="S112:S113">
    <cfRule type="cellIs" dxfId="68" priority="106" operator="lessThan">
      <formula>0</formula>
    </cfRule>
  </conditionalFormatting>
  <conditionalFormatting sqref="B112 B114">
    <cfRule type="duplicateValues" dxfId="67" priority="105"/>
  </conditionalFormatting>
  <conditionalFormatting sqref="B112">
    <cfRule type="duplicateValues" dxfId="66" priority="104"/>
  </conditionalFormatting>
  <conditionalFormatting sqref="W112:Y113">
    <cfRule type="cellIs" dxfId="65" priority="103" operator="lessThan">
      <formula>0</formula>
    </cfRule>
  </conditionalFormatting>
  <conditionalFormatting sqref="B113">
    <cfRule type="duplicateValues" dxfId="64" priority="102"/>
  </conditionalFormatting>
  <conditionalFormatting sqref="W114:Y114">
    <cfRule type="cellIs" dxfId="63" priority="101" operator="lessThan">
      <formula>0</formula>
    </cfRule>
  </conditionalFormatting>
  <conditionalFormatting sqref="S114">
    <cfRule type="cellIs" dxfId="62" priority="100" operator="lessThan">
      <formula>0</formula>
    </cfRule>
  </conditionalFormatting>
  <conditionalFormatting sqref="B112:B114">
    <cfRule type="duplicateValues" dxfId="61" priority="107"/>
  </conditionalFormatting>
  <conditionalFormatting sqref="Z113">
    <cfRule type="cellIs" dxfId="60" priority="99" operator="lessThan">
      <formula>0</formula>
    </cfRule>
  </conditionalFormatting>
  <conditionalFormatting sqref="V113">
    <cfRule type="cellIs" dxfId="59" priority="97" operator="lessThan">
      <formula>0</formula>
    </cfRule>
  </conditionalFormatting>
  <conditionalFormatting sqref="V114">
    <cfRule type="cellIs" dxfId="58" priority="96" operator="lessThan">
      <formula>0</formula>
    </cfRule>
  </conditionalFormatting>
  <conditionalFormatting sqref="Y45:Y55">
    <cfRule type="cellIs" dxfId="57" priority="95" operator="lessThan">
      <formula>0</formula>
    </cfRule>
  </conditionalFormatting>
  <conditionalFormatting sqref="B45:B47">
    <cfRule type="duplicateValues" dxfId="56" priority="94"/>
  </conditionalFormatting>
  <conditionalFormatting sqref="B48">
    <cfRule type="duplicateValues" dxfId="55" priority="92"/>
  </conditionalFormatting>
  <conditionalFormatting sqref="W46:X46">
    <cfRule type="cellIs" dxfId="54" priority="91" operator="lessThan">
      <formula>0</formula>
    </cfRule>
  </conditionalFormatting>
  <conditionalFormatting sqref="V46">
    <cfRule type="cellIs" dxfId="53" priority="90" operator="lessThan">
      <formula>0</formula>
    </cfRule>
  </conditionalFormatting>
  <conditionalFormatting sqref="W47:X63">
    <cfRule type="cellIs" dxfId="52" priority="89" operator="lessThan">
      <formula>0</formula>
    </cfRule>
  </conditionalFormatting>
  <conditionalFormatting sqref="V47">
    <cfRule type="cellIs" dxfId="51" priority="88" operator="lessThan">
      <formula>0</formula>
    </cfRule>
  </conditionalFormatting>
  <conditionalFormatting sqref="V48">
    <cfRule type="cellIs" dxfId="50" priority="86" operator="lessThan">
      <formula>0</formula>
    </cfRule>
  </conditionalFormatting>
  <conditionalFormatting sqref="W45:X45">
    <cfRule type="cellIs" dxfId="49" priority="85" operator="lessThan">
      <formula>0</formula>
    </cfRule>
  </conditionalFormatting>
  <conditionalFormatting sqref="V45">
    <cfRule type="cellIs" dxfId="48" priority="84" operator="lessThan">
      <formula>0</formula>
    </cfRule>
  </conditionalFormatting>
  <conditionalFormatting sqref="B75">
    <cfRule type="duplicateValues" dxfId="47" priority="82"/>
  </conditionalFormatting>
  <conditionalFormatting sqref="V75:V81">
    <cfRule type="cellIs" dxfId="46" priority="80" operator="lessThan">
      <formula>0</formula>
    </cfRule>
  </conditionalFormatting>
  <conditionalFormatting sqref="B49:B51">
    <cfRule type="duplicateValues" dxfId="45" priority="78"/>
  </conditionalFormatting>
  <conditionalFormatting sqref="B52">
    <cfRule type="duplicateValues" dxfId="44" priority="76"/>
  </conditionalFormatting>
  <conditionalFormatting sqref="V49:V63">
    <cfRule type="cellIs" dxfId="43" priority="75" operator="lessThan">
      <formula>0</formula>
    </cfRule>
  </conditionalFormatting>
  <conditionalFormatting sqref="B76">
    <cfRule type="duplicateValues" dxfId="42" priority="72"/>
  </conditionalFormatting>
  <conditionalFormatting sqref="B53">
    <cfRule type="duplicateValues" dxfId="41" priority="68"/>
  </conditionalFormatting>
  <conditionalFormatting sqref="B54">
    <cfRule type="duplicateValues" dxfId="40" priority="66"/>
  </conditionalFormatting>
  <conditionalFormatting sqref="B77">
    <cfRule type="duplicateValues" dxfId="39" priority="64"/>
  </conditionalFormatting>
  <conditionalFormatting sqref="B2">
    <cfRule type="duplicateValues" dxfId="38" priority="63"/>
  </conditionalFormatting>
  <conditionalFormatting sqref="V86">
    <cfRule type="cellIs" dxfId="37" priority="62" operator="lessThan">
      <formula>0</formula>
    </cfRule>
  </conditionalFormatting>
  <conditionalFormatting sqref="V89:V90">
    <cfRule type="cellIs" dxfId="36" priority="61" operator="lessThan">
      <formula>0</formula>
    </cfRule>
  </conditionalFormatting>
  <conditionalFormatting sqref="V93:V94">
    <cfRule type="cellIs" dxfId="35" priority="60" operator="lessThan">
      <formula>0</formula>
    </cfRule>
  </conditionalFormatting>
  <conditionalFormatting sqref="V97:V98">
    <cfRule type="cellIs" dxfId="34" priority="59" operator="lessThan">
      <formula>0</formula>
    </cfRule>
  </conditionalFormatting>
  <conditionalFormatting sqref="V101:V102">
    <cfRule type="cellIs" dxfId="33" priority="58" operator="lessThan">
      <formula>0</formula>
    </cfRule>
  </conditionalFormatting>
  <conditionalFormatting sqref="V105:V106">
    <cfRule type="cellIs" dxfId="32" priority="57" operator="lessThan">
      <formula>0</formula>
    </cfRule>
  </conditionalFormatting>
  <conditionalFormatting sqref="V109">
    <cfRule type="cellIs" dxfId="31" priority="56" operator="lessThan">
      <formula>0</formula>
    </cfRule>
  </conditionalFormatting>
  <conditionalFormatting sqref="V112">
    <cfRule type="cellIs" dxfId="30" priority="55" operator="lessThan">
      <formula>0</formula>
    </cfRule>
  </conditionalFormatting>
  <conditionalFormatting sqref="B55">
    <cfRule type="duplicateValues" dxfId="29" priority="54"/>
  </conditionalFormatting>
  <conditionalFormatting sqref="B10 B14">
    <cfRule type="duplicateValues" dxfId="28" priority="48"/>
  </conditionalFormatting>
  <conditionalFormatting sqref="W11:Y11 W12:X12">
    <cfRule type="cellIs" dxfId="27" priority="46" operator="lessThan">
      <formula>0</formula>
    </cfRule>
  </conditionalFormatting>
  <conditionalFormatting sqref="B11">
    <cfRule type="duplicateValues" dxfId="26" priority="45"/>
  </conditionalFormatting>
  <conditionalFormatting sqref="S11">
    <cfRule type="cellIs" dxfId="25" priority="44" operator="lessThan">
      <formula>0</formula>
    </cfRule>
  </conditionalFormatting>
  <conditionalFormatting sqref="B11">
    <cfRule type="duplicateValues" dxfId="24" priority="47"/>
  </conditionalFormatting>
  <conditionalFormatting sqref="Y13">
    <cfRule type="cellIs" dxfId="23" priority="42" operator="lessThan">
      <formula>0</formula>
    </cfRule>
  </conditionalFormatting>
  <conditionalFormatting sqref="S13">
    <cfRule type="cellIs" dxfId="22" priority="41" operator="lessThan">
      <formula>0</formula>
    </cfRule>
  </conditionalFormatting>
  <conditionalFormatting sqref="B13">
    <cfRule type="duplicateValues" dxfId="21" priority="43"/>
  </conditionalFormatting>
  <conditionalFormatting sqref="V11:V12">
    <cfRule type="cellIs" dxfId="20" priority="40" operator="lessThan">
      <formula>0</formula>
    </cfRule>
  </conditionalFormatting>
  <conditionalFormatting sqref="V13:X13">
    <cfRule type="cellIs" dxfId="19" priority="36" operator="lessThan">
      <formula>0</formula>
    </cfRule>
  </conditionalFormatting>
  <conditionalFormatting sqref="Y56:Y63">
    <cfRule type="cellIs" dxfId="18" priority="35" operator="lessThan">
      <formula>0</formula>
    </cfRule>
  </conditionalFormatting>
  <conditionalFormatting sqref="B56">
    <cfRule type="duplicateValues" dxfId="17" priority="34"/>
  </conditionalFormatting>
  <conditionalFormatting sqref="Y57:Y63">
    <cfRule type="cellIs" dxfId="16" priority="33" operator="lessThan">
      <formula>0</formula>
    </cfRule>
  </conditionalFormatting>
  <conditionalFormatting sqref="B57">
    <cfRule type="duplicateValues" dxfId="15" priority="32"/>
  </conditionalFormatting>
  <conditionalFormatting sqref="B58">
    <cfRule type="duplicateValues" dxfId="14" priority="30"/>
  </conditionalFormatting>
  <conditionalFormatting sqref="B59">
    <cfRule type="duplicateValues" dxfId="13" priority="28"/>
  </conditionalFormatting>
  <conditionalFormatting sqref="B78">
    <cfRule type="duplicateValues" dxfId="12" priority="23"/>
  </conditionalFormatting>
  <conditionalFormatting sqref="B79">
    <cfRule type="duplicateValues" dxfId="11" priority="21"/>
  </conditionalFormatting>
  <conditionalFormatting sqref="B12">
    <cfRule type="duplicateValues" dxfId="10" priority="19"/>
  </conditionalFormatting>
  <conditionalFormatting sqref="Y12">
    <cfRule type="cellIs" dxfId="9" priority="18" operator="lessThan">
      <formula>0</formula>
    </cfRule>
  </conditionalFormatting>
  <conditionalFormatting sqref="S12">
    <cfRule type="cellIs" dxfId="8" priority="17" operator="lessThan">
      <formula>0</formula>
    </cfRule>
  </conditionalFormatting>
  <conditionalFormatting sqref="B12">
    <cfRule type="duplicateValues" dxfId="7" priority="20"/>
  </conditionalFormatting>
  <conditionalFormatting sqref="B60">
    <cfRule type="duplicateValues" dxfId="6" priority="14"/>
  </conditionalFormatting>
  <conditionalFormatting sqref="B61">
    <cfRule type="duplicateValues" dxfId="5" priority="12"/>
  </conditionalFormatting>
  <conditionalFormatting sqref="B62">
    <cfRule type="duplicateValues" dxfId="4" priority="10"/>
  </conditionalFormatting>
  <conditionalFormatting sqref="B63">
    <cfRule type="duplicateValues" dxfId="3" priority="8"/>
  </conditionalFormatting>
  <conditionalFormatting sqref="B80">
    <cfRule type="duplicateValues" dxfId="2" priority="3"/>
  </conditionalFormatting>
  <conditionalFormatting sqref="B81">
    <cfRule type="duplicateValues" dxfId="1" priority="1"/>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00" t="s">
        <v>54</v>
      </c>
      <c r="B2" s="200"/>
      <c r="C2" s="200"/>
      <c r="D2" s="65"/>
      <c r="E2" s="65"/>
      <c r="F2" s="66"/>
      <c r="G2" s="67"/>
      <c r="H2" s="67"/>
      <c r="I2" s="67"/>
      <c r="J2" s="67"/>
    </row>
    <row r="3" spans="1:10" s="68" customFormat="1" ht="15.75" x14ac:dyDescent="0.25">
      <c r="A3" s="201"/>
      <c r="B3" s="201"/>
      <c r="C3" s="201"/>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2020-03-12T09:38:43Z</dcterms:modified>
</cp:coreProperties>
</file>