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ADBE3B00-68A4-4E58-AE78-22328E82148C}" xr6:coauthVersionLast="45" xr6:coauthVersionMax="45"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realized'!$A$9:$AC$95</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realized'!$A$1:$Y$97</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5" i="11" l="1"/>
  <c r="I95" i="11"/>
  <c r="V93" i="11" l="1"/>
  <c r="V92" i="11"/>
  <c r="O95" i="11"/>
  <c r="W25" i="11"/>
  <c r="I26" i="11"/>
  <c r="V94" i="11"/>
  <c r="W94" i="11" s="1"/>
  <c r="R94" i="11"/>
  <c r="O94" i="11"/>
  <c r="X93" i="11"/>
  <c r="R93" i="11"/>
  <c r="R95" i="11" s="1"/>
  <c r="O93" i="11"/>
  <c r="R25" i="11"/>
  <c r="O25" i="11"/>
  <c r="S26" i="11"/>
  <c r="Y26" i="11"/>
  <c r="V24" i="11"/>
  <c r="W24" i="11" s="1"/>
  <c r="R24" i="11"/>
  <c r="O24" i="11"/>
  <c r="X25" i="11" l="1"/>
  <c r="V95" i="11"/>
  <c r="X94" i="11"/>
  <c r="X95" i="11" s="1"/>
  <c r="X24" i="11"/>
  <c r="W93" i="11"/>
  <c r="W95" i="11" s="1"/>
  <c r="I121" i="11" l="1"/>
  <c r="R23" i="11" l="1"/>
  <c r="R22" i="11"/>
  <c r="R11" i="11"/>
  <c r="R21" i="11"/>
  <c r="V120" i="11" l="1"/>
  <c r="X120" i="11" s="1"/>
  <c r="R120" i="11"/>
  <c r="O120" i="11"/>
  <c r="V119" i="11"/>
  <c r="X119" i="11" s="1"/>
  <c r="R119" i="11"/>
  <c r="O119" i="11"/>
  <c r="X92" i="11"/>
  <c r="R92" i="11"/>
  <c r="O92" i="11"/>
  <c r="V91" i="11"/>
  <c r="X91" i="11" s="1"/>
  <c r="R91" i="11"/>
  <c r="O91" i="11"/>
  <c r="V90" i="11"/>
  <c r="W90" i="11" s="1"/>
  <c r="R90" i="11"/>
  <c r="O90" i="11"/>
  <c r="V89" i="11"/>
  <c r="X89" i="11" s="1"/>
  <c r="R89" i="11"/>
  <c r="O89" i="11"/>
  <c r="V23" i="11"/>
  <c r="X23" i="11" s="1"/>
  <c r="O23" i="11"/>
  <c r="V22" i="11"/>
  <c r="X22" i="11" s="1"/>
  <c r="O22" i="11"/>
  <c r="W91" i="11" l="1"/>
  <c r="W120" i="11"/>
  <c r="W23" i="11"/>
  <c r="W119" i="11"/>
  <c r="W22" i="11"/>
  <c r="X90" i="11"/>
  <c r="W92" i="11"/>
  <c r="W89" i="11"/>
  <c r="Y95" i="11" l="1"/>
  <c r="V88" i="11"/>
  <c r="W88" i="11" s="1"/>
  <c r="R88" i="11"/>
  <c r="Z95" i="11"/>
  <c r="S95" i="11"/>
  <c r="V118" i="11"/>
  <c r="X118" i="11" s="1"/>
  <c r="R118" i="11"/>
  <c r="O118" i="11"/>
  <c r="V117" i="11"/>
  <c r="X117" i="11" s="1"/>
  <c r="R117" i="11"/>
  <c r="O117" i="11"/>
  <c r="O88" i="11"/>
  <c r="V87" i="11"/>
  <c r="X87" i="11" s="1"/>
  <c r="R87" i="11"/>
  <c r="O87" i="11"/>
  <c r="V86" i="11"/>
  <c r="X86" i="11" s="1"/>
  <c r="R86" i="11"/>
  <c r="O86" i="11"/>
  <c r="V85" i="11"/>
  <c r="X85" i="11" s="1"/>
  <c r="R85" i="11"/>
  <c r="O85" i="11"/>
  <c r="V21" i="11"/>
  <c r="W21" i="11" s="1"/>
  <c r="O21" i="11"/>
  <c r="V20" i="11"/>
  <c r="W20" i="11" s="1"/>
  <c r="R20" i="11"/>
  <c r="O20" i="11"/>
  <c r="V19" i="11"/>
  <c r="W19" i="11" s="1"/>
  <c r="R19" i="11"/>
  <c r="O19" i="11"/>
  <c r="X88" i="11" l="1"/>
  <c r="W117" i="11"/>
  <c r="W86" i="11"/>
  <c r="X21" i="11"/>
  <c r="X20" i="11"/>
  <c r="W85" i="11"/>
  <c r="W118" i="11"/>
  <c r="X19" i="11"/>
  <c r="W87" i="11"/>
  <c r="R17" i="11" l="1"/>
  <c r="R18" i="11"/>
  <c r="V17" i="11"/>
  <c r="X17" i="11" s="1"/>
  <c r="V18" i="11"/>
  <c r="W18" i="11" s="1"/>
  <c r="O18" i="11"/>
  <c r="O17" i="11"/>
  <c r="R83" i="11"/>
  <c r="R84" i="11"/>
  <c r="V83" i="11"/>
  <c r="W83" i="11" s="1"/>
  <c r="X83" i="11" s="1"/>
  <c r="V84" i="11"/>
  <c r="W84" i="11" s="1"/>
  <c r="X84" i="11" s="1"/>
  <c r="O84" i="11"/>
  <c r="O83" i="11"/>
  <c r="X18" i="11" l="1"/>
  <c r="W17" i="11"/>
  <c r="V82" i="11" l="1"/>
  <c r="W82" i="11" s="1"/>
  <c r="X82" i="11" s="1"/>
  <c r="V81" i="11"/>
  <c r="W81" i="11" s="1"/>
  <c r="X81" i="11" s="1"/>
  <c r="V80" i="11"/>
  <c r="R82" i="11"/>
  <c r="R81" i="11"/>
  <c r="R80" i="11"/>
  <c r="O82" i="11"/>
  <c r="O81" i="11"/>
  <c r="R116" i="11"/>
  <c r="R115" i="11"/>
  <c r="V116" i="11"/>
  <c r="V115" i="11"/>
  <c r="W115" i="11" s="1"/>
  <c r="O116" i="11"/>
  <c r="O115" i="11"/>
  <c r="R15" i="11"/>
  <c r="R16" i="11"/>
  <c r="V16" i="11"/>
  <c r="X16" i="11" s="1"/>
  <c r="V15" i="11"/>
  <c r="O16" i="11"/>
  <c r="X115" i="11" l="1"/>
  <c r="W116" i="11"/>
  <c r="X116" i="11" s="1"/>
  <c r="W16" i="11"/>
  <c r="I154" i="11" l="1"/>
  <c r="R114" i="11"/>
  <c r="R113" i="11"/>
  <c r="R112" i="11"/>
  <c r="R111" i="11"/>
  <c r="R110" i="11"/>
  <c r="R109" i="11"/>
  <c r="R108" i="11"/>
  <c r="R107" i="11"/>
  <c r="R106" i="11"/>
  <c r="R105" i="11"/>
  <c r="R104" i="11"/>
  <c r="R103" i="11"/>
  <c r="R102" i="11"/>
  <c r="R101" i="11"/>
  <c r="R100" i="11"/>
  <c r="R99" i="11"/>
  <c r="R98"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2" i="11"/>
  <c r="R31" i="11"/>
  <c r="R30" i="11"/>
  <c r="R29" i="11"/>
  <c r="R28" i="11"/>
  <c r="V77" i="11"/>
  <c r="W77" i="11" s="1"/>
  <c r="X77" i="11" s="1"/>
  <c r="V78" i="11"/>
  <c r="W78" i="11" s="1"/>
  <c r="X78" i="11" s="1"/>
  <c r="V79" i="11"/>
  <c r="W79" i="11" s="1"/>
  <c r="X79" i="11" s="1"/>
  <c r="W80" i="11"/>
  <c r="X80" i="11" s="1"/>
  <c r="V113" i="11"/>
  <c r="W113" i="11" s="1"/>
  <c r="X113" i="11" s="1"/>
  <c r="V114" i="11"/>
  <c r="W114" i="11" s="1"/>
  <c r="X114" i="11" s="1"/>
  <c r="O114" i="11"/>
  <c r="O113" i="11"/>
  <c r="O80" i="11"/>
  <c r="O79" i="11"/>
  <c r="O78" i="11"/>
  <c r="O77" i="11"/>
  <c r="R14" i="11"/>
  <c r="R13" i="11"/>
  <c r="W15" i="11"/>
  <c r="O15" i="11"/>
  <c r="V14" i="11"/>
  <c r="W14" i="11" s="1"/>
  <c r="O14" i="11"/>
  <c r="V13" i="11"/>
  <c r="W13" i="11" s="1"/>
  <c r="R12" i="11"/>
  <c r="R26" i="11" s="1"/>
  <c r="O13" i="11"/>
  <c r="R121" i="11" l="1"/>
  <c r="X15" i="11"/>
  <c r="X14" i="11"/>
  <c r="X13" i="11"/>
  <c r="V28" i="11" l="1"/>
  <c r="V74" i="11" l="1"/>
  <c r="W74" i="11" s="1"/>
  <c r="V73" i="11"/>
  <c r="V12" i="11"/>
  <c r="W12" i="11" s="1"/>
  <c r="V75" i="11"/>
  <c r="W75" i="11" s="1"/>
  <c r="X75" i="11" s="1"/>
  <c r="V76" i="11"/>
  <c r="W76" i="11" s="1"/>
  <c r="X76" i="11" s="1"/>
  <c r="V111" i="11"/>
  <c r="W111" i="11" s="1"/>
  <c r="X111" i="11" s="1"/>
  <c r="V112" i="11"/>
  <c r="W112" i="11" s="1"/>
  <c r="O112" i="11"/>
  <c r="O111" i="11"/>
  <c r="W73" i="11" l="1"/>
  <c r="X73" i="11" s="1"/>
  <c r="X12" i="11"/>
  <c r="X74" i="11"/>
  <c r="X112" i="11"/>
  <c r="O76" i="11"/>
  <c r="O75" i="11"/>
  <c r="O74" i="11"/>
  <c r="O73" i="11"/>
  <c r="O12" i="11"/>
  <c r="V109" i="11" l="1"/>
  <c r="V110" i="11"/>
  <c r="W110" i="11" s="1"/>
  <c r="X110" i="11" s="1"/>
  <c r="O109" i="11"/>
  <c r="O110" i="11"/>
  <c r="V69" i="11"/>
  <c r="W69" i="11" s="1"/>
  <c r="X69" i="11" s="1"/>
  <c r="V68" i="11"/>
  <c r="W68" i="11" s="1"/>
  <c r="X68" i="11" s="1"/>
  <c r="V70" i="11"/>
  <c r="W70" i="11" s="1"/>
  <c r="X70" i="11" s="1"/>
  <c r="V71" i="11"/>
  <c r="V72" i="11"/>
  <c r="W72" i="11" s="1"/>
  <c r="X72" i="11" s="1"/>
  <c r="O71" i="11"/>
  <c r="O72" i="11"/>
  <c r="O69" i="11"/>
  <c r="O70" i="11"/>
  <c r="W71" i="11" l="1"/>
  <c r="X71" i="11" s="1"/>
  <c r="W109" i="11"/>
  <c r="X109" i="11" s="1"/>
  <c r="V11" i="11"/>
  <c r="V26" i="11" s="1"/>
  <c r="O11" i="11"/>
  <c r="O26" i="11" s="1"/>
  <c r="W11" i="11" l="1"/>
  <c r="W26" i="11" s="1"/>
  <c r="X11" i="11"/>
  <c r="X26" i="11" s="1"/>
  <c r="O68" i="11" l="1"/>
  <c r="R129" i="11" l="1"/>
  <c r="R136" i="11"/>
  <c r="R135" i="11" l="1"/>
  <c r="R134" i="11"/>
  <c r="R133" i="11"/>
  <c r="R132" i="11"/>
  <c r="R131" i="11"/>
  <c r="V151" i="11" l="1"/>
  <c r="V148" i="11"/>
  <c r="V145" i="11"/>
  <c r="V144" i="11"/>
  <c r="V141" i="11"/>
  <c r="V140" i="11"/>
  <c r="V137" i="11"/>
  <c r="V136" i="11"/>
  <c r="V133" i="11"/>
  <c r="V132" i="11"/>
  <c r="V129" i="11"/>
  <c r="V128" i="11"/>
  <c r="V125" i="11"/>
  <c r="V124" i="11"/>
  <c r="R125" i="11"/>
  <c r="R126" i="11"/>
  <c r="R127" i="11"/>
  <c r="R128" i="11"/>
  <c r="R130" i="11"/>
  <c r="R137" i="11"/>
  <c r="R138" i="11"/>
  <c r="R139" i="11"/>
  <c r="R140" i="11"/>
  <c r="R141" i="11"/>
  <c r="R142" i="11"/>
  <c r="R143" i="11"/>
  <c r="R144" i="11"/>
  <c r="R145" i="11"/>
  <c r="R146" i="11"/>
  <c r="R147" i="11"/>
  <c r="R148" i="11"/>
  <c r="R149" i="11"/>
  <c r="R150" i="11"/>
  <c r="R151" i="11"/>
  <c r="R152" i="11"/>
  <c r="R153" i="11"/>
  <c r="V107" i="11" l="1"/>
  <c r="W107" i="11" s="1"/>
  <c r="X107" i="11" s="1"/>
  <c r="V108" i="11"/>
  <c r="O108" i="11"/>
  <c r="V66" i="11"/>
  <c r="W66" i="11" s="1"/>
  <c r="X66" i="11" s="1"/>
  <c r="V67" i="11"/>
  <c r="W67" i="11" s="1"/>
  <c r="X67" i="11" s="1"/>
  <c r="O66" i="11"/>
  <c r="O67" i="11"/>
  <c r="W108" i="11" l="1"/>
  <c r="X108" i="11" l="1"/>
  <c r="V63" i="11" l="1"/>
  <c r="O107" i="11" l="1"/>
  <c r="V65" i="11" l="1"/>
  <c r="V64" i="11"/>
  <c r="W64" i="11" s="1"/>
  <c r="X64" i="11" s="1"/>
  <c r="W63" i="11"/>
  <c r="X63" i="11" s="1"/>
  <c r="V62" i="11"/>
  <c r="W62" i="11" s="1"/>
  <c r="X62" i="11" s="1"/>
  <c r="O65" i="11"/>
  <c r="O64" i="11"/>
  <c r="O63" i="11"/>
  <c r="O62" i="11"/>
  <c r="W65" i="11" l="1"/>
  <c r="X65" i="11" s="1"/>
  <c r="V60" i="11" l="1"/>
  <c r="V59" i="11"/>
  <c r="V58" i="11"/>
  <c r="V106" i="11" l="1"/>
  <c r="W106" i="11" s="1"/>
  <c r="X106" i="11" s="1"/>
  <c r="O106" i="11"/>
  <c r="V61" i="11"/>
  <c r="W61" i="11" s="1"/>
  <c r="X61" i="11" s="1"/>
  <c r="W60" i="11"/>
  <c r="W59" i="11"/>
  <c r="V55" i="11"/>
  <c r="O58" i="11"/>
  <c r="O59" i="11"/>
  <c r="O60" i="11"/>
  <c r="O61" i="11"/>
  <c r="W58" i="11" l="1"/>
  <c r="X60" i="11"/>
  <c r="X59" i="11"/>
  <c r="X58" i="11" l="1"/>
  <c r="V153" i="11"/>
  <c r="W153" i="11" s="1"/>
  <c r="X153" i="11" s="1"/>
  <c r="V152" i="11"/>
  <c r="W152" i="11" s="1"/>
  <c r="X152" i="11" s="1"/>
  <c r="W148" i="11"/>
  <c r="O151" i="11"/>
  <c r="S151" i="11"/>
  <c r="O152" i="11"/>
  <c r="S152" i="11"/>
  <c r="O153" i="11"/>
  <c r="W151" i="11" l="1"/>
  <c r="X151" i="11" s="1"/>
  <c r="V54" i="11" l="1"/>
  <c r="V150" i="11"/>
  <c r="X148" i="11"/>
  <c r="V149" i="11"/>
  <c r="W149" i="11" l="1"/>
  <c r="X149" i="11" s="1"/>
  <c r="W150" i="11"/>
  <c r="X150" i="11" s="1"/>
  <c r="V105" i="11"/>
  <c r="W105" i="11" s="1"/>
  <c r="X105" i="11" s="1"/>
  <c r="V57" i="11"/>
  <c r="W57" i="11" s="1"/>
  <c r="X57" i="11" s="1"/>
  <c r="W54" i="11"/>
  <c r="X54" i="11" s="1"/>
  <c r="O105" i="11" l="1"/>
  <c r="W55" i="11"/>
  <c r="X55" i="11" s="1"/>
  <c r="V56" i="11"/>
  <c r="W56" i="11" s="1"/>
  <c r="X56" i="11" s="1"/>
  <c r="O54" i="11"/>
  <c r="O55" i="11"/>
  <c r="O56" i="11"/>
  <c r="O57" i="11"/>
  <c r="V146" i="11"/>
  <c r="O148" i="11" l="1"/>
  <c r="S148" i="11"/>
  <c r="Y148" i="11"/>
  <c r="O149" i="11"/>
  <c r="S149" i="11"/>
  <c r="O150" i="11"/>
  <c r="Y149" i="11" l="1"/>
  <c r="V53" i="11"/>
  <c r="W53" i="11" s="1"/>
  <c r="X53" i="11" s="1"/>
  <c r="V52" i="11"/>
  <c r="W52" i="11" s="1"/>
  <c r="X52" i="11" s="1"/>
  <c r="O53" i="11"/>
  <c r="O52" i="11"/>
  <c r="V104" i="11"/>
  <c r="W104" i="11" s="1"/>
  <c r="O104" i="11"/>
  <c r="V147" i="11"/>
  <c r="W147" i="11" s="1"/>
  <c r="X147" i="11" s="1"/>
  <c r="W144" i="11"/>
  <c r="X144" i="11" s="1"/>
  <c r="O147" i="11"/>
  <c r="S146" i="11"/>
  <c r="O146" i="11"/>
  <c r="S145" i="11"/>
  <c r="O145" i="11"/>
  <c r="S144" i="11"/>
  <c r="O144" i="11"/>
  <c r="V51" i="11"/>
  <c r="W51" i="11" s="1"/>
  <c r="X51" i="11" s="1"/>
  <c r="V50" i="11"/>
  <c r="W50" i="11" s="1"/>
  <c r="X50" i="11" s="1"/>
  <c r="O51" i="11"/>
  <c r="O50" i="11"/>
  <c r="X104" i="11" l="1"/>
  <c r="W145" i="11"/>
  <c r="X145" i="11" s="1"/>
  <c r="W146" i="11"/>
  <c r="X146" i="11" s="1"/>
  <c r="V143" i="11" l="1"/>
  <c r="W143" i="11" s="1"/>
  <c r="X143" i="11" s="1"/>
  <c r="V142" i="11"/>
  <c r="W142" i="11" s="1"/>
  <c r="X142" i="11" s="1"/>
  <c r="W141" i="11"/>
  <c r="X141" i="11" s="1"/>
  <c r="W140" i="11"/>
  <c r="X140" i="11" s="1"/>
  <c r="O143" i="11"/>
  <c r="S142" i="11"/>
  <c r="O142" i="11"/>
  <c r="S141" i="11"/>
  <c r="O141" i="11"/>
  <c r="S140" i="11"/>
  <c r="O140" i="11"/>
  <c r="V103" i="11"/>
  <c r="X103" i="11" s="1"/>
  <c r="O103" i="11"/>
  <c r="V49" i="11"/>
  <c r="V48" i="11"/>
  <c r="V47" i="11"/>
  <c r="W47" i="11" s="1"/>
  <c r="X47" i="11" s="1"/>
  <c r="V46" i="11"/>
  <c r="W46" i="11" s="1"/>
  <c r="X46" i="11" s="1"/>
  <c r="O49" i="11"/>
  <c r="O48" i="11"/>
  <c r="O47" i="11"/>
  <c r="O46" i="11"/>
  <c r="W49" i="11" l="1"/>
  <c r="X49" i="11" s="1"/>
  <c r="W48" i="11"/>
  <c r="X48" i="11" s="1"/>
  <c r="W103" i="11"/>
  <c r="V138" i="11" l="1"/>
  <c r="W138" i="11" s="1"/>
  <c r="V139" i="11"/>
  <c r="W139" i="11" s="1"/>
  <c r="W137" i="11"/>
  <c r="W136" i="11"/>
  <c r="X139" i="11" l="1"/>
  <c r="O139" i="11"/>
  <c r="S138" i="11"/>
  <c r="O138" i="11"/>
  <c r="S137" i="11"/>
  <c r="O137" i="11"/>
  <c r="X136" i="11"/>
  <c r="S136" i="11"/>
  <c r="O136" i="11"/>
  <c r="V45" i="11"/>
  <c r="W45" i="11" s="1"/>
  <c r="X45" i="11" s="1"/>
  <c r="V44" i="11"/>
  <c r="W44" i="11" s="1"/>
  <c r="X44" i="11" s="1"/>
  <c r="V43" i="11"/>
  <c r="V42" i="11"/>
  <c r="W42" i="11" s="1"/>
  <c r="O45" i="11"/>
  <c r="O44" i="11"/>
  <c r="O43" i="11"/>
  <c r="O42" i="11"/>
  <c r="X42" i="11" l="1"/>
  <c r="W43" i="11"/>
  <c r="X43" i="11" s="1"/>
  <c r="X138" i="11"/>
  <c r="X137" i="11"/>
  <c r="V102" i="11"/>
  <c r="X102" i="11" s="1"/>
  <c r="O102" i="11"/>
  <c r="W102" i="11" l="1"/>
  <c r="V101" i="11" l="1"/>
  <c r="O101" i="11"/>
  <c r="V135" i="11"/>
  <c r="W135" i="11" s="1"/>
  <c r="X135" i="11" s="1"/>
  <c r="V134" i="11"/>
  <c r="W133" i="11"/>
  <c r="X133" i="11" s="1"/>
  <c r="W132" i="11"/>
  <c r="X132" i="11" s="1"/>
  <c r="O135" i="11"/>
  <c r="S134" i="11"/>
  <c r="O134" i="11"/>
  <c r="S133" i="11"/>
  <c r="O133" i="11"/>
  <c r="S132" i="11"/>
  <c r="O132" i="11"/>
  <c r="V38" i="11"/>
  <c r="V39" i="11"/>
  <c r="W39" i="11" s="1"/>
  <c r="V40" i="11"/>
  <c r="W40" i="11" s="1"/>
  <c r="V41" i="11"/>
  <c r="X41" i="11" s="1"/>
  <c r="O41" i="11"/>
  <c r="O40" i="11"/>
  <c r="O39" i="11"/>
  <c r="O38" i="11"/>
  <c r="W101" i="11" l="1"/>
  <c r="X101" i="11"/>
  <c r="W41" i="11"/>
  <c r="X38" i="11"/>
  <c r="W38" i="11"/>
  <c r="W134" i="11"/>
  <c r="X134" i="11" s="1"/>
  <c r="X40" i="11"/>
  <c r="X39" i="11"/>
  <c r="V130" i="11" l="1"/>
  <c r="W130" i="11" s="1"/>
  <c r="V126" i="11"/>
  <c r="V131" i="11"/>
  <c r="W131" i="11" s="1"/>
  <c r="W129" i="11"/>
  <c r="W128" i="11"/>
  <c r="X131" i="11" l="1"/>
  <c r="O131" i="11"/>
  <c r="S130" i="11"/>
  <c r="O130" i="11"/>
  <c r="X129" i="11"/>
  <c r="S129" i="11"/>
  <c r="O129" i="11"/>
  <c r="S128" i="11"/>
  <c r="O128" i="11"/>
  <c r="V100" i="11"/>
  <c r="W100" i="11" s="1"/>
  <c r="O100" i="11"/>
  <c r="V37" i="11"/>
  <c r="W37" i="11" s="1"/>
  <c r="V36" i="11"/>
  <c r="W36" i="11" s="1"/>
  <c r="V35" i="11"/>
  <c r="X35" i="11" s="1"/>
  <c r="V34" i="11"/>
  <c r="X34" i="11" s="1"/>
  <c r="O37" i="11"/>
  <c r="O36" i="11"/>
  <c r="O35" i="11"/>
  <c r="O34" i="11"/>
  <c r="X100" i="11" l="1"/>
  <c r="X128" i="11"/>
  <c r="X130" i="11"/>
  <c r="X36" i="11"/>
  <c r="X37" i="11"/>
  <c r="W34" i="11"/>
  <c r="W35" i="11"/>
  <c r="V99" i="11"/>
  <c r="X99" i="11" s="1"/>
  <c r="O99" i="11"/>
  <c r="V33" i="11"/>
  <c r="X33" i="11" s="1"/>
  <c r="V32" i="11"/>
  <c r="X32" i="11" s="1"/>
  <c r="V31" i="11"/>
  <c r="X31" i="11" s="1"/>
  <c r="R33" i="11"/>
  <c r="O33" i="11"/>
  <c r="O32" i="11"/>
  <c r="O31" i="11"/>
  <c r="W99" i="11" l="1"/>
  <c r="W31" i="11"/>
  <c r="W32" i="11"/>
  <c r="W33" i="11"/>
  <c r="V127" i="11" l="1"/>
  <c r="V154" i="11" s="1"/>
  <c r="W126" i="11"/>
  <c r="W125" i="11"/>
  <c r="X125" i="11" s="1"/>
  <c r="R124" i="11"/>
  <c r="R154" i="11" s="1"/>
  <c r="O127" i="11"/>
  <c r="S126" i="11"/>
  <c r="O126" i="11"/>
  <c r="S125" i="11"/>
  <c r="O125" i="11"/>
  <c r="S124" i="11"/>
  <c r="O124" i="11"/>
  <c r="S154" i="11" l="1"/>
  <c r="V155" i="11"/>
  <c r="O154" i="11"/>
  <c r="W127" i="11"/>
  <c r="X127" i="11" s="1"/>
  <c r="W124" i="11"/>
  <c r="X126" i="11"/>
  <c r="W154" i="11" l="1"/>
  <c r="W155" i="11"/>
  <c r="X124" i="11"/>
  <c r="X154" i="11" s="1"/>
  <c r="X155" i="11" s="1"/>
  <c r="Y159" i="11" l="1"/>
  <c r="V98" i="11" l="1"/>
  <c r="V121" i="11" s="1"/>
  <c r="V122" i="11" s="1"/>
  <c r="O98" i="11"/>
  <c r="O121" i="11" s="1"/>
  <c r="V30" i="11"/>
  <c r="X30" i="11" s="1"/>
  <c r="O30" i="11"/>
  <c r="V29" i="11"/>
  <c r="O29" i="11"/>
  <c r="O28" i="11"/>
  <c r="V159" i="11" l="1"/>
  <c r="W29" i="11"/>
  <c r="X98" i="11"/>
  <c r="X121" i="11" s="1"/>
  <c r="W28" i="11"/>
  <c r="X29" i="11"/>
  <c r="X28" i="11"/>
  <c r="W30" i="11"/>
  <c r="W98" i="11"/>
  <c r="W121" i="11" s="1"/>
  <c r="W122" i="11" l="1"/>
  <c r="X122" i="11"/>
  <c r="X159" i="11" l="1"/>
  <c r="W159" i="11"/>
</calcChain>
</file>

<file path=xl/sharedStrings.xml><?xml version="1.0" encoding="utf-8"?>
<sst xmlns="http://schemas.openxmlformats.org/spreadsheetml/2006/main" count="1231" uniqueCount="176">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</sst>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0" fontId="54" fillId="0" borderId="24" xfId="0" applyFont="1" applyFill="1" applyBorder="1" applyAlignment="1">
      <alignment horizontal="center" vertical="center"/>
    </xf>
    <xf numFmtId="165" fontId="54" fillId="0" borderId="24" xfId="0" applyNumberFormat="1" applyFont="1" applyFill="1" applyBorder="1" applyAlignment="1">
      <alignment horizontal="center" vertical="center"/>
    </xf>
    <xf numFmtId="165" fontId="54" fillId="0" borderId="24" xfId="0" applyNumberFormat="1" applyFont="1" applyFill="1" applyBorder="1" applyAlignment="1">
      <alignment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77">
    <dxf>
      <font>
        <condense val="0"/>
        <extend val="0"/>
        <color indexed="10"/>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5"/>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44043</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4" t="s">
        <v>0</v>
      </c>
      <c r="B6" s="173" t="s">
        <v>1</v>
      </c>
      <c r="C6" s="173" t="s">
        <v>2</v>
      </c>
      <c r="D6" s="173" t="s">
        <v>3</v>
      </c>
      <c r="E6" s="197" t="s">
        <v>4</v>
      </c>
      <c r="F6" s="197" t="s">
        <v>14</v>
      </c>
      <c r="G6" s="197" t="s">
        <v>22</v>
      </c>
      <c r="H6" s="197" t="s">
        <v>23</v>
      </c>
      <c r="I6" s="173" t="s">
        <v>131</v>
      </c>
      <c r="J6" s="173" t="s">
        <v>133</v>
      </c>
      <c r="K6" s="200" t="s">
        <v>5</v>
      </c>
      <c r="L6" s="201"/>
      <c r="M6" s="176" t="s">
        <v>21</v>
      </c>
      <c r="N6" s="173" t="s">
        <v>15</v>
      </c>
      <c r="O6" s="176" t="s">
        <v>19</v>
      </c>
      <c r="P6" s="188" t="s">
        <v>17</v>
      </c>
      <c r="Q6" s="189"/>
      <c r="R6" s="176" t="s">
        <v>20</v>
      </c>
      <c r="S6" s="173" t="s">
        <v>10</v>
      </c>
      <c r="T6" s="22"/>
      <c r="U6" s="184" t="s">
        <v>39</v>
      </c>
      <c r="V6" s="185"/>
      <c r="W6" s="185"/>
      <c r="X6" s="185"/>
      <c r="Y6" s="186"/>
      <c r="Z6" s="90"/>
      <c r="AA6" s="173" t="s">
        <v>9</v>
      </c>
    </row>
    <row r="7" spans="1:29" s="11" customFormat="1" ht="12.75" customHeight="1" x14ac:dyDescent="0.2">
      <c r="A7" s="195"/>
      <c r="B7" s="174"/>
      <c r="C7" s="174"/>
      <c r="D7" s="174"/>
      <c r="E7" s="198"/>
      <c r="F7" s="198"/>
      <c r="G7" s="198"/>
      <c r="H7" s="198"/>
      <c r="I7" s="174"/>
      <c r="J7" s="174"/>
      <c r="K7" s="202"/>
      <c r="L7" s="203"/>
      <c r="M7" s="187"/>
      <c r="N7" s="174"/>
      <c r="O7" s="187"/>
      <c r="P7" s="190"/>
      <c r="Q7" s="191"/>
      <c r="R7" s="187"/>
      <c r="S7" s="174"/>
      <c r="T7" s="22"/>
      <c r="U7" s="176" t="s">
        <v>117</v>
      </c>
      <c r="V7" s="178" t="s">
        <v>6</v>
      </c>
      <c r="W7" s="179"/>
      <c r="X7" s="182" t="s">
        <v>7</v>
      </c>
      <c r="Y7" s="182" t="s">
        <v>8</v>
      </c>
      <c r="AA7" s="174"/>
    </row>
    <row r="8" spans="1:29" s="11" customFormat="1" x14ac:dyDescent="0.2">
      <c r="A8" s="196"/>
      <c r="B8" s="175"/>
      <c r="C8" s="175"/>
      <c r="D8" s="175"/>
      <c r="E8" s="199"/>
      <c r="F8" s="199"/>
      <c r="G8" s="199"/>
      <c r="H8" s="199"/>
      <c r="I8" s="175"/>
      <c r="J8" s="175"/>
      <c r="K8" s="204"/>
      <c r="L8" s="205"/>
      <c r="M8" s="177"/>
      <c r="N8" s="175"/>
      <c r="O8" s="177"/>
      <c r="P8" s="192"/>
      <c r="Q8" s="193"/>
      <c r="R8" s="177"/>
      <c r="S8" s="175"/>
      <c r="T8" s="22"/>
      <c r="U8" s="177"/>
      <c r="V8" s="180"/>
      <c r="W8" s="181"/>
      <c r="X8" s="183"/>
      <c r="Y8" s="183"/>
      <c r="AA8" s="175"/>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5"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8"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8"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8"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5" si="7">(U19-M19)*I19</f>
        <v>-579579.99999999988</v>
      </c>
      <c r="W19" s="143">
        <f t="shared" ref="W19:W21" si="8">V19</f>
        <v>-579579.99999999988</v>
      </c>
      <c r="X19" s="138">
        <f t="shared" ref="X19:X21" si="9">V19</f>
        <v>-579579.99999999988</v>
      </c>
      <c r="Y19" s="138">
        <v>0</v>
      </c>
      <c r="Z19" s="119"/>
      <c r="AA19" s="140" t="s">
        <v>142</v>
      </c>
    </row>
    <row r="20" spans="1:28"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2">
        <v>29.821000000000002</v>
      </c>
      <c r="V20" s="114">
        <f t="shared" si="7"/>
        <v>-13930.585999999998</v>
      </c>
      <c r="W20" s="122">
        <f t="shared" si="8"/>
        <v>-13930.585999999998</v>
      </c>
      <c r="X20" s="114">
        <f t="shared" si="9"/>
        <v>-13930.585999999998</v>
      </c>
      <c r="Y20" s="114">
        <v>0</v>
      </c>
      <c r="Z20" s="107"/>
      <c r="AA20" s="123" t="s">
        <v>142</v>
      </c>
    </row>
    <row r="21" spans="1:28"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6">
        <v>29.821000000000002</v>
      </c>
      <c r="V21" s="165">
        <f t="shared" si="7"/>
        <v>-15447.499999999996</v>
      </c>
      <c r="W21" s="169">
        <f t="shared" si="8"/>
        <v>-15447.499999999996</v>
      </c>
      <c r="X21" s="165">
        <f t="shared" si="9"/>
        <v>-15447.499999999996</v>
      </c>
      <c r="Y21" s="114">
        <v>0</v>
      </c>
      <c r="Z21" s="164"/>
      <c r="AA21" s="140" t="s">
        <v>142</v>
      </c>
    </row>
    <row r="22" spans="1:28"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6">
        <v>36.228999999999999</v>
      </c>
      <c r="V22" s="165">
        <f t="shared" si="7"/>
        <v>-451419.99999999994</v>
      </c>
      <c r="W22" s="169">
        <f>V22</f>
        <v>-451419.99999999994</v>
      </c>
      <c r="X22" s="165">
        <f>V22</f>
        <v>-451419.99999999994</v>
      </c>
      <c r="Y22" s="114">
        <v>0</v>
      </c>
      <c r="Z22" s="164"/>
      <c r="AA22" s="140" t="s">
        <v>142</v>
      </c>
    </row>
    <row r="23" spans="1:28"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6">
        <v>36.228999999999999</v>
      </c>
      <c r="V23" s="165">
        <f t="shared" si="7"/>
        <v>-33539.427999999993</v>
      </c>
      <c r="W23" s="169">
        <f>V23</f>
        <v>-33539.427999999993</v>
      </c>
      <c r="X23" s="165">
        <f>V23</f>
        <v>-33539.427999999993</v>
      </c>
      <c r="Y23" s="114">
        <v>0</v>
      </c>
      <c r="Z23" s="164"/>
      <c r="AA23" s="140" t="s">
        <v>142</v>
      </c>
    </row>
    <row r="24" spans="1:28"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6">
        <v>37.723999999999997</v>
      </c>
      <c r="V24" s="165">
        <f t="shared" si="7"/>
        <v>-34778.639999999999</v>
      </c>
      <c r="W24" s="169">
        <f>V24</f>
        <v>-34778.639999999999</v>
      </c>
      <c r="X24" s="165">
        <f>V24</f>
        <v>-34778.639999999999</v>
      </c>
      <c r="Y24" s="114">
        <v>0</v>
      </c>
      <c r="Z24" s="164"/>
      <c r="AA24" s="140" t="s">
        <v>142</v>
      </c>
    </row>
    <row r="25" spans="1:28" s="163" customFormat="1" x14ac:dyDescent="0.2">
      <c r="A25" s="116">
        <v>2020</v>
      </c>
      <c r="B25" s="116" t="s">
        <v>174</v>
      </c>
      <c r="C25" s="116">
        <v>116</v>
      </c>
      <c r="D25" s="116" t="s">
        <v>11</v>
      </c>
      <c r="E25" s="117">
        <v>43784</v>
      </c>
      <c r="F25" s="117">
        <v>44013</v>
      </c>
      <c r="G25" s="117">
        <v>44043</v>
      </c>
      <c r="H25" s="117">
        <v>44050</v>
      </c>
      <c r="I25" s="118">
        <v>24000</v>
      </c>
      <c r="J25" s="118" t="s">
        <v>135</v>
      </c>
      <c r="K25" s="116" t="s">
        <v>13</v>
      </c>
      <c r="L25" s="116" t="s">
        <v>16</v>
      </c>
      <c r="M25" s="126">
        <v>58.8</v>
      </c>
      <c r="N25" s="116" t="s">
        <v>36</v>
      </c>
      <c r="O25" s="127">
        <f t="shared" si="5"/>
        <v>-1411200</v>
      </c>
      <c r="P25" s="128" t="s">
        <v>18</v>
      </c>
      <c r="Q25" s="117" t="s">
        <v>108</v>
      </c>
      <c r="R25" s="147">
        <f t="shared" si="6"/>
        <v>905375.99999999988</v>
      </c>
      <c r="S25" s="129">
        <v>0</v>
      </c>
      <c r="T25" s="170"/>
      <c r="U25" s="128">
        <v>37.723999999999997</v>
      </c>
      <c r="V25" s="171">
        <f>(U25-M25)*I25</f>
        <v>-505824</v>
      </c>
      <c r="W25" s="172">
        <f>V25</f>
        <v>-505824</v>
      </c>
      <c r="X25" s="171">
        <f>V25</f>
        <v>-505824</v>
      </c>
      <c r="Y25" s="129">
        <v>0</v>
      </c>
      <c r="Z25" s="170"/>
      <c r="AA25" s="130" t="s">
        <v>142</v>
      </c>
    </row>
    <row r="26" spans="1:28" s="24" customFormat="1" x14ac:dyDescent="0.2">
      <c r="A26" s="26"/>
      <c r="B26" s="26"/>
      <c r="C26" s="26"/>
      <c r="D26" s="26"/>
      <c r="E26" s="28"/>
      <c r="F26" s="28"/>
      <c r="G26" s="28"/>
      <c r="H26" s="26"/>
      <c r="I26" s="42">
        <f>SUM(I11:I25)</f>
        <v>152835</v>
      </c>
      <c r="J26" s="42"/>
      <c r="K26" s="26"/>
      <c r="L26" s="30"/>
      <c r="M26" s="131"/>
      <c r="N26" s="131" t="s">
        <v>36</v>
      </c>
      <c r="O26" s="132">
        <f>SUM(O11:O25)</f>
        <v>-8742348</v>
      </c>
      <c r="P26" s="132"/>
      <c r="Q26" s="131"/>
      <c r="R26" s="42">
        <f>SUM(R11:R25)</f>
        <v>5642437.3890000004</v>
      </c>
      <c r="S26" s="133">
        <f>SUM(S2:S11)</f>
        <v>0</v>
      </c>
      <c r="T26" s="131"/>
      <c r="U26" s="131" t="s">
        <v>38</v>
      </c>
      <c r="V26" s="132">
        <f>SUM(V11:V25)</f>
        <v>-3099910.6109999991</v>
      </c>
      <c r="W26" s="132">
        <f t="shared" ref="W26:X26" si="10">SUM(W11:W25)</f>
        <v>-3099910.6109999991</v>
      </c>
      <c r="X26" s="132">
        <f t="shared" si="10"/>
        <v>-3099910.6109999991</v>
      </c>
      <c r="Y26" s="133">
        <f>SUM(Y11:Y23)</f>
        <v>0</v>
      </c>
      <c r="Z26" s="132"/>
      <c r="AA26" s="40"/>
      <c r="AB26" s="40"/>
    </row>
    <row r="27" spans="1:28" s="11" customFormat="1" ht="9" customHeight="1" x14ac:dyDescent="0.2">
      <c r="A27" s="48"/>
      <c r="B27" s="49"/>
      <c r="C27" s="49"/>
      <c r="D27" s="49"/>
      <c r="E27" s="50"/>
      <c r="F27" s="50"/>
      <c r="G27" s="50"/>
      <c r="H27" s="50"/>
      <c r="I27" s="48"/>
      <c r="J27" s="48"/>
      <c r="K27" s="49"/>
      <c r="L27" s="49"/>
      <c r="M27" s="51"/>
      <c r="N27" s="49"/>
      <c r="O27" s="51"/>
      <c r="P27" s="51"/>
      <c r="Q27" s="51"/>
      <c r="R27" s="51"/>
      <c r="S27" s="49"/>
      <c r="T27" s="52"/>
      <c r="U27" s="51"/>
      <c r="V27" s="48"/>
      <c r="W27" s="48"/>
      <c r="X27" s="53"/>
      <c r="Y27" s="53"/>
      <c r="Z27" s="54"/>
      <c r="AA27" s="49"/>
    </row>
    <row r="28" spans="1:28" s="23" customFormat="1" x14ac:dyDescent="0.2">
      <c r="A28" s="25">
        <v>2019</v>
      </c>
      <c r="B28" s="25" t="s">
        <v>24</v>
      </c>
      <c r="C28" s="25">
        <v>5</v>
      </c>
      <c r="D28" s="25" t="s">
        <v>35</v>
      </c>
      <c r="E28" s="27">
        <v>43434</v>
      </c>
      <c r="F28" s="27">
        <v>43466</v>
      </c>
      <c r="G28" s="27">
        <v>43496</v>
      </c>
      <c r="H28" s="27">
        <v>43503</v>
      </c>
      <c r="I28" s="41">
        <v>650</v>
      </c>
      <c r="J28" s="41" t="s">
        <v>132</v>
      </c>
      <c r="K28" s="25" t="s">
        <v>13</v>
      </c>
      <c r="L28" s="25" t="s">
        <v>16</v>
      </c>
      <c r="M28" s="43">
        <v>282.5</v>
      </c>
      <c r="N28" s="25" t="s">
        <v>36</v>
      </c>
      <c r="O28" s="39">
        <f t="shared" ref="O28:O30" si="11">-(M28*I28)</f>
        <v>-183625</v>
      </c>
      <c r="P28" s="33" t="s">
        <v>18</v>
      </c>
      <c r="Q28" s="27" t="s">
        <v>77</v>
      </c>
      <c r="R28" s="38">
        <f>I28*U28</f>
        <v>193689.59999999998</v>
      </c>
      <c r="S28" s="29">
        <v>0</v>
      </c>
      <c r="T28" s="25"/>
      <c r="U28" s="46">
        <v>297.98399999999998</v>
      </c>
      <c r="V28" s="29">
        <f>(U28-M28)*I28</f>
        <v>10064.599999999988</v>
      </c>
      <c r="W28" s="44">
        <f>V28</f>
        <v>10064.599999999988</v>
      </c>
      <c r="X28" s="29">
        <f t="shared" ref="X28:X37" si="12">V28</f>
        <v>10064.599999999988</v>
      </c>
      <c r="Y28" s="29">
        <v>0</v>
      </c>
      <c r="Z28" s="25"/>
      <c r="AA28" s="83" t="s">
        <v>79</v>
      </c>
    </row>
    <row r="29" spans="1:28" s="23" customFormat="1" x14ac:dyDescent="0.2">
      <c r="A29" s="25">
        <v>2019</v>
      </c>
      <c r="B29" s="25" t="s">
        <v>55</v>
      </c>
      <c r="C29" s="25">
        <v>27</v>
      </c>
      <c r="D29" s="25" t="s">
        <v>11</v>
      </c>
      <c r="E29" s="27">
        <v>43452</v>
      </c>
      <c r="F29" s="27">
        <v>43466</v>
      </c>
      <c r="G29" s="27">
        <v>43496</v>
      </c>
      <c r="H29" s="27">
        <v>43503</v>
      </c>
      <c r="I29" s="41">
        <v>635</v>
      </c>
      <c r="J29" s="41" t="s">
        <v>132</v>
      </c>
      <c r="K29" s="25" t="s">
        <v>13</v>
      </c>
      <c r="L29" s="25" t="s">
        <v>16</v>
      </c>
      <c r="M29" s="43">
        <v>265.5</v>
      </c>
      <c r="N29" s="25" t="s">
        <v>36</v>
      </c>
      <c r="O29" s="39">
        <f t="shared" si="11"/>
        <v>-168592.5</v>
      </c>
      <c r="P29" s="33" t="s">
        <v>18</v>
      </c>
      <c r="Q29" s="81" t="s">
        <v>76</v>
      </c>
      <c r="R29" s="38">
        <f>I29*U29</f>
        <v>177063.64129999999</v>
      </c>
      <c r="S29" s="29">
        <v>0</v>
      </c>
      <c r="T29" s="25"/>
      <c r="U29" s="46">
        <v>278.84037999999998</v>
      </c>
      <c r="V29" s="29">
        <f t="shared" ref="V29:V37" si="13">(U29-M29)*I29</f>
        <v>8471.1412999999884</v>
      </c>
      <c r="W29" s="44">
        <f t="shared" ref="W29:W38" si="14">V29</f>
        <v>8471.1412999999884</v>
      </c>
      <c r="X29" s="29">
        <f t="shared" si="12"/>
        <v>8471.1412999999884</v>
      </c>
      <c r="Y29" s="29">
        <v>0</v>
      </c>
      <c r="Z29" s="25"/>
      <c r="AA29" s="83" t="s">
        <v>78</v>
      </c>
    </row>
    <row r="30" spans="1:28" s="23" customFormat="1" x14ac:dyDescent="0.2">
      <c r="A30" s="25">
        <v>2019</v>
      </c>
      <c r="B30" s="25" t="s">
        <v>65</v>
      </c>
      <c r="C30" s="25">
        <v>39</v>
      </c>
      <c r="D30" s="25" t="s">
        <v>11</v>
      </c>
      <c r="E30" s="27">
        <v>43452</v>
      </c>
      <c r="F30" s="27">
        <v>43466</v>
      </c>
      <c r="G30" s="27">
        <v>43496</v>
      </c>
      <c r="H30" s="27">
        <v>43503</v>
      </c>
      <c r="I30" s="41">
        <v>665</v>
      </c>
      <c r="J30" s="41" t="s">
        <v>132</v>
      </c>
      <c r="K30" s="25" t="s">
        <v>13</v>
      </c>
      <c r="L30" s="25" t="s">
        <v>16</v>
      </c>
      <c r="M30" s="43">
        <v>274.5</v>
      </c>
      <c r="N30" s="25" t="s">
        <v>36</v>
      </c>
      <c r="O30" s="39">
        <f t="shared" si="11"/>
        <v>-182542.5</v>
      </c>
      <c r="P30" s="33" t="s">
        <v>18</v>
      </c>
      <c r="Q30" s="81" t="s">
        <v>75</v>
      </c>
      <c r="R30" s="38">
        <f>I30*U30</f>
        <v>201624.60184999998</v>
      </c>
      <c r="S30" s="29">
        <v>0</v>
      </c>
      <c r="T30" s="25"/>
      <c r="U30" s="46">
        <v>303.19488999999999</v>
      </c>
      <c r="V30" s="29">
        <f t="shared" si="13"/>
        <v>19082.101849999992</v>
      </c>
      <c r="W30" s="44">
        <f t="shared" si="14"/>
        <v>19082.101849999992</v>
      </c>
      <c r="X30" s="29">
        <f t="shared" si="12"/>
        <v>19082.101849999992</v>
      </c>
      <c r="Y30" s="29">
        <v>0</v>
      </c>
      <c r="Z30" s="25"/>
      <c r="AA30" s="83" t="s">
        <v>80</v>
      </c>
    </row>
    <row r="31" spans="1:28" s="23" customFormat="1" ht="12.75" customHeight="1" x14ac:dyDescent="0.2">
      <c r="A31" s="25">
        <v>2019</v>
      </c>
      <c r="B31" s="25" t="s">
        <v>25</v>
      </c>
      <c r="C31" s="25">
        <v>6</v>
      </c>
      <c r="D31" s="25" t="s">
        <v>35</v>
      </c>
      <c r="E31" s="27">
        <v>43434</v>
      </c>
      <c r="F31" s="27">
        <v>43497</v>
      </c>
      <c r="G31" s="27">
        <v>43524</v>
      </c>
      <c r="H31" s="27">
        <v>43531</v>
      </c>
      <c r="I31" s="41">
        <v>650</v>
      </c>
      <c r="J31" s="41" t="s">
        <v>132</v>
      </c>
      <c r="K31" s="25" t="s">
        <v>13</v>
      </c>
      <c r="L31" s="25" t="s">
        <v>16</v>
      </c>
      <c r="M31" s="43">
        <v>282.5</v>
      </c>
      <c r="N31" s="25" t="s">
        <v>36</v>
      </c>
      <c r="O31" s="39">
        <f t="shared" ref="O31:O33" si="15">-(M31*I31)</f>
        <v>-183625</v>
      </c>
      <c r="P31" s="33" t="s">
        <v>18</v>
      </c>
      <c r="Q31" s="27" t="s">
        <v>77</v>
      </c>
      <c r="R31" s="38">
        <f>I31*U31</f>
        <v>219439.02499999999</v>
      </c>
      <c r="S31" s="29">
        <v>0</v>
      </c>
      <c r="T31" s="25"/>
      <c r="U31" s="46">
        <v>337.5985</v>
      </c>
      <c r="V31" s="29">
        <f t="shared" si="13"/>
        <v>35814.025000000001</v>
      </c>
      <c r="W31" s="29">
        <f>V31</f>
        <v>35814.025000000001</v>
      </c>
      <c r="X31" s="44">
        <f t="shared" si="12"/>
        <v>35814.025000000001</v>
      </c>
      <c r="Y31" s="29">
        <v>0</v>
      </c>
      <c r="Z31" s="29">
        <v>0</v>
      </c>
      <c r="AA31" s="83" t="s">
        <v>79</v>
      </c>
    </row>
    <row r="32" spans="1:28" s="23" customFormat="1" x14ac:dyDescent="0.2">
      <c r="A32" s="25">
        <v>2019</v>
      </c>
      <c r="B32" s="25" t="s">
        <v>56</v>
      </c>
      <c r="C32" s="25">
        <v>28</v>
      </c>
      <c r="D32" s="25" t="s">
        <v>11</v>
      </c>
      <c r="E32" s="27">
        <v>43452</v>
      </c>
      <c r="F32" s="27">
        <v>43497</v>
      </c>
      <c r="G32" s="27">
        <v>43524</v>
      </c>
      <c r="H32" s="27">
        <v>43531</v>
      </c>
      <c r="I32" s="41">
        <v>635</v>
      </c>
      <c r="J32" s="41" t="s">
        <v>132</v>
      </c>
      <c r="K32" s="25" t="s">
        <v>13</v>
      </c>
      <c r="L32" s="25" t="s">
        <v>16</v>
      </c>
      <c r="M32" s="43">
        <v>265.5</v>
      </c>
      <c r="N32" s="25" t="s">
        <v>36</v>
      </c>
      <c r="O32" s="39">
        <f t="shared" si="15"/>
        <v>-168592.5</v>
      </c>
      <c r="P32" s="33" t="s">
        <v>18</v>
      </c>
      <c r="Q32" s="81" t="s">
        <v>76</v>
      </c>
      <c r="R32" s="38">
        <f>I32*U32</f>
        <v>201503.91500000001</v>
      </c>
      <c r="S32" s="29">
        <v>0</v>
      </c>
      <c r="T32" s="25"/>
      <c r="U32" s="46">
        <v>317.32900000000001</v>
      </c>
      <c r="V32" s="29">
        <f t="shared" si="13"/>
        <v>32911.415000000008</v>
      </c>
      <c r="W32" s="29">
        <f t="shared" si="14"/>
        <v>32911.415000000008</v>
      </c>
      <c r="X32" s="44">
        <f t="shared" si="12"/>
        <v>32911.415000000008</v>
      </c>
      <c r="Y32" s="29">
        <v>0</v>
      </c>
      <c r="Z32" s="29">
        <v>0</v>
      </c>
      <c r="AA32" s="83" t="s">
        <v>78</v>
      </c>
    </row>
    <row r="33" spans="1:27" s="23" customFormat="1" x14ac:dyDescent="0.2">
      <c r="A33" s="25">
        <v>2019</v>
      </c>
      <c r="B33" s="25" t="s">
        <v>66</v>
      </c>
      <c r="C33" s="25">
        <v>40</v>
      </c>
      <c r="D33" s="25" t="s">
        <v>11</v>
      </c>
      <c r="E33" s="27">
        <v>43452</v>
      </c>
      <c r="F33" s="27">
        <v>43497</v>
      </c>
      <c r="G33" s="27">
        <v>43524</v>
      </c>
      <c r="H33" s="27">
        <v>43531</v>
      </c>
      <c r="I33" s="41">
        <v>2110</v>
      </c>
      <c r="J33" s="41" t="s">
        <v>132</v>
      </c>
      <c r="K33" s="25" t="s">
        <v>13</v>
      </c>
      <c r="L33" s="25" t="s">
        <v>16</v>
      </c>
      <c r="M33" s="43">
        <v>274.5</v>
      </c>
      <c r="N33" s="25" t="s">
        <v>36</v>
      </c>
      <c r="O33" s="39">
        <f t="shared" si="15"/>
        <v>-579195</v>
      </c>
      <c r="P33" s="33" t="s">
        <v>18</v>
      </c>
      <c r="Q33" s="81" t="s">
        <v>75</v>
      </c>
      <c r="R33" s="38">
        <f t="shared" ref="R33" si="16">I33*U33</f>
        <v>722501.98</v>
      </c>
      <c r="S33" s="29">
        <v>0</v>
      </c>
      <c r="T33" s="25"/>
      <c r="U33" s="46">
        <v>342.41800000000001</v>
      </c>
      <c r="V33" s="29">
        <f t="shared" si="13"/>
        <v>143306.98000000001</v>
      </c>
      <c r="W33" s="29">
        <f t="shared" si="14"/>
        <v>143306.98000000001</v>
      </c>
      <c r="X33" s="44">
        <f t="shared" si="12"/>
        <v>143306.98000000001</v>
      </c>
      <c r="Y33" s="29">
        <v>0</v>
      </c>
      <c r="Z33" s="29">
        <v>0</v>
      </c>
      <c r="AA33" s="83" t="s">
        <v>80</v>
      </c>
    </row>
    <row r="34" spans="1:27" s="23" customFormat="1" x14ac:dyDescent="0.2">
      <c r="A34" s="92">
        <v>2019</v>
      </c>
      <c r="B34" s="92" t="s">
        <v>26</v>
      </c>
      <c r="C34" s="92">
        <v>7</v>
      </c>
      <c r="D34" s="92" t="s">
        <v>35</v>
      </c>
      <c r="E34" s="81">
        <v>43434</v>
      </c>
      <c r="F34" s="81">
        <v>43525</v>
      </c>
      <c r="G34" s="81">
        <v>43555</v>
      </c>
      <c r="H34" s="81">
        <v>43560</v>
      </c>
      <c r="I34" s="99">
        <v>650</v>
      </c>
      <c r="J34" s="99" t="s">
        <v>132</v>
      </c>
      <c r="K34" s="92" t="s">
        <v>13</v>
      </c>
      <c r="L34" s="92" t="s">
        <v>16</v>
      </c>
      <c r="M34" s="93">
        <v>282.5</v>
      </c>
      <c r="N34" s="92" t="s">
        <v>36</v>
      </c>
      <c r="O34" s="94">
        <f>-(M34*I34)</f>
        <v>-183625</v>
      </c>
      <c r="P34" s="95" t="s">
        <v>18</v>
      </c>
      <c r="Q34" s="81" t="s">
        <v>77</v>
      </c>
      <c r="R34" s="96">
        <f>I34*U34</f>
        <v>226195.44999999998</v>
      </c>
      <c r="S34" s="97">
        <v>0</v>
      </c>
      <c r="T34" s="92"/>
      <c r="U34" s="82">
        <v>347.99299999999999</v>
      </c>
      <c r="V34" s="29">
        <f t="shared" si="13"/>
        <v>42570.45</v>
      </c>
      <c r="W34" s="97">
        <f t="shared" si="14"/>
        <v>42570.45</v>
      </c>
      <c r="X34" s="100">
        <f t="shared" si="12"/>
        <v>42570.45</v>
      </c>
      <c r="Y34" s="97">
        <v>0</v>
      </c>
      <c r="Z34" s="97">
        <v>0</v>
      </c>
      <c r="AA34" s="83" t="s">
        <v>79</v>
      </c>
    </row>
    <row r="35" spans="1:27" s="23" customFormat="1" x14ac:dyDescent="0.2">
      <c r="A35" s="92">
        <v>2019</v>
      </c>
      <c r="B35" s="92" t="s">
        <v>57</v>
      </c>
      <c r="C35" s="92">
        <v>29</v>
      </c>
      <c r="D35" s="92" t="s">
        <v>11</v>
      </c>
      <c r="E35" s="81">
        <v>43452</v>
      </c>
      <c r="F35" s="81">
        <v>43525</v>
      </c>
      <c r="G35" s="81">
        <v>43555</v>
      </c>
      <c r="H35" s="81">
        <v>43560</v>
      </c>
      <c r="I35" s="99">
        <v>635</v>
      </c>
      <c r="J35" s="99" t="s">
        <v>132</v>
      </c>
      <c r="K35" s="92" t="s">
        <v>13</v>
      </c>
      <c r="L35" s="92" t="s">
        <v>16</v>
      </c>
      <c r="M35" s="93">
        <v>265.5</v>
      </c>
      <c r="N35" s="92" t="s">
        <v>36</v>
      </c>
      <c r="O35" s="94">
        <f>-(M35*I35)</f>
        <v>-168592.5</v>
      </c>
      <c r="P35" s="95" t="s">
        <v>18</v>
      </c>
      <c r="Q35" s="81" t="s">
        <v>76</v>
      </c>
      <c r="R35" s="96">
        <f>I35*U35</f>
        <v>213340.95</v>
      </c>
      <c r="S35" s="97">
        <v>0</v>
      </c>
      <c r="T35" s="92"/>
      <c r="U35" s="82">
        <v>335.97</v>
      </c>
      <c r="V35" s="29">
        <f t="shared" si="13"/>
        <v>44748.450000000019</v>
      </c>
      <c r="W35" s="97">
        <f>V35</f>
        <v>44748.450000000019</v>
      </c>
      <c r="X35" s="100">
        <f t="shared" si="12"/>
        <v>44748.450000000019</v>
      </c>
      <c r="Y35" s="97">
        <v>0</v>
      </c>
      <c r="Z35" s="97">
        <v>0</v>
      </c>
      <c r="AA35" s="83" t="s">
        <v>78</v>
      </c>
    </row>
    <row r="36" spans="1:27" s="23" customFormat="1" x14ac:dyDescent="0.2">
      <c r="A36" s="92">
        <v>2019</v>
      </c>
      <c r="B36" s="92" t="s">
        <v>67</v>
      </c>
      <c r="C36" s="92">
        <v>41</v>
      </c>
      <c r="D36" s="92" t="s">
        <v>11</v>
      </c>
      <c r="E36" s="81">
        <v>43452</v>
      </c>
      <c r="F36" s="81">
        <v>43525</v>
      </c>
      <c r="G36" s="81">
        <v>43555</v>
      </c>
      <c r="H36" s="81">
        <v>43560</v>
      </c>
      <c r="I36" s="99">
        <v>2049</v>
      </c>
      <c r="J36" s="99" t="s">
        <v>132</v>
      </c>
      <c r="K36" s="92" t="s">
        <v>13</v>
      </c>
      <c r="L36" s="92" t="s">
        <v>16</v>
      </c>
      <c r="M36" s="93">
        <v>274.5</v>
      </c>
      <c r="N36" s="92" t="s">
        <v>36</v>
      </c>
      <c r="O36" s="94">
        <f>-(M36*I36)</f>
        <v>-562450.5</v>
      </c>
      <c r="P36" s="95" t="s">
        <v>18</v>
      </c>
      <c r="Q36" s="81" t="s">
        <v>75</v>
      </c>
      <c r="R36" s="96">
        <f>I36*U36</f>
        <v>722907.69000000006</v>
      </c>
      <c r="S36" s="97">
        <v>0</v>
      </c>
      <c r="T36" s="92"/>
      <c r="U36" s="82">
        <v>352.81</v>
      </c>
      <c r="V36" s="29">
        <f t="shared" si="13"/>
        <v>160457.19</v>
      </c>
      <c r="W36" s="97">
        <f t="shared" si="14"/>
        <v>160457.19</v>
      </c>
      <c r="X36" s="100">
        <f t="shared" si="12"/>
        <v>160457.19</v>
      </c>
      <c r="Y36" s="97">
        <v>0</v>
      </c>
      <c r="Z36" s="97">
        <v>0</v>
      </c>
      <c r="AA36" s="83" t="s">
        <v>80</v>
      </c>
    </row>
    <row r="37" spans="1:27" s="124" customFormat="1" x14ac:dyDescent="0.2">
      <c r="A37" s="119">
        <v>2019</v>
      </c>
      <c r="B37" s="119" t="s">
        <v>120</v>
      </c>
      <c r="C37" s="119">
        <v>81</v>
      </c>
      <c r="D37" s="119" t="s">
        <v>35</v>
      </c>
      <c r="E37" s="120">
        <v>43508</v>
      </c>
      <c r="F37" s="120">
        <v>43525</v>
      </c>
      <c r="G37" s="120">
        <v>43555</v>
      </c>
      <c r="H37" s="120">
        <v>43560</v>
      </c>
      <c r="I37" s="121">
        <v>400</v>
      </c>
      <c r="J37" s="121" t="s">
        <v>132</v>
      </c>
      <c r="K37" s="119" t="s">
        <v>13</v>
      </c>
      <c r="L37" s="119" t="s">
        <v>16</v>
      </c>
      <c r="M37" s="110">
        <v>340</v>
      </c>
      <c r="N37" s="107" t="s">
        <v>36</v>
      </c>
      <c r="O37" s="111">
        <f>-(M37*I37)</f>
        <v>-136000</v>
      </c>
      <c r="P37" s="112" t="s">
        <v>18</v>
      </c>
      <c r="Q37" s="108" t="s">
        <v>134</v>
      </c>
      <c r="R37" s="113">
        <f t="shared" ref="R37:R79" si="17">I37*U37</f>
        <v>149690.88</v>
      </c>
      <c r="S37" s="114">
        <v>0</v>
      </c>
      <c r="T37" s="107"/>
      <c r="U37" s="115">
        <v>374.22719999999998</v>
      </c>
      <c r="V37" s="114">
        <f t="shared" si="13"/>
        <v>13690.879999999994</v>
      </c>
      <c r="W37" s="114">
        <f t="shared" si="14"/>
        <v>13690.879999999994</v>
      </c>
      <c r="X37" s="122">
        <f t="shared" si="12"/>
        <v>13690.879999999994</v>
      </c>
      <c r="Y37" s="114">
        <v>0</v>
      </c>
      <c r="Z37" s="114">
        <v>0</v>
      </c>
      <c r="AA37" s="123" t="s">
        <v>121</v>
      </c>
    </row>
    <row r="38" spans="1:27" s="124" customFormat="1" x14ac:dyDescent="0.2">
      <c r="A38" s="107">
        <v>2019</v>
      </c>
      <c r="B38" s="107" t="s">
        <v>27</v>
      </c>
      <c r="C38" s="107">
        <v>8</v>
      </c>
      <c r="D38" s="107" t="s">
        <v>35</v>
      </c>
      <c r="E38" s="108">
        <v>43434</v>
      </c>
      <c r="F38" s="108">
        <v>43556</v>
      </c>
      <c r="G38" s="108">
        <v>43585</v>
      </c>
      <c r="H38" s="108">
        <v>43593</v>
      </c>
      <c r="I38" s="109">
        <v>650</v>
      </c>
      <c r="J38" s="109" t="s">
        <v>132</v>
      </c>
      <c r="K38" s="107" t="s">
        <v>13</v>
      </c>
      <c r="L38" s="107" t="s">
        <v>16</v>
      </c>
      <c r="M38" s="110">
        <v>282.5</v>
      </c>
      <c r="N38" s="107" t="s">
        <v>36</v>
      </c>
      <c r="O38" s="111">
        <f t="shared" ref="O38:O41" si="18">-(M38*I38)</f>
        <v>-183625</v>
      </c>
      <c r="P38" s="112" t="s">
        <v>18</v>
      </c>
      <c r="Q38" s="108" t="s">
        <v>77</v>
      </c>
      <c r="R38" s="113">
        <f t="shared" si="17"/>
        <v>234976.94999999998</v>
      </c>
      <c r="S38" s="114">
        <v>0</v>
      </c>
      <c r="T38" s="107"/>
      <c r="U38" s="115">
        <v>361.50299999999999</v>
      </c>
      <c r="V38" s="114">
        <f t="shared" ref="V38:V51" si="19">(U38-M38)*I38</f>
        <v>51351.94999999999</v>
      </c>
      <c r="W38" s="114">
        <f t="shared" si="14"/>
        <v>51351.94999999999</v>
      </c>
      <c r="X38" s="122">
        <f t="shared" ref="X38:X41" si="20">V38</f>
        <v>51351.94999999999</v>
      </c>
      <c r="Y38" s="114">
        <v>0</v>
      </c>
      <c r="Z38" s="114">
        <v>0</v>
      </c>
      <c r="AA38" s="123" t="s">
        <v>79</v>
      </c>
    </row>
    <row r="39" spans="1:27" s="124" customFormat="1" x14ac:dyDescent="0.2">
      <c r="A39" s="107">
        <v>2019</v>
      </c>
      <c r="B39" s="107" t="s">
        <v>58</v>
      </c>
      <c r="C39" s="107">
        <v>30</v>
      </c>
      <c r="D39" s="107" t="s">
        <v>11</v>
      </c>
      <c r="E39" s="108">
        <v>43452</v>
      </c>
      <c r="F39" s="108">
        <v>43556</v>
      </c>
      <c r="G39" s="108">
        <v>43585</v>
      </c>
      <c r="H39" s="108">
        <v>43593</v>
      </c>
      <c r="I39" s="109">
        <v>635</v>
      </c>
      <c r="J39" s="109" t="s">
        <v>132</v>
      </c>
      <c r="K39" s="107" t="s">
        <v>13</v>
      </c>
      <c r="L39" s="107" t="s">
        <v>16</v>
      </c>
      <c r="M39" s="110">
        <v>265.5</v>
      </c>
      <c r="N39" s="107" t="s">
        <v>36</v>
      </c>
      <c r="O39" s="111">
        <f t="shared" si="18"/>
        <v>-168592.5</v>
      </c>
      <c r="P39" s="112" t="s">
        <v>18</v>
      </c>
      <c r="Q39" s="108" t="s">
        <v>76</v>
      </c>
      <c r="R39" s="113">
        <f t="shared" si="17"/>
        <v>222745.3</v>
      </c>
      <c r="S39" s="114">
        <v>0</v>
      </c>
      <c r="T39" s="107"/>
      <c r="U39" s="115">
        <v>350.78</v>
      </c>
      <c r="V39" s="114">
        <f t="shared" si="19"/>
        <v>54152.799999999981</v>
      </c>
      <c r="W39" s="114">
        <f t="shared" ref="W39:W45" si="21">V39</f>
        <v>54152.799999999981</v>
      </c>
      <c r="X39" s="122">
        <f t="shared" si="20"/>
        <v>54152.799999999981</v>
      </c>
      <c r="Y39" s="114">
        <v>0</v>
      </c>
      <c r="Z39" s="114">
        <v>0</v>
      </c>
      <c r="AA39" s="123" t="s">
        <v>78</v>
      </c>
    </row>
    <row r="40" spans="1:27" s="124" customFormat="1" x14ac:dyDescent="0.2">
      <c r="A40" s="107">
        <v>2019</v>
      </c>
      <c r="B40" s="107" t="s">
        <v>68</v>
      </c>
      <c r="C40" s="107">
        <v>42</v>
      </c>
      <c r="D40" s="107" t="s">
        <v>11</v>
      </c>
      <c r="E40" s="108">
        <v>43452</v>
      </c>
      <c r="F40" s="108">
        <v>43556</v>
      </c>
      <c r="G40" s="108">
        <v>43585</v>
      </c>
      <c r="H40" s="108">
        <v>43593</v>
      </c>
      <c r="I40" s="109">
        <v>1588</v>
      </c>
      <c r="J40" s="109" t="s">
        <v>132</v>
      </c>
      <c r="K40" s="107" t="s">
        <v>13</v>
      </c>
      <c r="L40" s="107" t="s">
        <v>16</v>
      </c>
      <c r="M40" s="110">
        <v>274.5</v>
      </c>
      <c r="N40" s="107" t="s">
        <v>36</v>
      </c>
      <c r="O40" s="111">
        <f t="shared" si="18"/>
        <v>-435906</v>
      </c>
      <c r="P40" s="112" t="s">
        <v>18</v>
      </c>
      <c r="Q40" s="108" t="s">
        <v>75</v>
      </c>
      <c r="R40" s="113">
        <f t="shared" si="17"/>
        <v>581225.46799999999</v>
      </c>
      <c r="S40" s="114">
        <v>0</v>
      </c>
      <c r="T40" s="107"/>
      <c r="U40" s="115">
        <v>366.01100000000002</v>
      </c>
      <c r="V40" s="114">
        <f t="shared" si="19"/>
        <v>145319.46800000005</v>
      </c>
      <c r="W40" s="114">
        <f t="shared" si="21"/>
        <v>145319.46800000005</v>
      </c>
      <c r="X40" s="122">
        <f t="shared" si="20"/>
        <v>145319.46800000005</v>
      </c>
      <c r="Y40" s="114">
        <v>0</v>
      </c>
      <c r="Z40" s="114">
        <v>0</v>
      </c>
      <c r="AA40" s="123" t="s">
        <v>80</v>
      </c>
    </row>
    <row r="41" spans="1:27" s="124" customFormat="1" x14ac:dyDescent="0.2">
      <c r="A41" s="119">
        <v>2019</v>
      </c>
      <c r="B41" s="119" t="s">
        <v>122</v>
      </c>
      <c r="C41" s="119">
        <v>82</v>
      </c>
      <c r="D41" s="119" t="s">
        <v>35</v>
      </c>
      <c r="E41" s="120">
        <v>43508</v>
      </c>
      <c r="F41" s="120">
        <v>43556</v>
      </c>
      <c r="G41" s="120">
        <v>43585</v>
      </c>
      <c r="H41" s="120">
        <v>43593</v>
      </c>
      <c r="I41" s="121">
        <v>400</v>
      </c>
      <c r="J41" s="121" t="s">
        <v>132</v>
      </c>
      <c r="K41" s="119" t="s">
        <v>13</v>
      </c>
      <c r="L41" s="119" t="s">
        <v>16</v>
      </c>
      <c r="M41" s="110">
        <v>340</v>
      </c>
      <c r="N41" s="107" t="s">
        <v>36</v>
      </c>
      <c r="O41" s="111">
        <f t="shared" si="18"/>
        <v>-136000</v>
      </c>
      <c r="P41" s="112" t="s">
        <v>18</v>
      </c>
      <c r="Q41" s="108" t="s">
        <v>134</v>
      </c>
      <c r="R41" s="113">
        <f t="shared" si="17"/>
        <v>151052.4</v>
      </c>
      <c r="S41" s="114">
        <v>0</v>
      </c>
      <c r="T41" s="107"/>
      <c r="U41" s="115">
        <v>377.63099999999997</v>
      </c>
      <c r="V41" s="114">
        <f t="shared" si="19"/>
        <v>15052.399999999989</v>
      </c>
      <c r="W41" s="114">
        <f t="shared" si="21"/>
        <v>15052.399999999989</v>
      </c>
      <c r="X41" s="122">
        <f t="shared" si="20"/>
        <v>15052.399999999989</v>
      </c>
      <c r="Y41" s="114">
        <v>0</v>
      </c>
      <c r="Z41" s="114">
        <v>0</v>
      </c>
      <c r="AA41" s="123" t="s">
        <v>121</v>
      </c>
    </row>
    <row r="42" spans="1:27" s="141" customFormat="1" x14ac:dyDescent="0.2">
      <c r="A42" s="119">
        <v>2019</v>
      </c>
      <c r="B42" s="119" t="s">
        <v>28</v>
      </c>
      <c r="C42" s="119">
        <v>9</v>
      </c>
      <c r="D42" s="119" t="s">
        <v>35</v>
      </c>
      <c r="E42" s="120">
        <v>43434</v>
      </c>
      <c r="F42" s="120">
        <v>43586</v>
      </c>
      <c r="G42" s="120">
        <v>43616</v>
      </c>
      <c r="H42" s="120">
        <v>43623</v>
      </c>
      <c r="I42" s="121">
        <v>650</v>
      </c>
      <c r="J42" s="121" t="s">
        <v>132</v>
      </c>
      <c r="K42" s="119" t="s">
        <v>13</v>
      </c>
      <c r="L42" s="119" t="s">
        <v>16</v>
      </c>
      <c r="M42" s="134">
        <v>282.5</v>
      </c>
      <c r="N42" s="119" t="s">
        <v>36</v>
      </c>
      <c r="O42" s="135">
        <f>-(M42*I42)</f>
        <v>-183625</v>
      </c>
      <c r="P42" s="136" t="s">
        <v>18</v>
      </c>
      <c r="Q42" s="120" t="s">
        <v>77</v>
      </c>
      <c r="R42" s="137">
        <f t="shared" si="17"/>
        <v>225244.37000000002</v>
      </c>
      <c r="S42" s="138">
        <v>0</v>
      </c>
      <c r="T42" s="119"/>
      <c r="U42" s="139">
        <v>346.52980000000002</v>
      </c>
      <c r="V42" s="114">
        <f t="shared" si="19"/>
        <v>41619.370000000017</v>
      </c>
      <c r="W42" s="114">
        <f t="shared" si="21"/>
        <v>41619.370000000017</v>
      </c>
      <c r="X42" s="114">
        <f t="shared" ref="X42:X49" si="22">W42</f>
        <v>41619.370000000017</v>
      </c>
      <c r="Y42" s="138">
        <v>0</v>
      </c>
      <c r="Z42" s="138">
        <v>0</v>
      </c>
      <c r="AA42" s="140" t="s">
        <v>79</v>
      </c>
    </row>
    <row r="43" spans="1:27" s="141" customFormat="1" x14ac:dyDescent="0.2">
      <c r="A43" s="119">
        <v>2019</v>
      </c>
      <c r="B43" s="119" t="s">
        <v>59</v>
      </c>
      <c r="C43" s="119">
        <v>31</v>
      </c>
      <c r="D43" s="119" t="s">
        <v>11</v>
      </c>
      <c r="E43" s="120">
        <v>43452</v>
      </c>
      <c r="F43" s="120">
        <v>43586</v>
      </c>
      <c r="G43" s="120">
        <v>43616</v>
      </c>
      <c r="H43" s="120">
        <v>43623</v>
      </c>
      <c r="I43" s="121">
        <v>635</v>
      </c>
      <c r="J43" s="121" t="s">
        <v>132</v>
      </c>
      <c r="K43" s="119" t="s">
        <v>13</v>
      </c>
      <c r="L43" s="119" t="s">
        <v>16</v>
      </c>
      <c r="M43" s="134">
        <v>265.5</v>
      </c>
      <c r="N43" s="119" t="s">
        <v>36</v>
      </c>
      <c r="O43" s="135">
        <f>-(M43*I43)</f>
        <v>-168592.5</v>
      </c>
      <c r="P43" s="136" t="s">
        <v>18</v>
      </c>
      <c r="Q43" s="120" t="s">
        <v>76</v>
      </c>
      <c r="R43" s="137">
        <f t="shared" si="17"/>
        <v>211558.38434999998</v>
      </c>
      <c r="S43" s="138">
        <v>0</v>
      </c>
      <c r="T43" s="119"/>
      <c r="U43" s="139">
        <v>333.16280999999998</v>
      </c>
      <c r="V43" s="114">
        <f t="shared" si="19"/>
        <v>42965.884349999986</v>
      </c>
      <c r="W43" s="114">
        <f t="shared" si="21"/>
        <v>42965.884349999986</v>
      </c>
      <c r="X43" s="114">
        <f t="shared" si="22"/>
        <v>42965.884349999986</v>
      </c>
      <c r="Y43" s="138">
        <v>0</v>
      </c>
      <c r="Z43" s="138">
        <v>0</v>
      </c>
      <c r="AA43" s="140" t="s">
        <v>78</v>
      </c>
    </row>
    <row r="44" spans="1:27" s="141" customFormat="1" x14ac:dyDescent="0.2">
      <c r="A44" s="119">
        <v>2019</v>
      </c>
      <c r="B44" s="119" t="s">
        <v>69</v>
      </c>
      <c r="C44" s="119">
        <v>43</v>
      </c>
      <c r="D44" s="119" t="s">
        <v>11</v>
      </c>
      <c r="E44" s="120">
        <v>43452</v>
      </c>
      <c r="F44" s="120">
        <v>43586</v>
      </c>
      <c r="G44" s="120">
        <v>43616</v>
      </c>
      <c r="H44" s="120">
        <v>43623</v>
      </c>
      <c r="I44" s="121">
        <v>1979</v>
      </c>
      <c r="J44" s="121" t="s">
        <v>132</v>
      </c>
      <c r="K44" s="119" t="s">
        <v>13</v>
      </c>
      <c r="L44" s="119" t="s">
        <v>16</v>
      </c>
      <c r="M44" s="134">
        <v>274.5</v>
      </c>
      <c r="N44" s="119" t="s">
        <v>36</v>
      </c>
      <c r="O44" s="135">
        <f>-(M44*I44)</f>
        <v>-543235.5</v>
      </c>
      <c r="P44" s="136" t="s">
        <v>18</v>
      </c>
      <c r="Q44" s="120" t="s">
        <v>75</v>
      </c>
      <c r="R44" s="137">
        <f t="shared" si="17"/>
        <v>689192.25162</v>
      </c>
      <c r="S44" s="138">
        <v>0</v>
      </c>
      <c r="T44" s="119"/>
      <c r="U44" s="139">
        <v>348.25277999999997</v>
      </c>
      <c r="V44" s="114">
        <f t="shared" si="19"/>
        <v>145956.75161999994</v>
      </c>
      <c r="W44" s="114">
        <f t="shared" si="21"/>
        <v>145956.75161999994</v>
      </c>
      <c r="X44" s="114">
        <f t="shared" si="22"/>
        <v>145956.75161999994</v>
      </c>
      <c r="Y44" s="138">
        <v>0</v>
      </c>
      <c r="Z44" s="138">
        <v>0</v>
      </c>
      <c r="AA44" s="140" t="s">
        <v>80</v>
      </c>
    </row>
    <row r="45" spans="1:27" s="141" customFormat="1" ht="12.75" customHeight="1" x14ac:dyDescent="0.2">
      <c r="A45" s="119">
        <v>2019</v>
      </c>
      <c r="B45" s="119" t="s">
        <v>123</v>
      </c>
      <c r="C45" s="119">
        <v>83</v>
      </c>
      <c r="D45" s="119" t="s">
        <v>35</v>
      </c>
      <c r="E45" s="120">
        <v>43508</v>
      </c>
      <c r="F45" s="120">
        <v>43586</v>
      </c>
      <c r="G45" s="120">
        <v>43616</v>
      </c>
      <c r="H45" s="120">
        <v>43623</v>
      </c>
      <c r="I45" s="121">
        <v>400</v>
      </c>
      <c r="J45" s="121" t="s">
        <v>132</v>
      </c>
      <c r="K45" s="119" t="s">
        <v>13</v>
      </c>
      <c r="L45" s="119" t="s">
        <v>16</v>
      </c>
      <c r="M45" s="134">
        <v>340</v>
      </c>
      <c r="N45" s="119" t="s">
        <v>36</v>
      </c>
      <c r="O45" s="135">
        <f>-(M45*I45)</f>
        <v>-136000</v>
      </c>
      <c r="P45" s="136" t="s">
        <v>18</v>
      </c>
      <c r="Q45" s="120" t="s">
        <v>134</v>
      </c>
      <c r="R45" s="137">
        <f t="shared" si="17"/>
        <v>144729.84</v>
      </c>
      <c r="S45" s="138">
        <v>0</v>
      </c>
      <c r="T45" s="119"/>
      <c r="U45" s="139">
        <v>361.82459999999998</v>
      </c>
      <c r="V45" s="138">
        <f t="shared" si="19"/>
        <v>8729.8399999999892</v>
      </c>
      <c r="W45" s="138">
        <f t="shared" si="21"/>
        <v>8729.8399999999892</v>
      </c>
      <c r="X45" s="138">
        <f t="shared" si="22"/>
        <v>8729.8399999999892</v>
      </c>
      <c r="Y45" s="138">
        <v>0</v>
      </c>
      <c r="Z45" s="138">
        <v>0</v>
      </c>
      <c r="AA45" s="140" t="s">
        <v>121</v>
      </c>
    </row>
    <row r="46" spans="1:27" s="141" customFormat="1" x14ac:dyDescent="0.2">
      <c r="A46" s="119">
        <v>2019</v>
      </c>
      <c r="B46" s="119" t="s">
        <v>29</v>
      </c>
      <c r="C46" s="119">
        <v>10</v>
      </c>
      <c r="D46" s="119" t="s">
        <v>35</v>
      </c>
      <c r="E46" s="120">
        <v>43434</v>
      </c>
      <c r="F46" s="120">
        <v>43617</v>
      </c>
      <c r="G46" s="120">
        <v>43646</v>
      </c>
      <c r="H46" s="120">
        <v>43651</v>
      </c>
      <c r="I46" s="121">
        <v>650</v>
      </c>
      <c r="J46" s="121" t="s">
        <v>132</v>
      </c>
      <c r="K46" s="119" t="s">
        <v>13</v>
      </c>
      <c r="L46" s="119" t="s">
        <v>16</v>
      </c>
      <c r="M46" s="134">
        <v>282.5</v>
      </c>
      <c r="N46" s="119" t="s">
        <v>36</v>
      </c>
      <c r="O46" s="135">
        <f t="shared" ref="O46:O53" si="23">-(M46*I46)</f>
        <v>-183625</v>
      </c>
      <c r="P46" s="136" t="s">
        <v>18</v>
      </c>
      <c r="Q46" s="120" t="s">
        <v>77</v>
      </c>
      <c r="R46" s="137">
        <f t="shared" si="17"/>
        <v>202495.15</v>
      </c>
      <c r="S46" s="138">
        <v>0</v>
      </c>
      <c r="T46" s="119"/>
      <c r="U46" s="139">
        <v>311.53100000000001</v>
      </c>
      <c r="V46" s="138">
        <f t="shared" si="19"/>
        <v>18870.150000000005</v>
      </c>
      <c r="W46" s="138">
        <f t="shared" ref="W46:W49" si="24">V46</f>
        <v>18870.150000000005</v>
      </c>
      <c r="X46" s="143">
        <f t="shared" si="22"/>
        <v>18870.150000000005</v>
      </c>
      <c r="Y46" s="138">
        <v>0</v>
      </c>
      <c r="Z46" s="138">
        <v>0</v>
      </c>
      <c r="AA46" s="140" t="s">
        <v>79</v>
      </c>
    </row>
    <row r="47" spans="1:27" s="141" customFormat="1" x14ac:dyDescent="0.2">
      <c r="A47" s="119">
        <v>2019</v>
      </c>
      <c r="B47" s="119" t="s">
        <v>60</v>
      </c>
      <c r="C47" s="119">
        <v>32</v>
      </c>
      <c r="D47" s="119" t="s">
        <v>11</v>
      </c>
      <c r="E47" s="120">
        <v>43452</v>
      </c>
      <c r="F47" s="120">
        <v>43617</v>
      </c>
      <c r="G47" s="120">
        <v>43646</v>
      </c>
      <c r="H47" s="120">
        <v>43651</v>
      </c>
      <c r="I47" s="121">
        <v>635</v>
      </c>
      <c r="J47" s="121" t="s">
        <v>132</v>
      </c>
      <c r="K47" s="119" t="s">
        <v>13</v>
      </c>
      <c r="L47" s="119" t="s">
        <v>16</v>
      </c>
      <c r="M47" s="134">
        <v>265.5</v>
      </c>
      <c r="N47" s="119" t="s">
        <v>36</v>
      </c>
      <c r="O47" s="135">
        <f t="shared" si="23"/>
        <v>-168592.5</v>
      </c>
      <c r="P47" s="136" t="s">
        <v>18</v>
      </c>
      <c r="Q47" s="120" t="s">
        <v>76</v>
      </c>
      <c r="R47" s="137">
        <f t="shared" si="17"/>
        <v>192020.82499999998</v>
      </c>
      <c r="S47" s="138">
        <v>0</v>
      </c>
      <c r="T47" s="119"/>
      <c r="U47" s="139">
        <v>302.39499999999998</v>
      </c>
      <c r="V47" s="138">
        <f t="shared" si="19"/>
        <v>23428.32499999999</v>
      </c>
      <c r="W47" s="138">
        <f t="shared" si="24"/>
        <v>23428.32499999999</v>
      </c>
      <c r="X47" s="143">
        <f t="shared" si="22"/>
        <v>23428.32499999999</v>
      </c>
      <c r="Y47" s="138">
        <v>0</v>
      </c>
      <c r="Z47" s="138">
        <v>0</v>
      </c>
      <c r="AA47" s="140" t="s">
        <v>78</v>
      </c>
    </row>
    <row r="48" spans="1:27" s="141" customFormat="1" x14ac:dyDescent="0.2">
      <c r="A48" s="119">
        <v>2019</v>
      </c>
      <c r="B48" s="119" t="s">
        <v>70</v>
      </c>
      <c r="C48" s="119">
        <v>44</v>
      </c>
      <c r="D48" s="119" t="s">
        <v>11</v>
      </c>
      <c r="E48" s="120">
        <v>43452</v>
      </c>
      <c r="F48" s="120">
        <v>43617</v>
      </c>
      <c r="G48" s="120">
        <v>43646</v>
      </c>
      <c r="H48" s="120">
        <v>43651</v>
      </c>
      <c r="I48" s="121">
        <v>2023</v>
      </c>
      <c r="J48" s="121" t="s">
        <v>132</v>
      </c>
      <c r="K48" s="119" t="s">
        <v>13</v>
      </c>
      <c r="L48" s="119" t="s">
        <v>16</v>
      </c>
      <c r="M48" s="134">
        <v>274.5</v>
      </c>
      <c r="N48" s="119" t="s">
        <v>36</v>
      </c>
      <c r="O48" s="135">
        <f t="shared" si="23"/>
        <v>-555313.5</v>
      </c>
      <c r="P48" s="136" t="s">
        <v>18</v>
      </c>
      <c r="Q48" s="120" t="s">
        <v>75</v>
      </c>
      <c r="R48" s="137">
        <f t="shared" si="17"/>
        <v>644266.83299999998</v>
      </c>
      <c r="S48" s="138">
        <v>0</v>
      </c>
      <c r="T48" s="119"/>
      <c r="U48" s="139">
        <v>318.471</v>
      </c>
      <c r="V48" s="138">
        <f t="shared" si="19"/>
        <v>88953.333000000013</v>
      </c>
      <c r="W48" s="138">
        <f t="shared" si="24"/>
        <v>88953.333000000013</v>
      </c>
      <c r="X48" s="143">
        <f t="shared" si="22"/>
        <v>88953.333000000013</v>
      </c>
      <c r="Y48" s="138">
        <v>0</v>
      </c>
      <c r="Z48" s="138">
        <v>0</v>
      </c>
      <c r="AA48" s="140" t="s">
        <v>80</v>
      </c>
    </row>
    <row r="49" spans="1:27" s="141" customFormat="1" x14ac:dyDescent="0.2">
      <c r="A49" s="119">
        <v>2019</v>
      </c>
      <c r="B49" s="119" t="s">
        <v>124</v>
      </c>
      <c r="C49" s="119">
        <v>84</v>
      </c>
      <c r="D49" s="119" t="s">
        <v>35</v>
      </c>
      <c r="E49" s="120">
        <v>43508</v>
      </c>
      <c r="F49" s="120">
        <v>43617</v>
      </c>
      <c r="G49" s="120">
        <v>43646</v>
      </c>
      <c r="H49" s="120">
        <v>43651</v>
      </c>
      <c r="I49" s="121">
        <v>400</v>
      </c>
      <c r="J49" s="121" t="s">
        <v>132</v>
      </c>
      <c r="K49" s="119" t="s">
        <v>13</v>
      </c>
      <c r="L49" s="119" t="s">
        <v>16</v>
      </c>
      <c r="M49" s="134">
        <v>340</v>
      </c>
      <c r="N49" s="119" t="s">
        <v>36</v>
      </c>
      <c r="O49" s="135">
        <f t="shared" si="23"/>
        <v>-136000</v>
      </c>
      <c r="P49" s="136" t="s">
        <v>18</v>
      </c>
      <c r="Q49" s="120" t="s">
        <v>134</v>
      </c>
      <c r="R49" s="137">
        <f t="shared" si="17"/>
        <v>133131.6</v>
      </c>
      <c r="S49" s="138">
        <v>0</v>
      </c>
      <c r="T49" s="119"/>
      <c r="U49" s="139">
        <v>332.82900000000001</v>
      </c>
      <c r="V49" s="138">
        <f t="shared" si="19"/>
        <v>-2868.3999999999969</v>
      </c>
      <c r="W49" s="138">
        <f t="shared" si="24"/>
        <v>-2868.3999999999969</v>
      </c>
      <c r="X49" s="143">
        <f t="shared" si="22"/>
        <v>-2868.3999999999969</v>
      </c>
      <c r="Y49" s="138">
        <v>0</v>
      </c>
      <c r="Z49" s="138">
        <v>0</v>
      </c>
      <c r="AA49" s="140" t="s">
        <v>121</v>
      </c>
    </row>
    <row r="50" spans="1:27" s="141" customFormat="1" x14ac:dyDescent="0.2">
      <c r="A50" s="119">
        <v>2019</v>
      </c>
      <c r="B50" s="119" t="s">
        <v>61</v>
      </c>
      <c r="C50" s="119">
        <v>33</v>
      </c>
      <c r="D50" s="119" t="s">
        <v>11</v>
      </c>
      <c r="E50" s="120">
        <v>43452</v>
      </c>
      <c r="F50" s="120">
        <v>43647</v>
      </c>
      <c r="G50" s="120">
        <v>43677</v>
      </c>
      <c r="H50" s="120">
        <v>43684</v>
      </c>
      <c r="I50" s="121">
        <v>635</v>
      </c>
      <c r="J50" s="121" t="s">
        <v>132</v>
      </c>
      <c r="K50" s="119" t="s">
        <v>13</v>
      </c>
      <c r="L50" s="119" t="s">
        <v>16</v>
      </c>
      <c r="M50" s="134">
        <v>265.5</v>
      </c>
      <c r="N50" s="119" t="s">
        <v>36</v>
      </c>
      <c r="O50" s="135">
        <f t="shared" si="23"/>
        <v>-168592.5</v>
      </c>
      <c r="P50" s="136" t="s">
        <v>18</v>
      </c>
      <c r="Q50" s="120" t="s">
        <v>76</v>
      </c>
      <c r="R50" s="137">
        <f t="shared" si="17"/>
        <v>201916.03</v>
      </c>
      <c r="S50" s="138">
        <v>0</v>
      </c>
      <c r="T50" s="119"/>
      <c r="U50" s="139">
        <v>317.97800000000001</v>
      </c>
      <c r="V50" s="138">
        <f t="shared" si="19"/>
        <v>33323.530000000006</v>
      </c>
      <c r="W50" s="138">
        <f t="shared" ref="W50:W51" si="25">V50</f>
        <v>33323.530000000006</v>
      </c>
      <c r="X50" s="143">
        <f t="shared" ref="X50:X51" si="26">W50</f>
        <v>33323.530000000006</v>
      </c>
      <c r="Y50" s="138">
        <v>0</v>
      </c>
      <c r="Z50" s="138">
        <v>0</v>
      </c>
      <c r="AA50" s="140" t="s">
        <v>78</v>
      </c>
    </row>
    <row r="51" spans="1:27" s="141" customFormat="1" x14ac:dyDescent="0.2">
      <c r="A51" s="119">
        <v>2019</v>
      </c>
      <c r="B51" s="119" t="s">
        <v>71</v>
      </c>
      <c r="C51" s="119">
        <v>45</v>
      </c>
      <c r="D51" s="119" t="s">
        <v>11</v>
      </c>
      <c r="E51" s="120">
        <v>43452</v>
      </c>
      <c r="F51" s="120">
        <v>43647</v>
      </c>
      <c r="G51" s="120">
        <v>43677</v>
      </c>
      <c r="H51" s="120">
        <v>43684</v>
      </c>
      <c r="I51" s="121">
        <v>1198</v>
      </c>
      <c r="J51" s="121" t="s">
        <v>132</v>
      </c>
      <c r="K51" s="119" t="s">
        <v>13</v>
      </c>
      <c r="L51" s="119" t="s">
        <v>16</v>
      </c>
      <c r="M51" s="134">
        <v>274.5</v>
      </c>
      <c r="N51" s="119" t="s">
        <v>36</v>
      </c>
      <c r="O51" s="135">
        <f t="shared" si="23"/>
        <v>-328851</v>
      </c>
      <c r="P51" s="136" t="s">
        <v>18</v>
      </c>
      <c r="Q51" s="120" t="s">
        <v>75</v>
      </c>
      <c r="R51" s="137">
        <f t="shared" si="17"/>
        <v>399570.13800000004</v>
      </c>
      <c r="S51" s="138">
        <v>0</v>
      </c>
      <c r="T51" s="119"/>
      <c r="U51" s="139">
        <v>333.53100000000001</v>
      </c>
      <c r="V51" s="138">
        <f t="shared" si="19"/>
        <v>70719.138000000006</v>
      </c>
      <c r="W51" s="138">
        <f t="shared" si="25"/>
        <v>70719.138000000006</v>
      </c>
      <c r="X51" s="143">
        <f t="shared" si="26"/>
        <v>70719.138000000006</v>
      </c>
      <c r="Y51" s="138">
        <v>0</v>
      </c>
      <c r="Z51" s="138">
        <v>0</v>
      </c>
      <c r="AA51" s="140" t="s">
        <v>80</v>
      </c>
    </row>
    <row r="52" spans="1:27" s="141" customFormat="1" x14ac:dyDescent="0.2">
      <c r="A52" s="119">
        <v>2019</v>
      </c>
      <c r="B52" s="119" t="s">
        <v>30</v>
      </c>
      <c r="C52" s="119">
        <v>11</v>
      </c>
      <c r="D52" s="119" t="s">
        <v>35</v>
      </c>
      <c r="E52" s="120">
        <v>43434</v>
      </c>
      <c r="F52" s="120">
        <v>43647</v>
      </c>
      <c r="G52" s="120">
        <v>43677</v>
      </c>
      <c r="H52" s="120">
        <v>43684</v>
      </c>
      <c r="I52" s="121">
        <v>650</v>
      </c>
      <c r="J52" s="121" t="s">
        <v>132</v>
      </c>
      <c r="K52" s="119" t="s">
        <v>13</v>
      </c>
      <c r="L52" s="119" t="s">
        <v>16</v>
      </c>
      <c r="M52" s="134">
        <v>282.5</v>
      </c>
      <c r="N52" s="119" t="s">
        <v>36</v>
      </c>
      <c r="O52" s="135">
        <f t="shared" si="23"/>
        <v>-183625</v>
      </c>
      <c r="P52" s="136" t="s">
        <v>18</v>
      </c>
      <c r="Q52" s="120" t="s">
        <v>77</v>
      </c>
      <c r="R52" s="137">
        <f t="shared" si="17"/>
        <v>214719.7</v>
      </c>
      <c r="S52" s="138">
        <v>0</v>
      </c>
      <c r="T52" s="119"/>
      <c r="U52" s="139">
        <v>330.33800000000002</v>
      </c>
      <c r="V52" s="138">
        <f t="shared" ref="V52:V53" si="27">(U52-M52)*I52</f>
        <v>31094.700000000015</v>
      </c>
      <c r="W52" s="138">
        <f t="shared" ref="W52:W53" si="28">V52</f>
        <v>31094.700000000015</v>
      </c>
      <c r="X52" s="143">
        <f t="shared" ref="X52:X53" si="29">W52</f>
        <v>31094.700000000015</v>
      </c>
      <c r="Y52" s="138">
        <v>0</v>
      </c>
      <c r="Z52" s="138">
        <v>0</v>
      </c>
      <c r="AA52" s="140" t="s">
        <v>79</v>
      </c>
    </row>
    <row r="53" spans="1:27" s="141" customFormat="1" x14ac:dyDescent="0.2">
      <c r="A53" s="119">
        <v>2019</v>
      </c>
      <c r="B53" s="119" t="s">
        <v>125</v>
      </c>
      <c r="C53" s="119">
        <v>85</v>
      </c>
      <c r="D53" s="119" t="s">
        <v>35</v>
      </c>
      <c r="E53" s="120">
        <v>43508</v>
      </c>
      <c r="F53" s="120">
        <v>43647</v>
      </c>
      <c r="G53" s="120">
        <v>43677</v>
      </c>
      <c r="H53" s="120">
        <v>43684</v>
      </c>
      <c r="I53" s="121">
        <v>400</v>
      </c>
      <c r="J53" s="121" t="s">
        <v>132</v>
      </c>
      <c r="K53" s="119" t="s">
        <v>13</v>
      </c>
      <c r="L53" s="119" t="s">
        <v>16</v>
      </c>
      <c r="M53" s="134">
        <v>340</v>
      </c>
      <c r="N53" s="119" t="s">
        <v>36</v>
      </c>
      <c r="O53" s="135">
        <f t="shared" si="23"/>
        <v>-136000</v>
      </c>
      <c r="P53" s="136" t="s">
        <v>18</v>
      </c>
      <c r="Q53" s="120" t="s">
        <v>134</v>
      </c>
      <c r="R53" s="137">
        <f t="shared" si="17"/>
        <v>150801.19999999998</v>
      </c>
      <c r="S53" s="138">
        <v>0</v>
      </c>
      <c r="T53" s="119"/>
      <c r="U53" s="139">
        <v>377.00299999999999</v>
      </c>
      <c r="V53" s="138">
        <f t="shared" si="27"/>
        <v>14801.199999999993</v>
      </c>
      <c r="W53" s="138">
        <f t="shared" si="28"/>
        <v>14801.199999999993</v>
      </c>
      <c r="X53" s="143">
        <f t="shared" si="29"/>
        <v>14801.199999999993</v>
      </c>
      <c r="Y53" s="138">
        <v>0</v>
      </c>
      <c r="Z53" s="138">
        <v>0</v>
      </c>
      <c r="AA53" s="140" t="s">
        <v>121</v>
      </c>
    </row>
    <row r="54" spans="1:27" s="141" customFormat="1" x14ac:dyDescent="0.2">
      <c r="A54" s="119">
        <v>2019</v>
      </c>
      <c r="B54" s="119" t="s">
        <v>31</v>
      </c>
      <c r="C54" s="119">
        <v>12</v>
      </c>
      <c r="D54" s="119" t="s">
        <v>35</v>
      </c>
      <c r="E54" s="120">
        <v>43434</v>
      </c>
      <c r="F54" s="120">
        <v>43678</v>
      </c>
      <c r="G54" s="120">
        <v>43708</v>
      </c>
      <c r="H54" s="120">
        <v>43714</v>
      </c>
      <c r="I54" s="121">
        <v>650</v>
      </c>
      <c r="J54" s="121" t="s">
        <v>132</v>
      </c>
      <c r="K54" s="119" t="s">
        <v>13</v>
      </c>
      <c r="L54" s="119" t="s">
        <v>16</v>
      </c>
      <c r="M54" s="134">
        <v>282.5</v>
      </c>
      <c r="N54" s="119" t="s">
        <v>36</v>
      </c>
      <c r="O54" s="135">
        <f t="shared" ref="O54:O65" si="30">-(M54*I54)</f>
        <v>-183625</v>
      </c>
      <c r="P54" s="136" t="s">
        <v>18</v>
      </c>
      <c r="Q54" s="120" t="s">
        <v>77</v>
      </c>
      <c r="R54" s="137">
        <f t="shared" si="17"/>
        <v>172561.34999999998</v>
      </c>
      <c r="S54" s="138">
        <v>0</v>
      </c>
      <c r="T54" s="119"/>
      <c r="U54" s="139">
        <v>265.47899999999998</v>
      </c>
      <c r="V54" s="138">
        <f t="shared" ref="V54:V61" si="31">(U54-M54)*I54</f>
        <v>-11063.650000000011</v>
      </c>
      <c r="W54" s="138">
        <f t="shared" ref="W54:X58" si="32">V54</f>
        <v>-11063.650000000011</v>
      </c>
      <c r="X54" s="143">
        <f t="shared" si="32"/>
        <v>-11063.650000000011</v>
      </c>
      <c r="Y54" s="138">
        <v>0</v>
      </c>
      <c r="Z54" s="138">
        <v>0</v>
      </c>
      <c r="AA54" s="140" t="s">
        <v>79</v>
      </c>
    </row>
    <row r="55" spans="1:27" s="141" customFormat="1" x14ac:dyDescent="0.2">
      <c r="A55" s="119">
        <v>2019</v>
      </c>
      <c r="B55" s="119" t="s">
        <v>62</v>
      </c>
      <c r="C55" s="119">
        <v>34</v>
      </c>
      <c r="D55" s="119" t="s">
        <v>11</v>
      </c>
      <c r="E55" s="120">
        <v>43452</v>
      </c>
      <c r="F55" s="120">
        <v>43678</v>
      </c>
      <c r="G55" s="120">
        <v>43708</v>
      </c>
      <c r="H55" s="120">
        <v>43714</v>
      </c>
      <c r="I55" s="121">
        <v>635</v>
      </c>
      <c r="J55" s="121" t="s">
        <v>132</v>
      </c>
      <c r="K55" s="119" t="s">
        <v>13</v>
      </c>
      <c r="L55" s="119" t="s">
        <v>16</v>
      </c>
      <c r="M55" s="134">
        <v>265.5</v>
      </c>
      <c r="N55" s="119" t="s">
        <v>36</v>
      </c>
      <c r="O55" s="135">
        <f t="shared" si="30"/>
        <v>-168592.5</v>
      </c>
      <c r="P55" s="136" t="s">
        <v>18</v>
      </c>
      <c r="Q55" s="120" t="s">
        <v>76</v>
      </c>
      <c r="R55" s="137">
        <f t="shared" si="17"/>
        <v>156038.54999999999</v>
      </c>
      <c r="S55" s="138">
        <v>0</v>
      </c>
      <c r="T55" s="119"/>
      <c r="U55" s="139">
        <v>245.73</v>
      </c>
      <c r="V55" s="138">
        <f t="shared" si="31"/>
        <v>-12553.950000000006</v>
      </c>
      <c r="W55" s="138">
        <f t="shared" si="32"/>
        <v>-12553.950000000006</v>
      </c>
      <c r="X55" s="143">
        <f t="shared" si="32"/>
        <v>-12553.950000000006</v>
      </c>
      <c r="Y55" s="138">
        <v>0</v>
      </c>
      <c r="Z55" s="138">
        <v>0</v>
      </c>
      <c r="AA55" s="140" t="s">
        <v>78</v>
      </c>
    </row>
    <row r="56" spans="1:27" s="141" customFormat="1" x14ac:dyDescent="0.2">
      <c r="A56" s="119">
        <v>2019</v>
      </c>
      <c r="B56" s="119" t="s">
        <v>72</v>
      </c>
      <c r="C56" s="119">
        <v>46</v>
      </c>
      <c r="D56" s="119" t="s">
        <v>11</v>
      </c>
      <c r="E56" s="120">
        <v>43452</v>
      </c>
      <c r="F56" s="120">
        <v>43678</v>
      </c>
      <c r="G56" s="120">
        <v>43708</v>
      </c>
      <c r="H56" s="120">
        <v>43714</v>
      </c>
      <c r="I56" s="121">
        <v>2082</v>
      </c>
      <c r="J56" s="121" t="s">
        <v>132</v>
      </c>
      <c r="K56" s="119" t="s">
        <v>13</v>
      </c>
      <c r="L56" s="119" t="s">
        <v>16</v>
      </c>
      <c r="M56" s="134">
        <v>274.5</v>
      </c>
      <c r="N56" s="119" t="s">
        <v>36</v>
      </c>
      <c r="O56" s="135">
        <f t="shared" si="30"/>
        <v>-571509</v>
      </c>
      <c r="P56" s="136" t="s">
        <v>18</v>
      </c>
      <c r="Q56" s="120" t="s">
        <v>75</v>
      </c>
      <c r="R56" s="137">
        <f t="shared" si="17"/>
        <v>544072.40399999998</v>
      </c>
      <c r="S56" s="138">
        <v>0</v>
      </c>
      <c r="T56" s="119"/>
      <c r="U56" s="139">
        <v>261.322</v>
      </c>
      <c r="V56" s="138">
        <f t="shared" si="31"/>
        <v>-27436.595999999994</v>
      </c>
      <c r="W56" s="138">
        <f t="shared" si="32"/>
        <v>-27436.595999999994</v>
      </c>
      <c r="X56" s="143">
        <f t="shared" si="32"/>
        <v>-27436.595999999994</v>
      </c>
      <c r="Y56" s="138">
        <v>0</v>
      </c>
      <c r="Z56" s="138">
        <v>0</v>
      </c>
      <c r="AA56" s="140" t="s">
        <v>80</v>
      </c>
    </row>
    <row r="57" spans="1:27" s="141" customFormat="1" x14ac:dyDescent="0.2">
      <c r="A57" s="119">
        <v>2019</v>
      </c>
      <c r="B57" s="119" t="s">
        <v>126</v>
      </c>
      <c r="C57" s="119">
        <v>86</v>
      </c>
      <c r="D57" s="119" t="s">
        <v>35</v>
      </c>
      <c r="E57" s="120">
        <v>43508</v>
      </c>
      <c r="F57" s="120">
        <v>43678</v>
      </c>
      <c r="G57" s="120">
        <v>43708</v>
      </c>
      <c r="H57" s="120">
        <v>43714</v>
      </c>
      <c r="I57" s="121">
        <v>400</v>
      </c>
      <c r="J57" s="121" t="s">
        <v>132</v>
      </c>
      <c r="K57" s="119" t="s">
        <v>13</v>
      </c>
      <c r="L57" s="119" t="s">
        <v>16</v>
      </c>
      <c r="M57" s="134">
        <v>340</v>
      </c>
      <c r="N57" s="119" t="s">
        <v>36</v>
      </c>
      <c r="O57" s="135">
        <f t="shared" si="30"/>
        <v>-136000</v>
      </c>
      <c r="P57" s="136" t="s">
        <v>18</v>
      </c>
      <c r="Q57" s="120" t="s">
        <v>134</v>
      </c>
      <c r="R57" s="137">
        <f t="shared" si="17"/>
        <v>124991.2</v>
      </c>
      <c r="S57" s="138">
        <v>0</v>
      </c>
      <c r="T57" s="119"/>
      <c r="U57" s="139">
        <v>312.47800000000001</v>
      </c>
      <c r="V57" s="138">
        <f t="shared" si="31"/>
        <v>-11008.799999999996</v>
      </c>
      <c r="W57" s="138">
        <f t="shared" si="32"/>
        <v>-11008.799999999996</v>
      </c>
      <c r="X57" s="143">
        <f t="shared" si="32"/>
        <v>-11008.799999999996</v>
      </c>
      <c r="Y57" s="138">
        <v>0</v>
      </c>
      <c r="Z57" s="138">
        <v>0</v>
      </c>
      <c r="AA57" s="140" t="s">
        <v>121</v>
      </c>
    </row>
    <row r="58" spans="1:27" s="141" customFormat="1" x14ac:dyDescent="0.2">
      <c r="A58" s="119">
        <v>2019</v>
      </c>
      <c r="B58" s="119" t="s">
        <v>32</v>
      </c>
      <c r="C58" s="119">
        <v>13</v>
      </c>
      <c r="D58" s="119" t="s">
        <v>35</v>
      </c>
      <c r="E58" s="120">
        <v>43434</v>
      </c>
      <c r="F58" s="120">
        <v>43709</v>
      </c>
      <c r="G58" s="120">
        <v>43738</v>
      </c>
      <c r="H58" s="120">
        <v>43745</v>
      </c>
      <c r="I58" s="121">
        <v>650</v>
      </c>
      <c r="J58" s="121" t="s">
        <v>132</v>
      </c>
      <c r="K58" s="119" t="s">
        <v>13</v>
      </c>
      <c r="L58" s="119" t="s">
        <v>16</v>
      </c>
      <c r="M58" s="134">
        <v>282.5</v>
      </c>
      <c r="N58" s="119" t="s">
        <v>36</v>
      </c>
      <c r="O58" s="135">
        <f t="shared" si="30"/>
        <v>-183625</v>
      </c>
      <c r="P58" s="136" t="s">
        <v>18</v>
      </c>
      <c r="Q58" s="120" t="s">
        <v>77</v>
      </c>
      <c r="R58" s="137">
        <f t="shared" si="17"/>
        <v>175477.24999999997</v>
      </c>
      <c r="S58" s="138">
        <v>0</v>
      </c>
      <c r="T58" s="119"/>
      <c r="U58" s="139">
        <v>269.96499999999997</v>
      </c>
      <c r="V58" s="138">
        <f t="shared" si="31"/>
        <v>-8147.7500000000164</v>
      </c>
      <c r="W58" s="138">
        <f t="shared" si="32"/>
        <v>-8147.7500000000164</v>
      </c>
      <c r="X58" s="143">
        <f t="shared" si="32"/>
        <v>-8147.7500000000164</v>
      </c>
      <c r="Y58" s="138">
        <v>0</v>
      </c>
      <c r="Z58" s="138">
        <v>0</v>
      </c>
      <c r="AA58" s="140" t="s">
        <v>79</v>
      </c>
    </row>
    <row r="59" spans="1:27" s="141" customFormat="1" x14ac:dyDescent="0.2">
      <c r="A59" s="119">
        <v>2019</v>
      </c>
      <c r="B59" s="119" t="s">
        <v>63</v>
      </c>
      <c r="C59" s="119">
        <v>35</v>
      </c>
      <c r="D59" s="119" t="s">
        <v>11</v>
      </c>
      <c r="E59" s="120">
        <v>43452</v>
      </c>
      <c r="F59" s="120">
        <v>43709</v>
      </c>
      <c r="G59" s="120">
        <v>43738</v>
      </c>
      <c r="H59" s="120">
        <v>43745</v>
      </c>
      <c r="I59" s="121">
        <v>635</v>
      </c>
      <c r="J59" s="121" t="s">
        <v>132</v>
      </c>
      <c r="K59" s="119" t="s">
        <v>13</v>
      </c>
      <c r="L59" s="119" t="s">
        <v>16</v>
      </c>
      <c r="M59" s="134">
        <v>265.5</v>
      </c>
      <c r="N59" s="119" t="s">
        <v>36</v>
      </c>
      <c r="O59" s="135">
        <f t="shared" si="30"/>
        <v>-168592.5</v>
      </c>
      <c r="P59" s="136" t="s">
        <v>18</v>
      </c>
      <c r="Q59" s="120" t="s">
        <v>76</v>
      </c>
      <c r="R59" s="137">
        <f t="shared" si="17"/>
        <v>177499.64499999999</v>
      </c>
      <c r="S59" s="138">
        <v>0</v>
      </c>
      <c r="T59" s="119"/>
      <c r="U59" s="139">
        <v>279.52699999999999</v>
      </c>
      <c r="V59" s="138">
        <f t="shared" si="31"/>
        <v>8907.1449999999913</v>
      </c>
      <c r="W59" s="138">
        <f>V59</f>
        <v>8907.1449999999913</v>
      </c>
      <c r="X59" s="143">
        <f t="shared" ref="X59:X67" si="33">W59</f>
        <v>8907.1449999999913</v>
      </c>
      <c r="Y59" s="138">
        <v>0</v>
      </c>
      <c r="Z59" s="138">
        <v>0</v>
      </c>
      <c r="AA59" s="140" t="s">
        <v>78</v>
      </c>
    </row>
    <row r="60" spans="1:27" s="141" customFormat="1" x14ac:dyDescent="0.2">
      <c r="A60" s="119">
        <v>2019</v>
      </c>
      <c r="B60" s="119" t="s">
        <v>73</v>
      </c>
      <c r="C60" s="119">
        <v>47</v>
      </c>
      <c r="D60" s="119" t="s">
        <v>11</v>
      </c>
      <c r="E60" s="120">
        <v>43452</v>
      </c>
      <c r="F60" s="120">
        <v>43709</v>
      </c>
      <c r="G60" s="120">
        <v>43738</v>
      </c>
      <c r="H60" s="120">
        <v>43745</v>
      </c>
      <c r="I60" s="121">
        <v>2452</v>
      </c>
      <c r="J60" s="121" t="s">
        <v>132</v>
      </c>
      <c r="K60" s="119" t="s">
        <v>13</v>
      </c>
      <c r="L60" s="119" t="s">
        <v>16</v>
      </c>
      <c r="M60" s="134">
        <v>274.5</v>
      </c>
      <c r="N60" s="119" t="s">
        <v>36</v>
      </c>
      <c r="O60" s="135">
        <f t="shared" si="30"/>
        <v>-673074</v>
      </c>
      <c r="P60" s="136" t="s">
        <v>18</v>
      </c>
      <c r="Q60" s="120" t="s">
        <v>75</v>
      </c>
      <c r="R60" s="137">
        <f t="shared" si="17"/>
        <v>724195.74800000002</v>
      </c>
      <c r="S60" s="138">
        <v>0</v>
      </c>
      <c r="T60" s="119"/>
      <c r="U60" s="139">
        <v>295.34899999999999</v>
      </c>
      <c r="V60" s="138">
        <f t="shared" si="31"/>
        <v>51121.747999999978</v>
      </c>
      <c r="W60" s="138">
        <f>V60</f>
        <v>51121.747999999978</v>
      </c>
      <c r="X60" s="143">
        <f t="shared" si="33"/>
        <v>51121.747999999978</v>
      </c>
      <c r="Y60" s="138">
        <v>0</v>
      </c>
      <c r="Z60" s="138">
        <v>0</v>
      </c>
      <c r="AA60" s="140" t="s">
        <v>80</v>
      </c>
    </row>
    <row r="61" spans="1:27" s="141" customFormat="1" x14ac:dyDescent="0.2">
      <c r="A61" s="119">
        <v>2019</v>
      </c>
      <c r="B61" s="119" t="s">
        <v>127</v>
      </c>
      <c r="C61" s="119">
        <v>87</v>
      </c>
      <c r="D61" s="119" t="s">
        <v>35</v>
      </c>
      <c r="E61" s="120">
        <v>43508</v>
      </c>
      <c r="F61" s="120">
        <v>43709</v>
      </c>
      <c r="G61" s="120">
        <v>43738</v>
      </c>
      <c r="H61" s="120">
        <v>43745</v>
      </c>
      <c r="I61" s="121">
        <v>400</v>
      </c>
      <c r="J61" s="121" t="s">
        <v>132</v>
      </c>
      <c r="K61" s="119" t="s">
        <v>13</v>
      </c>
      <c r="L61" s="119" t="s">
        <v>16</v>
      </c>
      <c r="M61" s="134">
        <v>340</v>
      </c>
      <c r="N61" s="119" t="s">
        <v>36</v>
      </c>
      <c r="O61" s="135">
        <f t="shared" si="30"/>
        <v>-136000</v>
      </c>
      <c r="P61" s="136" t="s">
        <v>18</v>
      </c>
      <c r="Q61" s="120" t="s">
        <v>134</v>
      </c>
      <c r="R61" s="137">
        <f t="shared" si="17"/>
        <v>143862</v>
      </c>
      <c r="S61" s="138">
        <v>0</v>
      </c>
      <c r="T61" s="119"/>
      <c r="U61" s="139">
        <v>359.65499999999997</v>
      </c>
      <c r="V61" s="138">
        <f t="shared" si="31"/>
        <v>7861.9999999999891</v>
      </c>
      <c r="W61" s="138">
        <f t="shared" ref="W61:W67" si="34">V61</f>
        <v>7861.9999999999891</v>
      </c>
      <c r="X61" s="143">
        <f t="shared" si="33"/>
        <v>7861.9999999999891</v>
      </c>
      <c r="Y61" s="138">
        <v>0</v>
      </c>
      <c r="Z61" s="138">
        <v>0</v>
      </c>
      <c r="AA61" s="140" t="s">
        <v>121</v>
      </c>
    </row>
    <row r="62" spans="1:27" s="141" customFormat="1" x14ac:dyDescent="0.2">
      <c r="A62" s="119">
        <v>2019</v>
      </c>
      <c r="B62" s="119" t="s">
        <v>33</v>
      </c>
      <c r="C62" s="119">
        <v>14</v>
      </c>
      <c r="D62" s="119" t="s">
        <v>35</v>
      </c>
      <c r="E62" s="120">
        <v>43434</v>
      </c>
      <c r="F62" s="120">
        <v>43739</v>
      </c>
      <c r="G62" s="120">
        <v>43769</v>
      </c>
      <c r="H62" s="120">
        <v>43776</v>
      </c>
      <c r="I62" s="121">
        <v>650</v>
      </c>
      <c r="J62" s="121" t="s">
        <v>132</v>
      </c>
      <c r="K62" s="119" t="s">
        <v>13</v>
      </c>
      <c r="L62" s="119" t="s">
        <v>16</v>
      </c>
      <c r="M62" s="134">
        <v>282.5</v>
      </c>
      <c r="N62" s="119" t="s">
        <v>36</v>
      </c>
      <c r="O62" s="135">
        <f t="shared" si="30"/>
        <v>-183625</v>
      </c>
      <c r="P62" s="136" t="s">
        <v>18</v>
      </c>
      <c r="Q62" s="120" t="s">
        <v>77</v>
      </c>
      <c r="R62" s="137">
        <f t="shared" si="17"/>
        <v>142086.75</v>
      </c>
      <c r="S62" s="138">
        <v>0</v>
      </c>
      <c r="T62" s="119"/>
      <c r="U62" s="139">
        <v>218.595</v>
      </c>
      <c r="V62" s="138">
        <f>(U62-M62)*I62</f>
        <v>-41538.25</v>
      </c>
      <c r="W62" s="138">
        <f t="shared" si="34"/>
        <v>-41538.25</v>
      </c>
      <c r="X62" s="143">
        <f t="shared" si="33"/>
        <v>-41538.25</v>
      </c>
      <c r="Y62" s="138">
        <v>0</v>
      </c>
      <c r="Z62" s="138">
        <v>0</v>
      </c>
      <c r="AA62" s="140" t="s">
        <v>79</v>
      </c>
    </row>
    <row r="63" spans="1:27" s="141" customFormat="1" x14ac:dyDescent="0.2">
      <c r="A63" s="119">
        <v>2019</v>
      </c>
      <c r="B63" s="119" t="s">
        <v>64</v>
      </c>
      <c r="C63" s="119">
        <v>36</v>
      </c>
      <c r="D63" s="119" t="s">
        <v>11</v>
      </c>
      <c r="E63" s="120">
        <v>43452</v>
      </c>
      <c r="F63" s="120">
        <v>43739</v>
      </c>
      <c r="G63" s="120">
        <v>43769</v>
      </c>
      <c r="H63" s="120">
        <v>43776</v>
      </c>
      <c r="I63" s="121">
        <v>635</v>
      </c>
      <c r="J63" s="121" t="s">
        <v>132</v>
      </c>
      <c r="K63" s="119" t="s">
        <v>13</v>
      </c>
      <c r="L63" s="119" t="s">
        <v>16</v>
      </c>
      <c r="M63" s="134">
        <v>265.5</v>
      </c>
      <c r="N63" s="119" t="s">
        <v>36</v>
      </c>
      <c r="O63" s="135">
        <f t="shared" si="30"/>
        <v>-168592.5</v>
      </c>
      <c r="P63" s="136" t="s">
        <v>18</v>
      </c>
      <c r="Q63" s="120" t="s">
        <v>76</v>
      </c>
      <c r="R63" s="137">
        <f t="shared" si="17"/>
        <v>125474.73000000001</v>
      </c>
      <c r="S63" s="138">
        <v>0</v>
      </c>
      <c r="T63" s="119"/>
      <c r="U63" s="139">
        <v>197.59800000000001</v>
      </c>
      <c r="V63" s="138">
        <f>(U63-M63)*I63</f>
        <v>-43117.76999999999</v>
      </c>
      <c r="W63" s="138">
        <f t="shared" si="34"/>
        <v>-43117.76999999999</v>
      </c>
      <c r="X63" s="143">
        <f t="shared" si="33"/>
        <v>-43117.76999999999</v>
      </c>
      <c r="Y63" s="138">
        <v>0</v>
      </c>
      <c r="Z63" s="138">
        <v>0</v>
      </c>
      <c r="AA63" s="140" t="s">
        <v>78</v>
      </c>
    </row>
    <row r="64" spans="1:27" s="141" customFormat="1" x14ac:dyDescent="0.2">
      <c r="A64" s="119">
        <v>2019</v>
      </c>
      <c r="B64" s="119" t="s">
        <v>74</v>
      </c>
      <c r="C64" s="119">
        <v>48</v>
      </c>
      <c r="D64" s="119" t="s">
        <v>11</v>
      </c>
      <c r="E64" s="120">
        <v>43452</v>
      </c>
      <c r="F64" s="120">
        <v>43739</v>
      </c>
      <c r="G64" s="120">
        <v>43769</v>
      </c>
      <c r="H64" s="120">
        <v>43776</v>
      </c>
      <c r="I64" s="121">
        <v>2976</v>
      </c>
      <c r="J64" s="121" t="s">
        <v>132</v>
      </c>
      <c r="K64" s="119" t="s">
        <v>13</v>
      </c>
      <c r="L64" s="119" t="s">
        <v>16</v>
      </c>
      <c r="M64" s="134">
        <v>274.5</v>
      </c>
      <c r="N64" s="119" t="s">
        <v>36</v>
      </c>
      <c r="O64" s="135">
        <f t="shared" si="30"/>
        <v>-816912</v>
      </c>
      <c r="P64" s="136" t="s">
        <v>18</v>
      </c>
      <c r="Q64" s="120" t="s">
        <v>75</v>
      </c>
      <c r="R64" s="137">
        <f t="shared" si="17"/>
        <v>647390.11199999996</v>
      </c>
      <c r="S64" s="138">
        <v>0</v>
      </c>
      <c r="T64" s="119"/>
      <c r="U64" s="139">
        <v>217.53700000000001</v>
      </c>
      <c r="V64" s="138">
        <f>(U64-M64)*I64</f>
        <v>-169521.88799999998</v>
      </c>
      <c r="W64" s="138">
        <f t="shared" si="34"/>
        <v>-169521.88799999998</v>
      </c>
      <c r="X64" s="143">
        <f t="shared" si="33"/>
        <v>-169521.88799999998</v>
      </c>
      <c r="Y64" s="138">
        <v>0</v>
      </c>
      <c r="Z64" s="138">
        <v>0</v>
      </c>
      <c r="AA64" s="140" t="s">
        <v>80</v>
      </c>
    </row>
    <row r="65" spans="1:27" s="141" customFormat="1" x14ac:dyDescent="0.2">
      <c r="A65" s="119">
        <v>2019</v>
      </c>
      <c r="B65" s="119" t="s">
        <v>128</v>
      </c>
      <c r="C65" s="119">
        <v>88</v>
      </c>
      <c r="D65" s="119" t="s">
        <v>35</v>
      </c>
      <c r="E65" s="120">
        <v>43508</v>
      </c>
      <c r="F65" s="120">
        <v>43739</v>
      </c>
      <c r="G65" s="120">
        <v>43769</v>
      </c>
      <c r="H65" s="120">
        <v>43776</v>
      </c>
      <c r="I65" s="121">
        <v>400</v>
      </c>
      <c r="J65" s="121" t="s">
        <v>132</v>
      </c>
      <c r="K65" s="119" t="s">
        <v>13</v>
      </c>
      <c r="L65" s="119" t="s">
        <v>16</v>
      </c>
      <c r="M65" s="134">
        <v>340</v>
      </c>
      <c r="N65" s="119" t="s">
        <v>36</v>
      </c>
      <c r="O65" s="135">
        <f t="shared" si="30"/>
        <v>-136000</v>
      </c>
      <c r="P65" s="136" t="s">
        <v>18</v>
      </c>
      <c r="Q65" s="120" t="s">
        <v>134</v>
      </c>
      <c r="R65" s="137">
        <f t="shared" si="17"/>
        <v>107997.6</v>
      </c>
      <c r="S65" s="138">
        <v>0</v>
      </c>
      <c r="T65" s="119"/>
      <c r="U65" s="139">
        <v>269.99400000000003</v>
      </c>
      <c r="V65" s="138">
        <f>(U65-M65)*I65</f>
        <v>-28002.399999999987</v>
      </c>
      <c r="W65" s="138">
        <f t="shared" si="34"/>
        <v>-28002.399999999987</v>
      </c>
      <c r="X65" s="143">
        <f t="shared" si="33"/>
        <v>-28002.399999999987</v>
      </c>
      <c r="Y65" s="138">
        <v>0</v>
      </c>
      <c r="Z65" s="138">
        <v>0</v>
      </c>
      <c r="AA65" s="140" t="s">
        <v>121</v>
      </c>
    </row>
    <row r="66" spans="1:27" s="141" customFormat="1" x14ac:dyDescent="0.2">
      <c r="A66" s="119">
        <v>2019</v>
      </c>
      <c r="B66" s="119" t="s">
        <v>34</v>
      </c>
      <c r="C66" s="119">
        <v>15</v>
      </c>
      <c r="D66" s="119" t="s">
        <v>35</v>
      </c>
      <c r="E66" s="120">
        <v>43434</v>
      </c>
      <c r="F66" s="120">
        <v>43770</v>
      </c>
      <c r="G66" s="120">
        <v>43799</v>
      </c>
      <c r="H66" s="120">
        <v>43805</v>
      </c>
      <c r="I66" s="121">
        <v>650</v>
      </c>
      <c r="J66" s="121" t="s">
        <v>132</v>
      </c>
      <c r="K66" s="119" t="s">
        <v>13</v>
      </c>
      <c r="L66" s="119" t="s">
        <v>16</v>
      </c>
      <c r="M66" s="134">
        <v>282.5</v>
      </c>
      <c r="N66" s="119" t="s">
        <v>36</v>
      </c>
      <c r="O66" s="135">
        <f t="shared" ref="O66:O94" si="35">-(M66*I66)</f>
        <v>-183625</v>
      </c>
      <c r="P66" s="136" t="s">
        <v>18</v>
      </c>
      <c r="Q66" s="120" t="s">
        <v>77</v>
      </c>
      <c r="R66" s="137">
        <f t="shared" si="17"/>
        <v>119618.2</v>
      </c>
      <c r="S66" s="138">
        <v>0</v>
      </c>
      <c r="T66" s="119"/>
      <c r="U66" s="139">
        <v>184.02799999999999</v>
      </c>
      <c r="V66" s="138">
        <f t="shared" ref="V66:V72" si="36">(U66-M66)*I66</f>
        <v>-64006.8</v>
      </c>
      <c r="W66" s="138">
        <f t="shared" si="34"/>
        <v>-64006.8</v>
      </c>
      <c r="X66" s="143">
        <f t="shared" si="33"/>
        <v>-64006.8</v>
      </c>
      <c r="Y66" s="138">
        <v>0</v>
      </c>
      <c r="Z66" s="138">
        <v>0</v>
      </c>
      <c r="AA66" s="140" t="s">
        <v>79</v>
      </c>
    </row>
    <row r="67" spans="1:27" s="141" customFormat="1" x14ac:dyDescent="0.2">
      <c r="A67" s="119">
        <v>2019</v>
      </c>
      <c r="B67" s="119" t="s">
        <v>129</v>
      </c>
      <c r="C67" s="119">
        <v>89</v>
      </c>
      <c r="D67" s="119" t="s">
        <v>35</v>
      </c>
      <c r="E67" s="120">
        <v>43508</v>
      </c>
      <c r="F67" s="120">
        <v>43770</v>
      </c>
      <c r="G67" s="120">
        <v>43799</v>
      </c>
      <c r="H67" s="120">
        <v>43805</v>
      </c>
      <c r="I67" s="121">
        <v>400</v>
      </c>
      <c r="J67" s="121" t="s">
        <v>132</v>
      </c>
      <c r="K67" s="119" t="s">
        <v>13</v>
      </c>
      <c r="L67" s="119" t="s">
        <v>16</v>
      </c>
      <c r="M67" s="134">
        <v>340</v>
      </c>
      <c r="N67" s="119" t="s">
        <v>36</v>
      </c>
      <c r="O67" s="135">
        <f t="shared" si="35"/>
        <v>-136000</v>
      </c>
      <c r="P67" s="136" t="s">
        <v>18</v>
      </c>
      <c r="Q67" s="120" t="s">
        <v>134</v>
      </c>
      <c r="R67" s="137">
        <f t="shared" si="17"/>
        <v>89063.2</v>
      </c>
      <c r="S67" s="138">
        <v>0</v>
      </c>
      <c r="T67" s="119"/>
      <c r="U67" s="139">
        <v>222.65799999999999</v>
      </c>
      <c r="V67" s="138">
        <f t="shared" si="36"/>
        <v>-46936.800000000003</v>
      </c>
      <c r="W67" s="138">
        <f t="shared" si="34"/>
        <v>-46936.800000000003</v>
      </c>
      <c r="X67" s="143">
        <f t="shared" si="33"/>
        <v>-46936.800000000003</v>
      </c>
      <c r="Y67" s="138">
        <v>0</v>
      </c>
      <c r="Z67" s="138">
        <v>0</v>
      </c>
      <c r="AA67" s="140" t="s">
        <v>121</v>
      </c>
    </row>
    <row r="68" spans="1:27" s="160" customFormat="1" x14ac:dyDescent="0.2">
      <c r="A68" s="151">
        <v>2019</v>
      </c>
      <c r="B68" s="151" t="s">
        <v>140</v>
      </c>
      <c r="C68" s="151">
        <v>90</v>
      </c>
      <c r="D68" s="151" t="s">
        <v>35</v>
      </c>
      <c r="E68" s="152">
        <v>43508</v>
      </c>
      <c r="F68" s="152">
        <v>43800</v>
      </c>
      <c r="G68" s="152">
        <v>43830</v>
      </c>
      <c r="H68" s="152">
        <v>43838</v>
      </c>
      <c r="I68" s="153">
        <v>400</v>
      </c>
      <c r="J68" s="153" t="s">
        <v>132</v>
      </c>
      <c r="K68" s="151" t="s">
        <v>13</v>
      </c>
      <c r="L68" s="151" t="s">
        <v>16</v>
      </c>
      <c r="M68" s="154">
        <v>340</v>
      </c>
      <c r="N68" s="151" t="s">
        <v>36</v>
      </c>
      <c r="O68" s="155">
        <f t="shared" si="35"/>
        <v>-136000</v>
      </c>
      <c r="P68" s="156" t="s">
        <v>18</v>
      </c>
      <c r="Q68" s="102" t="s">
        <v>134</v>
      </c>
      <c r="R68" s="157">
        <f t="shared" si="17"/>
        <v>95942.8</v>
      </c>
      <c r="S68" s="158">
        <v>0</v>
      </c>
      <c r="T68" s="151"/>
      <c r="U68" s="139">
        <v>239.857</v>
      </c>
      <c r="V68" s="138">
        <f t="shared" si="36"/>
        <v>-40057.199999999997</v>
      </c>
      <c r="W68" s="138">
        <f t="shared" ref="W68:W72" si="37">V68</f>
        <v>-40057.199999999997</v>
      </c>
      <c r="X68" s="143">
        <f t="shared" ref="X68:X72" si="38">W68</f>
        <v>-40057.199999999997</v>
      </c>
      <c r="Y68" s="138">
        <v>0</v>
      </c>
      <c r="Z68" s="158">
        <v>0</v>
      </c>
      <c r="AA68" s="159" t="s">
        <v>121</v>
      </c>
    </row>
    <row r="69" spans="1:27" s="141" customFormat="1" x14ac:dyDescent="0.2">
      <c r="A69" s="119">
        <v>2020</v>
      </c>
      <c r="B69" s="119" t="s">
        <v>143</v>
      </c>
      <c r="C69" s="119">
        <v>91</v>
      </c>
      <c r="D69" s="119" t="s">
        <v>35</v>
      </c>
      <c r="E69" s="120">
        <v>43558</v>
      </c>
      <c r="F69" s="120">
        <v>43831</v>
      </c>
      <c r="G69" s="120">
        <v>43861</v>
      </c>
      <c r="H69" s="120">
        <v>43868</v>
      </c>
      <c r="I69" s="121">
        <v>650</v>
      </c>
      <c r="J69" s="121" t="s">
        <v>132</v>
      </c>
      <c r="K69" s="119" t="s">
        <v>13</v>
      </c>
      <c r="L69" s="119" t="s">
        <v>16</v>
      </c>
      <c r="M69" s="134">
        <v>287</v>
      </c>
      <c r="N69" s="119" t="s">
        <v>36</v>
      </c>
      <c r="O69" s="135">
        <f t="shared" si="35"/>
        <v>-186550</v>
      </c>
      <c r="P69" s="136" t="s">
        <v>18</v>
      </c>
      <c r="Q69" s="120" t="s">
        <v>77</v>
      </c>
      <c r="R69" s="137">
        <f t="shared" si="17"/>
        <v>156186.55000000002</v>
      </c>
      <c r="S69" s="138">
        <v>0</v>
      </c>
      <c r="T69" s="119"/>
      <c r="U69" s="139">
        <v>240.28700000000001</v>
      </c>
      <c r="V69" s="138">
        <f>(U69-M69)*I69</f>
        <v>-30363.449999999997</v>
      </c>
      <c r="W69" s="138">
        <f t="shared" si="37"/>
        <v>-30363.449999999997</v>
      </c>
      <c r="X69" s="143">
        <f t="shared" si="38"/>
        <v>-30363.449999999997</v>
      </c>
      <c r="Y69" s="138">
        <v>0</v>
      </c>
      <c r="Z69" s="138">
        <v>0</v>
      </c>
      <c r="AA69" s="140" t="s">
        <v>79</v>
      </c>
    </row>
    <row r="70" spans="1:27" s="141" customFormat="1" x14ac:dyDescent="0.2">
      <c r="A70" s="119">
        <v>2020</v>
      </c>
      <c r="B70" s="119" t="s">
        <v>143</v>
      </c>
      <c r="C70" s="119">
        <v>120</v>
      </c>
      <c r="D70" s="119" t="s">
        <v>35</v>
      </c>
      <c r="E70" s="120">
        <v>43843</v>
      </c>
      <c r="F70" s="120">
        <v>43831</v>
      </c>
      <c r="G70" s="120">
        <v>43861</v>
      </c>
      <c r="H70" s="120">
        <v>43868</v>
      </c>
      <c r="I70" s="121">
        <v>-325</v>
      </c>
      <c r="J70" s="121" t="s">
        <v>132</v>
      </c>
      <c r="K70" s="119" t="s">
        <v>13</v>
      </c>
      <c r="L70" s="136" t="s">
        <v>18</v>
      </c>
      <c r="M70" s="134">
        <v>234.4</v>
      </c>
      <c r="N70" s="119" t="s">
        <v>36</v>
      </c>
      <c r="O70" s="137">
        <f t="shared" si="35"/>
        <v>76180</v>
      </c>
      <c r="P70" s="119" t="s">
        <v>16</v>
      </c>
      <c r="Q70" s="120" t="s">
        <v>77</v>
      </c>
      <c r="R70" s="135">
        <f t="shared" si="17"/>
        <v>-78093.275000000009</v>
      </c>
      <c r="S70" s="138">
        <v>0</v>
      </c>
      <c r="T70" s="119"/>
      <c r="U70" s="139">
        <v>240.28700000000001</v>
      </c>
      <c r="V70" s="138">
        <f t="shared" si="36"/>
        <v>-1913.2750000000001</v>
      </c>
      <c r="W70" s="138">
        <f t="shared" si="37"/>
        <v>-1913.2750000000001</v>
      </c>
      <c r="X70" s="143">
        <f t="shared" si="38"/>
        <v>-1913.2750000000001</v>
      </c>
      <c r="Y70" s="138">
        <v>0</v>
      </c>
      <c r="Z70" s="138">
        <v>0</v>
      </c>
      <c r="AA70" s="140" t="s">
        <v>79</v>
      </c>
    </row>
    <row r="71" spans="1:27" s="141" customFormat="1" x14ac:dyDescent="0.2">
      <c r="A71" s="119">
        <v>2020</v>
      </c>
      <c r="B71" s="119" t="s">
        <v>144</v>
      </c>
      <c r="C71" s="119">
        <v>103</v>
      </c>
      <c r="D71" s="119" t="s">
        <v>35</v>
      </c>
      <c r="E71" s="120">
        <v>43672</v>
      </c>
      <c r="F71" s="120">
        <v>43831</v>
      </c>
      <c r="G71" s="120">
        <v>43861</v>
      </c>
      <c r="H71" s="120">
        <v>43868</v>
      </c>
      <c r="I71" s="121">
        <v>1428</v>
      </c>
      <c r="J71" s="121" t="s">
        <v>132</v>
      </c>
      <c r="K71" s="119" t="s">
        <v>13</v>
      </c>
      <c r="L71" s="119" t="s">
        <v>16</v>
      </c>
      <c r="M71" s="134">
        <v>257.5</v>
      </c>
      <c r="N71" s="119" t="s">
        <v>36</v>
      </c>
      <c r="O71" s="135">
        <f t="shared" si="35"/>
        <v>-367710</v>
      </c>
      <c r="P71" s="136" t="s">
        <v>18</v>
      </c>
      <c r="Q71" s="120" t="s">
        <v>75</v>
      </c>
      <c r="R71" s="137">
        <f t="shared" si="17"/>
        <v>345041.92800000001</v>
      </c>
      <c r="S71" s="138">
        <v>0</v>
      </c>
      <c r="T71" s="119"/>
      <c r="U71" s="139">
        <v>241.626</v>
      </c>
      <c r="V71" s="138">
        <f t="shared" si="36"/>
        <v>-22668.071999999993</v>
      </c>
      <c r="W71" s="138">
        <f t="shared" si="37"/>
        <v>-22668.071999999993</v>
      </c>
      <c r="X71" s="143">
        <f t="shared" si="38"/>
        <v>-22668.071999999993</v>
      </c>
      <c r="Y71" s="138">
        <v>0</v>
      </c>
      <c r="Z71" s="138">
        <v>0</v>
      </c>
      <c r="AA71" s="140" t="s">
        <v>80</v>
      </c>
    </row>
    <row r="72" spans="1:27" s="141" customFormat="1" x14ac:dyDescent="0.2">
      <c r="A72" s="119">
        <v>2020</v>
      </c>
      <c r="B72" s="119" t="s">
        <v>144</v>
      </c>
      <c r="C72" s="119">
        <v>126</v>
      </c>
      <c r="D72" s="119" t="s">
        <v>35</v>
      </c>
      <c r="E72" s="120">
        <v>43843</v>
      </c>
      <c r="F72" s="120">
        <v>43831</v>
      </c>
      <c r="G72" s="120">
        <v>43861</v>
      </c>
      <c r="H72" s="120">
        <v>43868</v>
      </c>
      <c r="I72" s="121">
        <v>-714</v>
      </c>
      <c r="J72" s="121" t="s">
        <v>132</v>
      </c>
      <c r="K72" s="119" t="s">
        <v>13</v>
      </c>
      <c r="L72" s="136" t="s">
        <v>18</v>
      </c>
      <c r="M72" s="134">
        <v>233.6</v>
      </c>
      <c r="N72" s="119" t="s">
        <v>36</v>
      </c>
      <c r="O72" s="137">
        <f t="shared" si="35"/>
        <v>166790.39999999999</v>
      </c>
      <c r="P72" s="119" t="s">
        <v>16</v>
      </c>
      <c r="Q72" s="120" t="s">
        <v>75</v>
      </c>
      <c r="R72" s="135">
        <f t="shared" si="17"/>
        <v>-172520.96400000001</v>
      </c>
      <c r="S72" s="138">
        <v>0</v>
      </c>
      <c r="T72" s="119"/>
      <c r="U72" s="139">
        <v>241.626</v>
      </c>
      <c r="V72" s="138">
        <f t="shared" si="36"/>
        <v>-5730.5640000000076</v>
      </c>
      <c r="W72" s="138">
        <f t="shared" si="37"/>
        <v>-5730.5640000000076</v>
      </c>
      <c r="X72" s="143">
        <f t="shared" si="38"/>
        <v>-5730.5640000000076</v>
      </c>
      <c r="Y72" s="138">
        <v>0</v>
      </c>
      <c r="Z72" s="138">
        <v>0</v>
      </c>
      <c r="AA72" s="140" t="s">
        <v>80</v>
      </c>
    </row>
    <row r="73" spans="1:27" s="141" customFormat="1" x14ac:dyDescent="0.2">
      <c r="A73" s="119">
        <v>2020</v>
      </c>
      <c r="B73" s="119" t="s">
        <v>147</v>
      </c>
      <c r="C73" s="119">
        <v>92</v>
      </c>
      <c r="D73" s="119" t="s">
        <v>35</v>
      </c>
      <c r="E73" s="120">
        <v>43558</v>
      </c>
      <c r="F73" s="120">
        <v>43862</v>
      </c>
      <c r="G73" s="120">
        <v>43890</v>
      </c>
      <c r="H73" s="120">
        <v>43896</v>
      </c>
      <c r="I73" s="121">
        <v>650</v>
      </c>
      <c r="J73" s="121" t="s">
        <v>132</v>
      </c>
      <c r="K73" s="119" t="s">
        <v>13</v>
      </c>
      <c r="L73" s="119" t="s">
        <v>16</v>
      </c>
      <c r="M73" s="134">
        <v>287</v>
      </c>
      <c r="N73" s="119" t="s">
        <v>36</v>
      </c>
      <c r="O73" s="135">
        <f t="shared" si="35"/>
        <v>-186550</v>
      </c>
      <c r="P73" s="136" t="s">
        <v>18</v>
      </c>
      <c r="Q73" s="120" t="s">
        <v>77</v>
      </c>
      <c r="R73" s="137">
        <f t="shared" si="17"/>
        <v>153193.29999999999</v>
      </c>
      <c r="S73" s="138">
        <v>0</v>
      </c>
      <c r="T73" s="119"/>
      <c r="U73" s="139">
        <v>235.68199999999999</v>
      </c>
      <c r="V73" s="138">
        <f>(U73-M73)*I73</f>
        <v>-33356.700000000004</v>
      </c>
      <c r="W73" s="138">
        <f t="shared" ref="W73:W76" si="39">V73</f>
        <v>-33356.700000000004</v>
      </c>
      <c r="X73" s="143">
        <f t="shared" ref="X73:X76" si="40">W73</f>
        <v>-33356.700000000004</v>
      </c>
      <c r="Y73" s="138">
        <v>0</v>
      </c>
      <c r="Z73" s="138">
        <v>0</v>
      </c>
      <c r="AA73" s="140" t="s">
        <v>79</v>
      </c>
    </row>
    <row r="74" spans="1:27" s="141" customFormat="1" x14ac:dyDescent="0.2">
      <c r="A74" s="119">
        <v>2020</v>
      </c>
      <c r="B74" s="119" t="s">
        <v>147</v>
      </c>
      <c r="C74" s="119">
        <v>121</v>
      </c>
      <c r="D74" s="119" t="s">
        <v>35</v>
      </c>
      <c r="E74" s="120">
        <v>43843</v>
      </c>
      <c r="F74" s="120">
        <v>43862</v>
      </c>
      <c r="G74" s="120">
        <v>43890</v>
      </c>
      <c r="H74" s="120">
        <v>43896</v>
      </c>
      <c r="I74" s="121">
        <v>-325</v>
      </c>
      <c r="J74" s="121" t="s">
        <v>132</v>
      </c>
      <c r="K74" s="119" t="s">
        <v>13</v>
      </c>
      <c r="L74" s="136" t="s">
        <v>18</v>
      </c>
      <c r="M74" s="134">
        <v>234.4</v>
      </c>
      <c r="N74" s="119" t="s">
        <v>36</v>
      </c>
      <c r="O74" s="137">
        <f t="shared" si="35"/>
        <v>76180</v>
      </c>
      <c r="P74" s="119" t="s">
        <v>16</v>
      </c>
      <c r="Q74" s="120" t="s">
        <v>77</v>
      </c>
      <c r="R74" s="135">
        <f t="shared" si="17"/>
        <v>-76596.649999999994</v>
      </c>
      <c r="S74" s="138">
        <v>0</v>
      </c>
      <c r="T74" s="119"/>
      <c r="U74" s="139">
        <v>235.68199999999999</v>
      </c>
      <c r="V74" s="138">
        <f>(U74-M74)*I74</f>
        <v>-416.64999999999424</v>
      </c>
      <c r="W74" s="138">
        <f t="shared" si="39"/>
        <v>-416.64999999999424</v>
      </c>
      <c r="X74" s="143">
        <f t="shared" si="40"/>
        <v>-416.64999999999424</v>
      </c>
      <c r="Y74" s="138">
        <v>0</v>
      </c>
      <c r="Z74" s="138">
        <v>0</v>
      </c>
      <c r="AA74" s="140" t="s">
        <v>79</v>
      </c>
    </row>
    <row r="75" spans="1:27" s="141" customFormat="1" x14ac:dyDescent="0.2">
      <c r="A75" s="119">
        <v>2020</v>
      </c>
      <c r="B75" s="119" t="s">
        <v>148</v>
      </c>
      <c r="C75" s="119">
        <v>104</v>
      </c>
      <c r="D75" s="119" t="s">
        <v>35</v>
      </c>
      <c r="E75" s="120">
        <v>43672</v>
      </c>
      <c r="F75" s="120">
        <v>43862</v>
      </c>
      <c r="G75" s="120">
        <v>43890</v>
      </c>
      <c r="H75" s="120">
        <v>43896</v>
      </c>
      <c r="I75" s="121">
        <v>1428</v>
      </c>
      <c r="J75" s="121" t="s">
        <v>132</v>
      </c>
      <c r="K75" s="119" t="s">
        <v>13</v>
      </c>
      <c r="L75" s="119" t="s">
        <v>16</v>
      </c>
      <c r="M75" s="134">
        <v>257.5</v>
      </c>
      <c r="N75" s="119" t="s">
        <v>36</v>
      </c>
      <c r="O75" s="135">
        <f t="shared" si="35"/>
        <v>-367710</v>
      </c>
      <c r="P75" s="136" t="s">
        <v>18</v>
      </c>
      <c r="Q75" s="120" t="s">
        <v>75</v>
      </c>
      <c r="R75" s="137">
        <f t="shared" si="17"/>
        <v>347091.10800000001</v>
      </c>
      <c r="S75" s="138">
        <v>0</v>
      </c>
      <c r="T75" s="119"/>
      <c r="U75" s="139">
        <v>243.06100000000001</v>
      </c>
      <c r="V75" s="138">
        <f t="shared" ref="V75:V76" si="41">(U75-M75)*I75</f>
        <v>-20618.891999999989</v>
      </c>
      <c r="W75" s="138">
        <f t="shared" si="39"/>
        <v>-20618.891999999989</v>
      </c>
      <c r="X75" s="143">
        <f t="shared" si="40"/>
        <v>-20618.891999999989</v>
      </c>
      <c r="Y75" s="138">
        <v>0</v>
      </c>
      <c r="Z75" s="138">
        <v>0</v>
      </c>
      <c r="AA75" s="140" t="s">
        <v>80</v>
      </c>
    </row>
    <row r="76" spans="1:27" s="141" customFormat="1" x14ac:dyDescent="0.2">
      <c r="A76" s="119">
        <v>2020</v>
      </c>
      <c r="B76" s="119" t="s">
        <v>148</v>
      </c>
      <c r="C76" s="119">
        <v>127</v>
      </c>
      <c r="D76" s="119" t="s">
        <v>35</v>
      </c>
      <c r="E76" s="120">
        <v>43843</v>
      </c>
      <c r="F76" s="120">
        <v>43862</v>
      </c>
      <c r="G76" s="120">
        <v>43890</v>
      </c>
      <c r="H76" s="120">
        <v>43896</v>
      </c>
      <c r="I76" s="121">
        <v>-714</v>
      </c>
      <c r="J76" s="121" t="s">
        <v>132</v>
      </c>
      <c r="K76" s="119" t="s">
        <v>13</v>
      </c>
      <c r="L76" s="136" t="s">
        <v>18</v>
      </c>
      <c r="M76" s="134">
        <v>233.6</v>
      </c>
      <c r="N76" s="119" t="s">
        <v>36</v>
      </c>
      <c r="O76" s="137">
        <f t="shared" si="35"/>
        <v>166790.39999999999</v>
      </c>
      <c r="P76" s="119" t="s">
        <v>16</v>
      </c>
      <c r="Q76" s="120" t="s">
        <v>75</v>
      </c>
      <c r="R76" s="135">
        <f t="shared" si="17"/>
        <v>-173545.554</v>
      </c>
      <c r="S76" s="138">
        <v>0</v>
      </c>
      <c r="T76" s="119"/>
      <c r="U76" s="139">
        <v>243.06100000000001</v>
      </c>
      <c r="V76" s="138">
        <f t="shared" si="41"/>
        <v>-6755.1540000000095</v>
      </c>
      <c r="W76" s="138">
        <f t="shared" si="39"/>
        <v>-6755.1540000000095</v>
      </c>
      <c r="X76" s="143">
        <f t="shared" si="40"/>
        <v>-6755.1540000000095</v>
      </c>
      <c r="Y76" s="138">
        <v>0</v>
      </c>
      <c r="Z76" s="138">
        <v>0</v>
      </c>
      <c r="AA76" s="140" t="s">
        <v>80</v>
      </c>
    </row>
    <row r="77" spans="1:27" s="141" customFormat="1" x14ac:dyDescent="0.2">
      <c r="A77" s="119">
        <v>2020</v>
      </c>
      <c r="B77" s="119" t="s">
        <v>153</v>
      </c>
      <c r="C77" s="119">
        <v>93</v>
      </c>
      <c r="D77" s="119" t="s">
        <v>35</v>
      </c>
      <c r="E77" s="120">
        <v>43558</v>
      </c>
      <c r="F77" s="120">
        <v>43891</v>
      </c>
      <c r="G77" s="120">
        <v>43921</v>
      </c>
      <c r="H77" s="120">
        <v>43928</v>
      </c>
      <c r="I77" s="121">
        <v>650</v>
      </c>
      <c r="J77" s="121" t="s">
        <v>132</v>
      </c>
      <c r="K77" s="119" t="s">
        <v>13</v>
      </c>
      <c r="L77" s="119" t="s">
        <v>16</v>
      </c>
      <c r="M77" s="134">
        <v>287</v>
      </c>
      <c r="N77" s="119" t="s">
        <v>36</v>
      </c>
      <c r="O77" s="135">
        <f t="shared" si="35"/>
        <v>-186550</v>
      </c>
      <c r="P77" s="136" t="s">
        <v>18</v>
      </c>
      <c r="Q77" s="120" t="s">
        <v>77</v>
      </c>
      <c r="R77" s="137">
        <f t="shared" si="17"/>
        <v>88935.6</v>
      </c>
      <c r="S77" s="138">
        <v>0</v>
      </c>
      <c r="T77" s="119"/>
      <c r="U77" s="139">
        <v>136.82400000000001</v>
      </c>
      <c r="V77" s="138">
        <f t="shared" ref="V77:V79" si="42">(U77-M77)*I77</f>
        <v>-97614.399999999994</v>
      </c>
      <c r="W77" s="138">
        <f t="shared" ref="W77:W84" si="43">V77</f>
        <v>-97614.399999999994</v>
      </c>
      <c r="X77" s="143">
        <f t="shared" ref="X77:X84" si="44">W77</f>
        <v>-97614.399999999994</v>
      </c>
      <c r="Y77" s="138">
        <v>0</v>
      </c>
      <c r="Z77" s="138">
        <v>0</v>
      </c>
      <c r="AA77" s="140" t="s">
        <v>79</v>
      </c>
    </row>
    <row r="78" spans="1:27" s="141" customFormat="1" x14ac:dyDescent="0.2">
      <c r="A78" s="119">
        <v>2020</v>
      </c>
      <c r="B78" s="119" t="s">
        <v>153</v>
      </c>
      <c r="C78" s="119">
        <v>122</v>
      </c>
      <c r="D78" s="119" t="s">
        <v>35</v>
      </c>
      <c r="E78" s="120">
        <v>43843</v>
      </c>
      <c r="F78" s="120">
        <v>43891</v>
      </c>
      <c r="G78" s="120">
        <v>43921</v>
      </c>
      <c r="H78" s="120">
        <v>43928</v>
      </c>
      <c r="I78" s="121">
        <v>-325</v>
      </c>
      <c r="J78" s="121" t="s">
        <v>132</v>
      </c>
      <c r="K78" s="119" t="s">
        <v>13</v>
      </c>
      <c r="L78" s="136" t="s">
        <v>18</v>
      </c>
      <c r="M78" s="134">
        <v>234.4</v>
      </c>
      <c r="N78" s="119" t="s">
        <v>36</v>
      </c>
      <c r="O78" s="137">
        <f t="shared" si="35"/>
        <v>76180</v>
      </c>
      <c r="P78" s="119" t="s">
        <v>16</v>
      </c>
      <c r="Q78" s="120" t="s">
        <v>77</v>
      </c>
      <c r="R78" s="135">
        <f t="shared" si="17"/>
        <v>-44467.8</v>
      </c>
      <c r="S78" s="138">
        <v>0</v>
      </c>
      <c r="T78" s="119"/>
      <c r="U78" s="139">
        <v>136.82400000000001</v>
      </c>
      <c r="V78" s="138">
        <f t="shared" si="42"/>
        <v>31712.199999999997</v>
      </c>
      <c r="W78" s="138">
        <f t="shared" si="43"/>
        <v>31712.199999999997</v>
      </c>
      <c r="X78" s="143">
        <f t="shared" si="44"/>
        <v>31712.199999999997</v>
      </c>
      <c r="Y78" s="138">
        <v>0</v>
      </c>
      <c r="Z78" s="138">
        <v>0</v>
      </c>
      <c r="AA78" s="140" t="s">
        <v>79</v>
      </c>
    </row>
    <row r="79" spans="1:27" s="141" customFormat="1" x14ac:dyDescent="0.2">
      <c r="A79" s="119">
        <v>2020</v>
      </c>
      <c r="B79" s="119" t="s">
        <v>154</v>
      </c>
      <c r="C79" s="119">
        <v>105</v>
      </c>
      <c r="D79" s="119" t="s">
        <v>35</v>
      </c>
      <c r="E79" s="120">
        <v>43672</v>
      </c>
      <c r="F79" s="120">
        <v>43891</v>
      </c>
      <c r="G79" s="120">
        <v>43921</v>
      </c>
      <c r="H79" s="120">
        <v>43928</v>
      </c>
      <c r="I79" s="121">
        <v>1428</v>
      </c>
      <c r="J79" s="121" t="s">
        <v>132</v>
      </c>
      <c r="K79" s="119" t="s">
        <v>13</v>
      </c>
      <c r="L79" s="119" t="s">
        <v>16</v>
      </c>
      <c r="M79" s="134">
        <v>257.5</v>
      </c>
      <c r="N79" s="119" t="s">
        <v>36</v>
      </c>
      <c r="O79" s="135">
        <f t="shared" si="35"/>
        <v>-367710</v>
      </c>
      <c r="P79" s="136" t="s">
        <v>18</v>
      </c>
      <c r="Q79" s="120" t="s">
        <v>75</v>
      </c>
      <c r="R79" s="137">
        <f t="shared" si="17"/>
        <v>193681.068</v>
      </c>
      <c r="S79" s="138">
        <v>0</v>
      </c>
      <c r="T79" s="119"/>
      <c r="U79" s="139">
        <v>135.631</v>
      </c>
      <c r="V79" s="138">
        <f t="shared" si="42"/>
        <v>-174028.932</v>
      </c>
      <c r="W79" s="138">
        <f t="shared" si="43"/>
        <v>-174028.932</v>
      </c>
      <c r="X79" s="143">
        <f t="shared" si="44"/>
        <v>-174028.932</v>
      </c>
      <c r="Y79" s="138">
        <v>0</v>
      </c>
      <c r="Z79" s="138">
        <v>0</v>
      </c>
      <c r="AA79" s="140" t="s">
        <v>80</v>
      </c>
    </row>
    <row r="80" spans="1:27" s="141" customFormat="1" x14ac:dyDescent="0.2">
      <c r="A80" s="119">
        <v>2020</v>
      </c>
      <c r="B80" s="119" t="s">
        <v>154</v>
      </c>
      <c r="C80" s="119">
        <v>128</v>
      </c>
      <c r="D80" s="119" t="s">
        <v>35</v>
      </c>
      <c r="E80" s="120">
        <v>43843</v>
      </c>
      <c r="F80" s="120">
        <v>43891</v>
      </c>
      <c r="G80" s="120">
        <v>43921</v>
      </c>
      <c r="H80" s="120">
        <v>43928</v>
      </c>
      <c r="I80" s="121">
        <v>-714</v>
      </c>
      <c r="J80" s="121" t="s">
        <v>132</v>
      </c>
      <c r="K80" s="119" t="s">
        <v>13</v>
      </c>
      <c r="L80" s="136" t="s">
        <v>18</v>
      </c>
      <c r="M80" s="134">
        <v>233.6</v>
      </c>
      <c r="N80" s="119" t="s">
        <v>36</v>
      </c>
      <c r="O80" s="137">
        <f t="shared" si="35"/>
        <v>166790.39999999999</v>
      </c>
      <c r="P80" s="119" t="s">
        <v>16</v>
      </c>
      <c r="Q80" s="120" t="s">
        <v>75</v>
      </c>
      <c r="R80" s="135">
        <f>I80*U80</f>
        <v>-96840.534</v>
      </c>
      <c r="S80" s="138">
        <v>0</v>
      </c>
      <c r="T80" s="119"/>
      <c r="U80" s="139">
        <v>135.631</v>
      </c>
      <c r="V80" s="138">
        <f>(U80-M80)*I80</f>
        <v>69949.865999999995</v>
      </c>
      <c r="W80" s="138">
        <f t="shared" si="43"/>
        <v>69949.865999999995</v>
      </c>
      <c r="X80" s="143">
        <f t="shared" si="44"/>
        <v>69949.865999999995</v>
      </c>
      <c r="Y80" s="138">
        <v>0</v>
      </c>
      <c r="Z80" s="138">
        <v>0</v>
      </c>
      <c r="AA80" s="140" t="s">
        <v>80</v>
      </c>
    </row>
    <row r="81" spans="1:29" s="160" customFormat="1" x14ac:dyDescent="0.2">
      <c r="A81" s="101">
        <v>2020</v>
      </c>
      <c r="B81" s="101" t="s">
        <v>158</v>
      </c>
      <c r="C81" s="101">
        <v>97</v>
      </c>
      <c r="D81" s="101" t="s">
        <v>35</v>
      </c>
      <c r="E81" s="102">
        <v>43609</v>
      </c>
      <c r="F81" s="102">
        <v>43922</v>
      </c>
      <c r="G81" s="102">
        <v>43951</v>
      </c>
      <c r="H81" s="102">
        <v>43959</v>
      </c>
      <c r="I81" s="103">
        <v>650</v>
      </c>
      <c r="J81" s="103" t="s">
        <v>132</v>
      </c>
      <c r="K81" s="101" t="s">
        <v>13</v>
      </c>
      <c r="L81" s="101" t="s">
        <v>16</v>
      </c>
      <c r="M81" s="104">
        <v>272.5</v>
      </c>
      <c r="N81" s="101" t="s">
        <v>36</v>
      </c>
      <c r="O81" s="135">
        <f t="shared" si="35"/>
        <v>-177125</v>
      </c>
      <c r="P81" s="106" t="s">
        <v>18</v>
      </c>
      <c r="Q81" s="102" t="s">
        <v>77</v>
      </c>
      <c r="R81" s="137">
        <f>I81*U81</f>
        <v>53457.95</v>
      </c>
      <c r="S81" s="125">
        <v>0</v>
      </c>
      <c r="T81" s="101"/>
      <c r="U81" s="161">
        <v>82.242999999999995</v>
      </c>
      <c r="V81" s="138">
        <f>(U81-M81)*I81</f>
        <v>-123667.05</v>
      </c>
      <c r="W81" s="138">
        <f t="shared" si="43"/>
        <v>-123667.05</v>
      </c>
      <c r="X81" s="143">
        <f t="shared" si="44"/>
        <v>-123667.05</v>
      </c>
      <c r="Y81" s="125">
        <v>0</v>
      </c>
      <c r="Z81" s="125">
        <v>0</v>
      </c>
      <c r="AA81" s="159" t="s">
        <v>79</v>
      </c>
    </row>
    <row r="82" spans="1:29" s="160" customFormat="1" x14ac:dyDescent="0.2">
      <c r="A82" s="101">
        <v>2020</v>
      </c>
      <c r="B82" s="101" t="s">
        <v>158</v>
      </c>
      <c r="C82" s="101">
        <v>123</v>
      </c>
      <c r="D82" s="101" t="s">
        <v>35</v>
      </c>
      <c r="E82" s="102">
        <v>43843</v>
      </c>
      <c r="F82" s="102">
        <v>43922</v>
      </c>
      <c r="G82" s="102">
        <v>43951</v>
      </c>
      <c r="H82" s="102">
        <v>43959</v>
      </c>
      <c r="I82" s="103">
        <v>-325</v>
      </c>
      <c r="J82" s="103" t="s">
        <v>132</v>
      </c>
      <c r="K82" s="101" t="s">
        <v>13</v>
      </c>
      <c r="L82" s="106" t="s">
        <v>18</v>
      </c>
      <c r="M82" s="104">
        <v>234.4</v>
      </c>
      <c r="N82" s="101" t="s">
        <v>36</v>
      </c>
      <c r="O82" s="137">
        <f t="shared" si="35"/>
        <v>76180</v>
      </c>
      <c r="P82" s="101" t="s">
        <v>16</v>
      </c>
      <c r="Q82" s="102" t="s">
        <v>77</v>
      </c>
      <c r="R82" s="135">
        <f>I82*U82</f>
        <v>-26728.974999999999</v>
      </c>
      <c r="S82" s="125">
        <v>0</v>
      </c>
      <c r="T82" s="101"/>
      <c r="U82" s="161">
        <v>82.242999999999995</v>
      </c>
      <c r="V82" s="138">
        <f>(U82-M82)*I82</f>
        <v>49451.025000000001</v>
      </c>
      <c r="W82" s="138">
        <f t="shared" si="43"/>
        <v>49451.025000000001</v>
      </c>
      <c r="X82" s="143">
        <f t="shared" si="44"/>
        <v>49451.025000000001</v>
      </c>
      <c r="Y82" s="125">
        <v>0</v>
      </c>
      <c r="Z82" s="125">
        <v>0</v>
      </c>
      <c r="AA82" s="159" t="s">
        <v>79</v>
      </c>
    </row>
    <row r="83" spans="1:29" s="160" customFormat="1" x14ac:dyDescent="0.2">
      <c r="A83" s="101">
        <v>2020</v>
      </c>
      <c r="B83" s="101" t="s">
        <v>159</v>
      </c>
      <c r="C83" s="101">
        <v>106</v>
      </c>
      <c r="D83" s="101" t="s">
        <v>35</v>
      </c>
      <c r="E83" s="102">
        <v>43672</v>
      </c>
      <c r="F83" s="102">
        <v>43922</v>
      </c>
      <c r="G83" s="102">
        <v>43951</v>
      </c>
      <c r="H83" s="102">
        <v>43959</v>
      </c>
      <c r="I83" s="103">
        <v>1428</v>
      </c>
      <c r="J83" s="103" t="s">
        <v>132</v>
      </c>
      <c r="K83" s="101" t="s">
        <v>13</v>
      </c>
      <c r="L83" s="101" t="s">
        <v>16</v>
      </c>
      <c r="M83" s="104">
        <v>257.5</v>
      </c>
      <c r="N83" s="101" t="s">
        <v>36</v>
      </c>
      <c r="O83" s="135">
        <f t="shared" si="35"/>
        <v>-367710</v>
      </c>
      <c r="P83" s="106" t="s">
        <v>18</v>
      </c>
      <c r="Q83" s="102" t="s">
        <v>75</v>
      </c>
      <c r="R83" s="135">
        <f t="shared" ref="R83:R84" si="45">I83*U83</f>
        <v>149587.28400000001</v>
      </c>
      <c r="S83" s="125">
        <v>0</v>
      </c>
      <c r="T83" s="101"/>
      <c r="U83" s="161">
        <v>104.753</v>
      </c>
      <c r="V83" s="138">
        <f t="shared" ref="V83:V84" si="46">(U83-M83)*I83</f>
        <v>-218122.71600000001</v>
      </c>
      <c r="W83" s="138">
        <f t="shared" si="43"/>
        <v>-218122.71600000001</v>
      </c>
      <c r="X83" s="143">
        <f t="shared" si="44"/>
        <v>-218122.71600000001</v>
      </c>
      <c r="Y83" s="125">
        <v>0</v>
      </c>
      <c r="Z83" s="125">
        <v>0</v>
      </c>
      <c r="AA83" s="159" t="s">
        <v>80</v>
      </c>
    </row>
    <row r="84" spans="1:29" s="160" customFormat="1" x14ac:dyDescent="0.2">
      <c r="A84" s="101">
        <v>2020</v>
      </c>
      <c r="B84" s="101" t="s">
        <v>159</v>
      </c>
      <c r="C84" s="101">
        <v>129</v>
      </c>
      <c r="D84" s="101" t="s">
        <v>35</v>
      </c>
      <c r="E84" s="102">
        <v>43843</v>
      </c>
      <c r="F84" s="102">
        <v>43922</v>
      </c>
      <c r="G84" s="102">
        <v>43951</v>
      </c>
      <c r="H84" s="102">
        <v>43959</v>
      </c>
      <c r="I84" s="103">
        <v>-714</v>
      </c>
      <c r="J84" s="103" t="s">
        <v>132</v>
      </c>
      <c r="K84" s="101" t="s">
        <v>13</v>
      </c>
      <c r="L84" s="106" t="s">
        <v>18</v>
      </c>
      <c r="M84" s="104">
        <v>233.6</v>
      </c>
      <c r="N84" s="101" t="s">
        <v>36</v>
      </c>
      <c r="O84" s="137">
        <f t="shared" si="35"/>
        <v>166790.39999999999</v>
      </c>
      <c r="P84" s="101" t="s">
        <v>16</v>
      </c>
      <c r="Q84" s="102" t="s">
        <v>75</v>
      </c>
      <c r="R84" s="135">
        <f t="shared" si="45"/>
        <v>-74793.642000000007</v>
      </c>
      <c r="S84" s="125">
        <v>0</v>
      </c>
      <c r="T84" s="101"/>
      <c r="U84" s="161">
        <v>104.753</v>
      </c>
      <c r="V84" s="138">
        <f t="shared" si="46"/>
        <v>91996.757999999987</v>
      </c>
      <c r="W84" s="138">
        <f t="shared" si="43"/>
        <v>91996.757999999987</v>
      </c>
      <c r="X84" s="143">
        <f t="shared" si="44"/>
        <v>91996.757999999987</v>
      </c>
      <c r="Y84" s="125">
        <v>0</v>
      </c>
      <c r="Z84" s="125">
        <v>0</v>
      </c>
      <c r="AA84" s="159" t="s">
        <v>80</v>
      </c>
    </row>
    <row r="85" spans="1:29" s="141" customFormat="1" x14ac:dyDescent="0.2">
      <c r="A85" s="119">
        <v>2020</v>
      </c>
      <c r="B85" s="119" t="s">
        <v>165</v>
      </c>
      <c r="C85" s="119">
        <v>99</v>
      </c>
      <c r="D85" s="119" t="s">
        <v>35</v>
      </c>
      <c r="E85" s="120">
        <v>43623</v>
      </c>
      <c r="F85" s="120">
        <v>43952</v>
      </c>
      <c r="G85" s="120">
        <v>43982</v>
      </c>
      <c r="H85" s="120">
        <v>43990</v>
      </c>
      <c r="I85" s="121">
        <v>650</v>
      </c>
      <c r="J85" s="121" t="s">
        <v>132</v>
      </c>
      <c r="K85" s="119" t="s">
        <v>13</v>
      </c>
      <c r="L85" s="119" t="s">
        <v>16</v>
      </c>
      <c r="M85" s="134">
        <v>250</v>
      </c>
      <c r="N85" s="119" t="s">
        <v>36</v>
      </c>
      <c r="O85" s="135">
        <f t="shared" si="35"/>
        <v>-162500</v>
      </c>
      <c r="P85" s="136" t="s">
        <v>18</v>
      </c>
      <c r="Q85" s="120" t="s">
        <v>77</v>
      </c>
      <c r="R85" s="137">
        <f t="shared" ref="R85:R92" si="47">I85*U85</f>
        <v>81961.099999999991</v>
      </c>
      <c r="S85" s="138">
        <v>0</v>
      </c>
      <c r="T85" s="119"/>
      <c r="U85" s="139">
        <v>126.09399999999999</v>
      </c>
      <c r="V85" s="138">
        <f t="shared" ref="V85:V91" si="48">(U85-M85)*I85</f>
        <v>-80538.900000000009</v>
      </c>
      <c r="W85" s="143">
        <f>V85</f>
        <v>-80538.900000000009</v>
      </c>
      <c r="X85" s="138">
        <f t="shared" ref="X85:X87" si="49">V85</f>
        <v>-80538.900000000009</v>
      </c>
      <c r="Y85" s="138">
        <v>0</v>
      </c>
      <c r="Z85" s="119"/>
      <c r="AA85" s="140" t="s">
        <v>79</v>
      </c>
    </row>
    <row r="86" spans="1:29" s="141" customFormat="1" x14ac:dyDescent="0.2">
      <c r="A86" s="119">
        <v>2020</v>
      </c>
      <c r="B86" s="119" t="s">
        <v>165</v>
      </c>
      <c r="C86" s="119">
        <v>124</v>
      </c>
      <c r="D86" s="119" t="s">
        <v>35</v>
      </c>
      <c r="E86" s="120">
        <v>43843</v>
      </c>
      <c r="F86" s="120">
        <v>43952</v>
      </c>
      <c r="G86" s="120">
        <v>43982</v>
      </c>
      <c r="H86" s="120">
        <v>43990</v>
      </c>
      <c r="I86" s="121">
        <v>-325</v>
      </c>
      <c r="J86" s="121" t="s">
        <v>132</v>
      </c>
      <c r="K86" s="119" t="s">
        <v>13</v>
      </c>
      <c r="L86" s="136" t="s">
        <v>18</v>
      </c>
      <c r="M86" s="134">
        <v>234.4</v>
      </c>
      <c r="N86" s="119" t="s">
        <v>36</v>
      </c>
      <c r="O86" s="137">
        <f t="shared" si="35"/>
        <v>76180</v>
      </c>
      <c r="P86" s="119" t="s">
        <v>16</v>
      </c>
      <c r="Q86" s="120" t="s">
        <v>77</v>
      </c>
      <c r="R86" s="135">
        <f t="shared" si="47"/>
        <v>-40980.549999999996</v>
      </c>
      <c r="S86" s="138">
        <v>0</v>
      </c>
      <c r="T86" s="119"/>
      <c r="U86" s="139">
        <v>126.09399999999999</v>
      </c>
      <c r="V86" s="138">
        <f t="shared" si="48"/>
        <v>35199.450000000004</v>
      </c>
      <c r="W86" s="143">
        <f>V86</f>
        <v>35199.450000000004</v>
      </c>
      <c r="X86" s="138">
        <f t="shared" si="49"/>
        <v>35199.450000000004</v>
      </c>
      <c r="Y86" s="138">
        <v>0</v>
      </c>
      <c r="Z86" s="119"/>
      <c r="AA86" s="140" t="s">
        <v>79</v>
      </c>
    </row>
    <row r="87" spans="1:29" s="141" customFormat="1" x14ac:dyDescent="0.2">
      <c r="A87" s="119">
        <v>2020</v>
      </c>
      <c r="B87" s="119" t="s">
        <v>166</v>
      </c>
      <c r="C87" s="119">
        <v>107</v>
      </c>
      <c r="D87" s="119" t="s">
        <v>35</v>
      </c>
      <c r="E87" s="120">
        <v>43672</v>
      </c>
      <c r="F87" s="120">
        <v>43952</v>
      </c>
      <c r="G87" s="120">
        <v>43982</v>
      </c>
      <c r="H87" s="120">
        <v>43987</v>
      </c>
      <c r="I87" s="121">
        <v>1428</v>
      </c>
      <c r="J87" s="121" t="s">
        <v>132</v>
      </c>
      <c r="K87" s="119" t="s">
        <v>13</v>
      </c>
      <c r="L87" s="119" t="s">
        <v>16</v>
      </c>
      <c r="M87" s="134">
        <v>257.5</v>
      </c>
      <c r="N87" s="119" t="s">
        <v>36</v>
      </c>
      <c r="O87" s="135">
        <f t="shared" si="35"/>
        <v>-367710</v>
      </c>
      <c r="P87" s="136" t="s">
        <v>18</v>
      </c>
      <c r="Q87" s="120" t="s">
        <v>75</v>
      </c>
      <c r="R87" s="137">
        <f t="shared" si="47"/>
        <v>192328.75200000001</v>
      </c>
      <c r="S87" s="138">
        <v>0</v>
      </c>
      <c r="T87" s="119"/>
      <c r="U87" s="139">
        <v>134.684</v>
      </c>
      <c r="V87" s="138">
        <f t="shared" si="48"/>
        <v>-175381.24799999999</v>
      </c>
      <c r="W87" s="143">
        <f>V87</f>
        <v>-175381.24799999999</v>
      </c>
      <c r="X87" s="138">
        <f t="shared" si="49"/>
        <v>-175381.24799999999</v>
      </c>
      <c r="Y87" s="138">
        <v>0</v>
      </c>
      <c r="Z87" s="119"/>
      <c r="AA87" s="140" t="s">
        <v>80</v>
      </c>
    </row>
    <row r="88" spans="1:29" s="141" customFormat="1" x14ac:dyDescent="0.2">
      <c r="A88" s="119">
        <v>2020</v>
      </c>
      <c r="B88" s="119" t="s">
        <v>166</v>
      </c>
      <c r="C88" s="119">
        <v>130</v>
      </c>
      <c r="D88" s="119" t="s">
        <v>35</v>
      </c>
      <c r="E88" s="120">
        <v>43843</v>
      </c>
      <c r="F88" s="120">
        <v>43952</v>
      </c>
      <c r="G88" s="120">
        <v>43982</v>
      </c>
      <c r="H88" s="120">
        <v>43987</v>
      </c>
      <c r="I88" s="121">
        <v>-714</v>
      </c>
      <c r="J88" s="121" t="s">
        <v>132</v>
      </c>
      <c r="K88" s="119" t="s">
        <v>13</v>
      </c>
      <c r="L88" s="136" t="s">
        <v>18</v>
      </c>
      <c r="M88" s="134">
        <v>233.6</v>
      </c>
      <c r="N88" s="119" t="s">
        <v>36</v>
      </c>
      <c r="O88" s="137">
        <f t="shared" si="35"/>
        <v>166790.39999999999</v>
      </c>
      <c r="P88" s="119" t="s">
        <v>16</v>
      </c>
      <c r="Q88" s="120" t="s">
        <v>75</v>
      </c>
      <c r="R88" s="135">
        <f t="shared" si="47"/>
        <v>-96164.376000000004</v>
      </c>
      <c r="S88" s="138">
        <v>0</v>
      </c>
      <c r="T88" s="119"/>
      <c r="U88" s="139">
        <v>134.684</v>
      </c>
      <c r="V88" s="138">
        <f t="shared" si="48"/>
        <v>70626.024000000005</v>
      </c>
      <c r="W88" s="143">
        <f>V88</f>
        <v>70626.024000000005</v>
      </c>
      <c r="X88" s="138">
        <f>V88</f>
        <v>70626.024000000005</v>
      </c>
      <c r="Y88" s="138">
        <v>0</v>
      </c>
      <c r="Z88" s="119"/>
      <c r="AA88" s="140" t="s">
        <v>80</v>
      </c>
    </row>
    <row r="89" spans="1:29" s="141" customFormat="1" x14ac:dyDescent="0.2">
      <c r="A89" s="119">
        <v>2020</v>
      </c>
      <c r="B89" s="119" t="s">
        <v>170</v>
      </c>
      <c r="C89" s="119">
        <v>102</v>
      </c>
      <c r="D89" s="119" t="s">
        <v>35</v>
      </c>
      <c r="E89" s="120">
        <v>43649</v>
      </c>
      <c r="F89" s="120">
        <v>43983</v>
      </c>
      <c r="G89" s="120">
        <v>44012</v>
      </c>
      <c r="H89" s="120">
        <v>44019</v>
      </c>
      <c r="I89" s="121">
        <v>650</v>
      </c>
      <c r="J89" s="121" t="s">
        <v>132</v>
      </c>
      <c r="K89" s="119" t="s">
        <v>13</v>
      </c>
      <c r="L89" s="119" t="s">
        <v>16</v>
      </c>
      <c r="M89" s="134">
        <v>256</v>
      </c>
      <c r="N89" s="119" t="s">
        <v>36</v>
      </c>
      <c r="O89" s="135">
        <f t="shared" si="35"/>
        <v>-166400</v>
      </c>
      <c r="P89" s="136" t="s">
        <v>18</v>
      </c>
      <c r="Q89" s="120" t="s">
        <v>77</v>
      </c>
      <c r="R89" s="137">
        <f t="shared" si="47"/>
        <v>119687.75</v>
      </c>
      <c r="S89" s="138">
        <v>0</v>
      </c>
      <c r="T89" s="139"/>
      <c r="U89" s="139">
        <v>184.13499999999999</v>
      </c>
      <c r="V89" s="138">
        <f t="shared" si="48"/>
        <v>-46712.250000000007</v>
      </c>
      <c r="W89" s="143">
        <f t="shared" ref="W89:W92" si="50">V89</f>
        <v>-46712.250000000007</v>
      </c>
      <c r="X89" s="138">
        <f t="shared" ref="X89:X92" si="51">V89</f>
        <v>-46712.250000000007</v>
      </c>
      <c r="Y89" s="138">
        <v>0</v>
      </c>
      <c r="Z89" s="119"/>
      <c r="AA89" s="140" t="s">
        <v>79</v>
      </c>
    </row>
    <row r="90" spans="1:29" s="141" customFormat="1" x14ac:dyDescent="0.2">
      <c r="A90" s="119">
        <v>2020</v>
      </c>
      <c r="B90" s="119" t="s">
        <v>170</v>
      </c>
      <c r="C90" s="119">
        <v>125</v>
      </c>
      <c r="D90" s="119" t="s">
        <v>35</v>
      </c>
      <c r="E90" s="120">
        <v>43843</v>
      </c>
      <c r="F90" s="120">
        <v>43983</v>
      </c>
      <c r="G90" s="120">
        <v>44012</v>
      </c>
      <c r="H90" s="120">
        <v>44019</v>
      </c>
      <c r="I90" s="121">
        <v>-325</v>
      </c>
      <c r="J90" s="121" t="s">
        <v>132</v>
      </c>
      <c r="K90" s="119" t="s">
        <v>13</v>
      </c>
      <c r="L90" s="136" t="s">
        <v>18</v>
      </c>
      <c r="M90" s="134">
        <v>234.4</v>
      </c>
      <c r="N90" s="119" t="s">
        <v>36</v>
      </c>
      <c r="O90" s="137">
        <f t="shared" si="35"/>
        <v>76180</v>
      </c>
      <c r="P90" s="119" t="s">
        <v>16</v>
      </c>
      <c r="Q90" s="120" t="s">
        <v>77</v>
      </c>
      <c r="R90" s="135">
        <f t="shared" si="47"/>
        <v>-59843.875</v>
      </c>
      <c r="S90" s="138">
        <v>0</v>
      </c>
      <c r="T90" s="139"/>
      <c r="U90" s="139">
        <v>184.13499999999999</v>
      </c>
      <c r="V90" s="138">
        <f t="shared" si="48"/>
        <v>16336.125000000005</v>
      </c>
      <c r="W90" s="143">
        <f t="shared" si="50"/>
        <v>16336.125000000005</v>
      </c>
      <c r="X90" s="138">
        <f t="shared" si="51"/>
        <v>16336.125000000005</v>
      </c>
      <c r="Y90" s="138">
        <v>0</v>
      </c>
      <c r="Z90" s="119"/>
      <c r="AA90" s="140" t="s">
        <v>79</v>
      </c>
    </row>
    <row r="91" spans="1:29" s="141" customFormat="1" x14ac:dyDescent="0.2">
      <c r="A91" s="119">
        <v>2020</v>
      </c>
      <c r="B91" s="119" t="s">
        <v>171</v>
      </c>
      <c r="C91" s="119">
        <v>108</v>
      </c>
      <c r="D91" s="119" t="s">
        <v>35</v>
      </c>
      <c r="E91" s="120">
        <v>43672</v>
      </c>
      <c r="F91" s="120">
        <v>43983</v>
      </c>
      <c r="G91" s="120">
        <v>44012</v>
      </c>
      <c r="H91" s="120">
        <v>44019</v>
      </c>
      <c r="I91" s="121">
        <v>1428</v>
      </c>
      <c r="J91" s="121" t="s">
        <v>132</v>
      </c>
      <c r="K91" s="119" t="s">
        <v>13</v>
      </c>
      <c r="L91" s="119" t="s">
        <v>16</v>
      </c>
      <c r="M91" s="134">
        <v>257.5</v>
      </c>
      <c r="N91" s="119" t="s">
        <v>36</v>
      </c>
      <c r="O91" s="135">
        <f t="shared" si="35"/>
        <v>-367710</v>
      </c>
      <c r="P91" s="136" t="s">
        <v>18</v>
      </c>
      <c r="Q91" s="120" t="s">
        <v>75</v>
      </c>
      <c r="R91" s="137">
        <f t="shared" si="47"/>
        <v>277394.712</v>
      </c>
      <c r="S91" s="138">
        <v>0</v>
      </c>
      <c r="T91" s="139"/>
      <c r="U91" s="139">
        <v>194.25399999999999</v>
      </c>
      <c r="V91" s="138">
        <f t="shared" si="48"/>
        <v>-90315.288000000015</v>
      </c>
      <c r="W91" s="143">
        <f t="shared" si="50"/>
        <v>-90315.288000000015</v>
      </c>
      <c r="X91" s="138">
        <f t="shared" si="51"/>
        <v>-90315.288000000015</v>
      </c>
      <c r="Y91" s="138">
        <v>0</v>
      </c>
      <c r="Z91" s="119"/>
      <c r="AA91" s="140" t="s">
        <v>80</v>
      </c>
    </row>
    <row r="92" spans="1:29" s="141" customFormat="1" x14ac:dyDescent="0.2">
      <c r="A92" s="119">
        <v>2020</v>
      </c>
      <c r="B92" s="119" t="s">
        <v>171</v>
      </c>
      <c r="C92" s="119">
        <v>131</v>
      </c>
      <c r="D92" s="119" t="s">
        <v>35</v>
      </c>
      <c r="E92" s="120">
        <v>43843</v>
      </c>
      <c r="F92" s="120">
        <v>43983</v>
      </c>
      <c r="G92" s="120">
        <v>44012</v>
      </c>
      <c r="H92" s="120">
        <v>44019</v>
      </c>
      <c r="I92" s="121">
        <v>-714</v>
      </c>
      <c r="J92" s="121" t="s">
        <v>132</v>
      </c>
      <c r="K92" s="119" t="s">
        <v>13</v>
      </c>
      <c r="L92" s="136" t="s">
        <v>18</v>
      </c>
      <c r="M92" s="134">
        <v>233.6</v>
      </c>
      <c r="N92" s="119" t="s">
        <v>36</v>
      </c>
      <c r="O92" s="137">
        <f t="shared" si="35"/>
        <v>166790.39999999999</v>
      </c>
      <c r="P92" s="119" t="s">
        <v>16</v>
      </c>
      <c r="Q92" s="120" t="s">
        <v>75</v>
      </c>
      <c r="R92" s="135">
        <f t="shared" si="47"/>
        <v>-138697.356</v>
      </c>
      <c r="S92" s="138">
        <v>0</v>
      </c>
      <c r="T92" s="139"/>
      <c r="U92" s="139">
        <v>194.25399999999999</v>
      </c>
      <c r="V92" s="138">
        <f>(U92-M92)*I92</f>
        <v>28093.044000000002</v>
      </c>
      <c r="W92" s="143">
        <f t="shared" si="50"/>
        <v>28093.044000000002</v>
      </c>
      <c r="X92" s="138">
        <f t="shared" si="51"/>
        <v>28093.044000000002</v>
      </c>
      <c r="Y92" s="138">
        <v>0</v>
      </c>
      <c r="Z92" s="119"/>
      <c r="AA92" s="140" t="s">
        <v>80</v>
      </c>
    </row>
    <row r="93" spans="1:29" s="141" customFormat="1" x14ac:dyDescent="0.2">
      <c r="A93" s="119">
        <v>2020</v>
      </c>
      <c r="B93" s="119" t="s">
        <v>175</v>
      </c>
      <c r="C93" s="119">
        <v>109</v>
      </c>
      <c r="D93" s="119" t="s">
        <v>35</v>
      </c>
      <c r="E93" s="120">
        <v>43672</v>
      </c>
      <c r="F93" s="120">
        <v>44013</v>
      </c>
      <c r="G93" s="120">
        <v>44043</v>
      </c>
      <c r="H93" s="120">
        <v>44050</v>
      </c>
      <c r="I93" s="121">
        <v>1428</v>
      </c>
      <c r="J93" s="121" t="s">
        <v>132</v>
      </c>
      <c r="K93" s="119" t="s">
        <v>13</v>
      </c>
      <c r="L93" s="119" t="s">
        <v>16</v>
      </c>
      <c r="M93" s="134">
        <v>257.5</v>
      </c>
      <c r="N93" s="119" t="s">
        <v>36</v>
      </c>
      <c r="O93" s="135">
        <f t="shared" si="35"/>
        <v>-367710</v>
      </c>
      <c r="P93" s="136" t="s">
        <v>18</v>
      </c>
      <c r="Q93" s="120" t="s">
        <v>75</v>
      </c>
      <c r="R93" s="137">
        <f>I93*U93</f>
        <v>297315.31200000003</v>
      </c>
      <c r="S93" s="138">
        <v>0</v>
      </c>
      <c r="T93" s="139"/>
      <c r="U93" s="139">
        <v>208.20400000000001</v>
      </c>
      <c r="V93" s="138">
        <f>(U93-M93)*I93</f>
        <v>-70394.687999999995</v>
      </c>
      <c r="W93" s="143">
        <f t="shared" ref="W93:W94" si="52">V93</f>
        <v>-70394.687999999995</v>
      </c>
      <c r="X93" s="138">
        <f t="shared" ref="X93:X94" si="53">V93</f>
        <v>-70394.687999999995</v>
      </c>
      <c r="Y93" s="138">
        <v>0</v>
      </c>
      <c r="Z93" s="119"/>
      <c r="AA93" s="140" t="s">
        <v>80</v>
      </c>
    </row>
    <row r="94" spans="1:29" s="141" customFormat="1" x14ac:dyDescent="0.2">
      <c r="A94" s="116">
        <v>2020</v>
      </c>
      <c r="B94" s="116" t="s">
        <v>175</v>
      </c>
      <c r="C94" s="116">
        <v>132</v>
      </c>
      <c r="D94" s="116" t="s">
        <v>35</v>
      </c>
      <c r="E94" s="117">
        <v>43843</v>
      </c>
      <c r="F94" s="117">
        <v>44013</v>
      </c>
      <c r="G94" s="117">
        <v>44043</v>
      </c>
      <c r="H94" s="117">
        <v>44050</v>
      </c>
      <c r="I94" s="118">
        <v>-714</v>
      </c>
      <c r="J94" s="118" t="s">
        <v>132</v>
      </c>
      <c r="K94" s="116" t="s">
        <v>13</v>
      </c>
      <c r="L94" s="128" t="s">
        <v>18</v>
      </c>
      <c r="M94" s="126">
        <v>233.6</v>
      </c>
      <c r="N94" s="116" t="s">
        <v>36</v>
      </c>
      <c r="O94" s="147">
        <f t="shared" si="35"/>
        <v>166790.39999999999</v>
      </c>
      <c r="P94" s="116" t="s">
        <v>16</v>
      </c>
      <c r="Q94" s="117" t="s">
        <v>75</v>
      </c>
      <c r="R94" s="127">
        <f>I94*U94</f>
        <v>-148657.65600000002</v>
      </c>
      <c r="S94" s="129">
        <v>0</v>
      </c>
      <c r="T94" s="144"/>
      <c r="U94" s="144">
        <v>208.20400000000001</v>
      </c>
      <c r="V94" s="129">
        <f>(U94-M94)*I94</f>
        <v>18132.743999999992</v>
      </c>
      <c r="W94" s="145">
        <f t="shared" si="52"/>
        <v>18132.743999999992</v>
      </c>
      <c r="X94" s="129">
        <f t="shared" si="53"/>
        <v>18132.743999999992</v>
      </c>
      <c r="Y94" s="129">
        <v>0</v>
      </c>
      <c r="Z94" s="116"/>
      <c r="AA94" s="130" t="s">
        <v>80</v>
      </c>
    </row>
    <row r="95" spans="1:29" s="24" customFormat="1" x14ac:dyDescent="0.2">
      <c r="A95" s="26"/>
      <c r="B95" s="26"/>
      <c r="C95" s="26"/>
      <c r="D95" s="26"/>
      <c r="E95" s="28"/>
      <c r="F95" s="28"/>
      <c r="G95" s="28"/>
      <c r="H95" s="26"/>
      <c r="I95" s="42">
        <f>SUM(I28:I94)</f>
        <v>43570</v>
      </c>
      <c r="J95" s="42"/>
      <c r="K95" s="26"/>
      <c r="L95" s="30"/>
      <c r="M95" s="131"/>
      <c r="N95" s="131"/>
      <c r="O95" s="132">
        <f>SUM(O28:O94)</f>
        <v>-12329821.199999997</v>
      </c>
      <c r="P95" s="132"/>
      <c r="Q95" s="131"/>
      <c r="R95" s="42">
        <f>SUM(R28:R94)</f>
        <v>12401806.919119995</v>
      </c>
      <c r="S95" s="133">
        <f>SUM(S28:S88)</f>
        <v>0</v>
      </c>
      <c r="T95" s="131"/>
      <c r="U95" s="131" t="s">
        <v>38</v>
      </c>
      <c r="V95" s="132">
        <f>SUM(V28:V94)</f>
        <v>71985.719119999863</v>
      </c>
      <c r="W95" s="132">
        <f t="shared" ref="W95:X95" si="54">SUM(W28:W94)</f>
        <v>71985.719119999863</v>
      </c>
      <c r="X95" s="132">
        <f t="shared" si="54"/>
        <v>71985.719119999863</v>
      </c>
      <c r="Y95" s="133">
        <f>SUM(Y28:Y88)</f>
        <v>0</v>
      </c>
      <c r="Z95" s="132">
        <f>SUM(Z28:Z88)</f>
        <v>0</v>
      </c>
      <c r="AA95" s="40"/>
      <c r="AB95" s="40"/>
    </row>
    <row r="96" spans="1:29" s="24" customFormat="1" x14ac:dyDescent="0.2">
      <c r="A96" s="26"/>
      <c r="B96" s="26"/>
      <c r="C96" s="26"/>
      <c r="D96" s="26"/>
      <c r="E96" s="28"/>
      <c r="F96" s="28"/>
      <c r="G96" s="28"/>
      <c r="H96" s="26"/>
      <c r="K96" s="26"/>
      <c r="L96" s="30"/>
      <c r="M96" s="26"/>
      <c r="N96" s="26"/>
      <c r="O96" s="40"/>
      <c r="P96" s="40"/>
      <c r="Q96" s="26"/>
      <c r="R96" s="30"/>
      <c r="S96" s="30"/>
      <c r="T96" s="26"/>
      <c r="Y96" s="30"/>
      <c r="Z96" s="30">
        <v>0</v>
      </c>
      <c r="AA96" s="40"/>
      <c r="AB96" s="84"/>
      <c r="AC96" s="40"/>
    </row>
    <row r="97" spans="1:28" s="24" customFormat="1" x14ac:dyDescent="0.2">
      <c r="A97" s="26"/>
      <c r="B97" s="26"/>
      <c r="C97" s="26"/>
      <c r="D97" s="26"/>
      <c r="E97" s="28"/>
      <c r="F97" s="28"/>
      <c r="G97" s="28"/>
      <c r="H97" s="26"/>
      <c r="I97" s="26"/>
      <c r="J97" s="26"/>
      <c r="K97" s="26"/>
      <c r="L97" s="30"/>
      <c r="M97" s="26"/>
      <c r="N97" s="26"/>
      <c r="O97" s="40"/>
      <c r="P97" s="40"/>
      <c r="Q97" s="26"/>
      <c r="R97" s="30"/>
      <c r="S97" s="30"/>
      <c r="T97" s="26"/>
      <c r="U97" s="30"/>
      <c r="V97" s="30"/>
      <c r="W97" s="30"/>
      <c r="X97" s="30"/>
      <c r="Y97" s="30"/>
      <c r="Z97" s="40"/>
      <c r="AA97" s="84"/>
      <c r="AB97" s="40"/>
    </row>
    <row r="98" spans="1:28" s="24" customFormat="1" x14ac:dyDescent="0.2">
      <c r="A98" s="25">
        <v>2019</v>
      </c>
      <c r="B98" s="25" t="s">
        <v>41</v>
      </c>
      <c r="C98" s="25">
        <v>16</v>
      </c>
      <c r="D98" s="25" t="s">
        <v>35</v>
      </c>
      <c r="E98" s="27">
        <v>43437</v>
      </c>
      <c r="F98" s="27">
        <v>43466</v>
      </c>
      <c r="G98" s="27">
        <v>43496</v>
      </c>
      <c r="H98" s="27">
        <v>43503</v>
      </c>
      <c r="I98" s="41">
        <v>550</v>
      </c>
      <c r="J98" s="41" t="s">
        <v>132</v>
      </c>
      <c r="K98" s="25" t="s">
        <v>13</v>
      </c>
      <c r="L98" s="25" t="s">
        <v>16</v>
      </c>
      <c r="M98" s="43">
        <v>1240</v>
      </c>
      <c r="N98" s="25" t="s">
        <v>40</v>
      </c>
      <c r="O98" s="39">
        <f t="shared" ref="O98" si="55">-(M98*I98)</f>
        <v>-682000</v>
      </c>
      <c r="P98" s="33" t="s">
        <v>18</v>
      </c>
      <c r="Q98" s="81" t="s">
        <v>76</v>
      </c>
      <c r="R98" s="38">
        <f>I98*U98</f>
        <v>659002.74</v>
      </c>
      <c r="S98" s="29">
        <v>0</v>
      </c>
      <c r="T98" s="25"/>
      <c r="U98" s="82">
        <v>1198.1867999999999</v>
      </c>
      <c r="V98" s="98">
        <f t="shared" ref="V98:V103" si="56">(U98-M98)*I98</f>
        <v>-22997.260000000028</v>
      </c>
      <c r="W98" s="44">
        <f t="shared" ref="W98:W103" si="57">V98</f>
        <v>-22997.260000000028</v>
      </c>
      <c r="X98" s="29">
        <f t="shared" ref="X98" si="58">V98</f>
        <v>-22997.260000000028</v>
      </c>
      <c r="Y98" s="29">
        <v>0</v>
      </c>
      <c r="Z98" s="25"/>
      <c r="AA98" s="83" t="s">
        <v>78</v>
      </c>
      <c r="AB98" s="23"/>
    </row>
    <row r="99" spans="1:28" s="23" customFormat="1" x14ac:dyDescent="0.2">
      <c r="A99" s="92">
        <v>2019</v>
      </c>
      <c r="B99" s="92" t="s">
        <v>42</v>
      </c>
      <c r="C99" s="92">
        <v>17</v>
      </c>
      <c r="D99" s="92" t="s">
        <v>35</v>
      </c>
      <c r="E99" s="81">
        <v>43437</v>
      </c>
      <c r="F99" s="81">
        <v>43497</v>
      </c>
      <c r="G99" s="81">
        <v>43524</v>
      </c>
      <c r="H99" s="81">
        <v>43531</v>
      </c>
      <c r="I99" s="99">
        <v>550</v>
      </c>
      <c r="J99" s="99" t="s">
        <v>132</v>
      </c>
      <c r="K99" s="92" t="s">
        <v>13</v>
      </c>
      <c r="L99" s="92" t="s">
        <v>16</v>
      </c>
      <c r="M99" s="93">
        <v>1240</v>
      </c>
      <c r="N99" s="92" t="s">
        <v>40</v>
      </c>
      <c r="O99" s="94">
        <f t="shared" ref="O99:O101" si="59">-(M99*I99)</f>
        <v>-682000</v>
      </c>
      <c r="P99" s="95" t="s">
        <v>18</v>
      </c>
      <c r="Q99" s="81" t="s">
        <v>76</v>
      </c>
      <c r="R99" s="96">
        <f>I99*U99</f>
        <v>753389.61499999999</v>
      </c>
      <c r="S99" s="97">
        <v>0</v>
      </c>
      <c r="T99" s="92"/>
      <c r="U99" s="82">
        <v>1369.7992999999999</v>
      </c>
      <c r="V99" s="29">
        <f t="shared" si="56"/>
        <v>71389.614999999947</v>
      </c>
      <c r="W99" s="29">
        <f t="shared" si="57"/>
        <v>71389.614999999947</v>
      </c>
      <c r="X99" s="29">
        <f t="shared" ref="X99:X102" si="60">V99</f>
        <v>71389.614999999947</v>
      </c>
      <c r="Y99" s="97">
        <v>0</v>
      </c>
      <c r="Z99" s="97">
        <v>0</v>
      </c>
      <c r="AA99" s="83" t="s">
        <v>78</v>
      </c>
    </row>
    <row r="100" spans="1:28" s="23" customFormat="1" x14ac:dyDescent="0.2">
      <c r="A100" s="101">
        <v>2019</v>
      </c>
      <c r="B100" s="101" t="s">
        <v>43</v>
      </c>
      <c r="C100" s="101">
        <v>18</v>
      </c>
      <c r="D100" s="101" t="s">
        <v>35</v>
      </c>
      <c r="E100" s="102">
        <v>43437</v>
      </c>
      <c r="F100" s="102">
        <v>43525</v>
      </c>
      <c r="G100" s="102">
        <v>43555</v>
      </c>
      <c r="H100" s="102">
        <v>43560</v>
      </c>
      <c r="I100" s="103">
        <v>550</v>
      </c>
      <c r="J100" s="103" t="s">
        <v>132</v>
      </c>
      <c r="K100" s="101" t="s">
        <v>13</v>
      </c>
      <c r="L100" s="101" t="s">
        <v>16</v>
      </c>
      <c r="M100" s="93">
        <v>1240</v>
      </c>
      <c r="N100" s="92" t="s">
        <v>40</v>
      </c>
      <c r="O100" s="94">
        <f t="shared" si="59"/>
        <v>-682000</v>
      </c>
      <c r="P100" s="95" t="s">
        <v>18</v>
      </c>
      <c r="Q100" s="81" t="s">
        <v>76</v>
      </c>
      <c r="R100" s="96">
        <f>I100*U100</f>
        <v>793712.31499999994</v>
      </c>
      <c r="S100" s="97">
        <v>0</v>
      </c>
      <c r="T100" s="92"/>
      <c r="U100" s="82">
        <v>1443.1133</v>
      </c>
      <c r="V100" s="29">
        <f t="shared" si="56"/>
        <v>111712.31499999999</v>
      </c>
      <c r="W100" s="97">
        <f t="shared" si="57"/>
        <v>111712.31499999999</v>
      </c>
      <c r="X100" s="100">
        <f t="shared" si="60"/>
        <v>111712.31499999999</v>
      </c>
      <c r="Y100" s="97">
        <v>0</v>
      </c>
      <c r="Z100" s="97">
        <v>0</v>
      </c>
      <c r="AA100" s="83" t="s">
        <v>78</v>
      </c>
    </row>
    <row r="101" spans="1:28" s="124" customFormat="1" x14ac:dyDescent="0.2">
      <c r="A101" s="119">
        <v>2019</v>
      </c>
      <c r="B101" s="119" t="s">
        <v>44</v>
      </c>
      <c r="C101" s="119">
        <v>19</v>
      </c>
      <c r="D101" s="119" t="s">
        <v>35</v>
      </c>
      <c r="E101" s="120">
        <v>43437</v>
      </c>
      <c r="F101" s="120">
        <v>43556</v>
      </c>
      <c r="G101" s="120">
        <v>43585</v>
      </c>
      <c r="H101" s="120">
        <v>43594</v>
      </c>
      <c r="I101" s="121">
        <v>550</v>
      </c>
      <c r="J101" s="121" t="s">
        <v>132</v>
      </c>
      <c r="K101" s="119" t="s">
        <v>13</v>
      </c>
      <c r="L101" s="119" t="s">
        <v>16</v>
      </c>
      <c r="M101" s="110">
        <v>1240</v>
      </c>
      <c r="N101" s="107" t="s">
        <v>40</v>
      </c>
      <c r="O101" s="111">
        <f t="shared" si="59"/>
        <v>-682000</v>
      </c>
      <c r="P101" s="112" t="s">
        <v>18</v>
      </c>
      <c r="Q101" s="108" t="s">
        <v>76</v>
      </c>
      <c r="R101" s="113">
        <f t="shared" ref="R101:R114" si="61">I101*U101</f>
        <v>826803.45</v>
      </c>
      <c r="S101" s="114">
        <v>0</v>
      </c>
      <c r="T101" s="107"/>
      <c r="U101" s="115">
        <v>1503.279</v>
      </c>
      <c r="V101" s="114">
        <f t="shared" si="56"/>
        <v>144803.45000000001</v>
      </c>
      <c r="W101" s="114">
        <f t="shared" si="57"/>
        <v>144803.45000000001</v>
      </c>
      <c r="X101" s="114">
        <f t="shared" si="60"/>
        <v>144803.45000000001</v>
      </c>
      <c r="Y101" s="114">
        <v>0</v>
      </c>
      <c r="Z101" s="114">
        <v>0</v>
      </c>
      <c r="AA101" s="123" t="s">
        <v>78</v>
      </c>
    </row>
    <row r="102" spans="1:28" s="124" customFormat="1" x14ac:dyDescent="0.2">
      <c r="A102" s="119">
        <v>2019</v>
      </c>
      <c r="B102" s="119" t="s">
        <v>45</v>
      </c>
      <c r="C102" s="119">
        <v>20</v>
      </c>
      <c r="D102" s="119" t="s">
        <v>35</v>
      </c>
      <c r="E102" s="120">
        <v>43437</v>
      </c>
      <c r="F102" s="120">
        <v>43586</v>
      </c>
      <c r="G102" s="120">
        <v>43616</v>
      </c>
      <c r="H102" s="120">
        <v>43623</v>
      </c>
      <c r="I102" s="121">
        <v>550</v>
      </c>
      <c r="J102" s="121" t="s">
        <v>132</v>
      </c>
      <c r="K102" s="119" t="s">
        <v>13</v>
      </c>
      <c r="L102" s="119" t="s">
        <v>16</v>
      </c>
      <c r="M102" s="110">
        <v>1240</v>
      </c>
      <c r="N102" s="107" t="s">
        <v>40</v>
      </c>
      <c r="O102" s="111">
        <f>-(M102*I102)</f>
        <v>-682000</v>
      </c>
      <c r="P102" s="112" t="s">
        <v>18</v>
      </c>
      <c r="Q102" s="108" t="s">
        <v>76</v>
      </c>
      <c r="R102" s="113">
        <f t="shared" si="61"/>
        <v>787799.26500000001</v>
      </c>
      <c r="S102" s="114">
        <v>0</v>
      </c>
      <c r="T102" s="107"/>
      <c r="U102" s="115">
        <v>1432.3623</v>
      </c>
      <c r="V102" s="114">
        <f t="shared" si="56"/>
        <v>105799.265</v>
      </c>
      <c r="W102" s="114">
        <f t="shared" si="57"/>
        <v>105799.265</v>
      </c>
      <c r="X102" s="122">
        <f t="shared" si="60"/>
        <v>105799.265</v>
      </c>
      <c r="Y102" s="114">
        <v>0</v>
      </c>
      <c r="Z102" s="114">
        <v>0</v>
      </c>
      <c r="AA102" s="123" t="s">
        <v>78</v>
      </c>
    </row>
    <row r="103" spans="1:28" s="141" customFormat="1" x14ac:dyDescent="0.2">
      <c r="A103" s="119">
        <v>2019</v>
      </c>
      <c r="B103" s="119" t="s">
        <v>46</v>
      </c>
      <c r="C103" s="119">
        <v>21</v>
      </c>
      <c r="D103" s="119" t="s">
        <v>35</v>
      </c>
      <c r="E103" s="120">
        <v>43437</v>
      </c>
      <c r="F103" s="120">
        <v>43617</v>
      </c>
      <c r="G103" s="120">
        <v>43646</v>
      </c>
      <c r="H103" s="120">
        <v>43651</v>
      </c>
      <c r="I103" s="121">
        <v>550</v>
      </c>
      <c r="J103" s="121" t="s">
        <v>132</v>
      </c>
      <c r="K103" s="119" t="s">
        <v>13</v>
      </c>
      <c r="L103" s="119" t="s">
        <v>16</v>
      </c>
      <c r="M103" s="134">
        <v>1240</v>
      </c>
      <c r="N103" s="119" t="s">
        <v>40</v>
      </c>
      <c r="O103" s="135">
        <f t="shared" ref="O103:O104" si="62">-(M103*I103)</f>
        <v>-682000</v>
      </c>
      <c r="P103" s="136" t="s">
        <v>18</v>
      </c>
      <c r="Q103" s="120" t="s">
        <v>76</v>
      </c>
      <c r="R103" s="137">
        <f t="shared" si="61"/>
        <v>709288.8</v>
      </c>
      <c r="S103" s="138">
        <v>0</v>
      </c>
      <c r="T103" s="119"/>
      <c r="U103" s="139">
        <v>1289.616</v>
      </c>
      <c r="V103" s="138">
        <f t="shared" si="56"/>
        <v>27288.799999999992</v>
      </c>
      <c r="W103" s="138">
        <f t="shared" si="57"/>
        <v>27288.799999999992</v>
      </c>
      <c r="X103" s="143">
        <f t="shared" ref="X103" si="63">V103</f>
        <v>27288.799999999992</v>
      </c>
      <c r="Y103" s="138">
        <v>0</v>
      </c>
      <c r="Z103" s="138">
        <v>0</v>
      </c>
      <c r="AA103" s="140" t="s">
        <v>78</v>
      </c>
    </row>
    <row r="104" spans="1:28" s="141" customFormat="1" x14ac:dyDescent="0.2">
      <c r="A104" s="119">
        <v>2019</v>
      </c>
      <c r="B104" s="119" t="s">
        <v>47</v>
      </c>
      <c r="C104" s="119">
        <v>22</v>
      </c>
      <c r="D104" s="119" t="s">
        <v>35</v>
      </c>
      <c r="E104" s="120">
        <v>43437</v>
      </c>
      <c r="F104" s="120">
        <v>43647</v>
      </c>
      <c r="G104" s="120">
        <v>43677</v>
      </c>
      <c r="H104" s="120">
        <v>43684</v>
      </c>
      <c r="I104" s="121">
        <v>550</v>
      </c>
      <c r="J104" s="121" t="s">
        <v>132</v>
      </c>
      <c r="K104" s="119" t="s">
        <v>13</v>
      </c>
      <c r="L104" s="119" t="s">
        <v>16</v>
      </c>
      <c r="M104" s="134">
        <v>1240</v>
      </c>
      <c r="N104" s="119" t="s">
        <v>40</v>
      </c>
      <c r="O104" s="135">
        <f t="shared" si="62"/>
        <v>-682000</v>
      </c>
      <c r="P104" s="136" t="s">
        <v>18</v>
      </c>
      <c r="Q104" s="120" t="s">
        <v>76</v>
      </c>
      <c r="R104" s="137">
        <f t="shared" si="61"/>
        <v>744855.1</v>
      </c>
      <c r="S104" s="138">
        <v>0</v>
      </c>
      <c r="T104" s="119"/>
      <c r="U104" s="139">
        <v>1354.2819999999999</v>
      </c>
      <c r="V104" s="138">
        <f t="shared" ref="V104" si="64">(U104-M104)*I104</f>
        <v>62855.099999999962</v>
      </c>
      <c r="W104" s="138">
        <f t="shared" ref="W104" si="65">V104</f>
        <v>62855.099999999962</v>
      </c>
      <c r="X104" s="143">
        <f t="shared" ref="X104" si="66">V104</f>
        <v>62855.099999999962</v>
      </c>
      <c r="Y104" s="138">
        <v>0</v>
      </c>
      <c r="Z104" s="138">
        <v>0</v>
      </c>
      <c r="AA104" s="140" t="s">
        <v>78</v>
      </c>
    </row>
    <row r="105" spans="1:28" s="141" customFormat="1" x14ac:dyDescent="0.2">
      <c r="A105" s="119">
        <v>2019</v>
      </c>
      <c r="B105" s="119" t="s">
        <v>48</v>
      </c>
      <c r="C105" s="119">
        <v>23</v>
      </c>
      <c r="D105" s="119" t="s">
        <v>35</v>
      </c>
      <c r="E105" s="120">
        <v>43437</v>
      </c>
      <c r="F105" s="120">
        <v>43678</v>
      </c>
      <c r="G105" s="120">
        <v>43708</v>
      </c>
      <c r="H105" s="120">
        <v>43714</v>
      </c>
      <c r="I105" s="121">
        <v>550</v>
      </c>
      <c r="J105" s="121" t="s">
        <v>132</v>
      </c>
      <c r="K105" s="119" t="s">
        <v>13</v>
      </c>
      <c r="L105" s="119" t="s">
        <v>16</v>
      </c>
      <c r="M105" s="134">
        <v>1240</v>
      </c>
      <c r="N105" s="119" t="s">
        <v>40</v>
      </c>
      <c r="O105" s="135">
        <f>-(M105*I105)</f>
        <v>-682000</v>
      </c>
      <c r="P105" s="136" t="s">
        <v>18</v>
      </c>
      <c r="Q105" s="120" t="s">
        <v>76</v>
      </c>
      <c r="R105" s="137">
        <f t="shared" si="61"/>
        <v>587213.55000000005</v>
      </c>
      <c r="S105" s="138">
        <v>0</v>
      </c>
      <c r="T105" s="119"/>
      <c r="U105" s="139">
        <v>1067.6610000000001</v>
      </c>
      <c r="V105" s="138">
        <f>(U105-M105)*I105</f>
        <v>-94786.449999999968</v>
      </c>
      <c r="W105" s="138">
        <f t="shared" ref="W105:X108" si="67">V105</f>
        <v>-94786.449999999968</v>
      </c>
      <c r="X105" s="143">
        <f t="shared" si="67"/>
        <v>-94786.449999999968</v>
      </c>
      <c r="Y105" s="138">
        <v>0</v>
      </c>
      <c r="Z105" s="138">
        <v>0</v>
      </c>
      <c r="AA105" s="140" t="s">
        <v>78</v>
      </c>
    </row>
    <row r="106" spans="1:28" s="141" customFormat="1" x14ac:dyDescent="0.2">
      <c r="A106" s="119">
        <v>2019</v>
      </c>
      <c r="B106" s="119" t="s">
        <v>49</v>
      </c>
      <c r="C106" s="119">
        <v>24</v>
      </c>
      <c r="D106" s="119" t="s">
        <v>35</v>
      </c>
      <c r="E106" s="120">
        <v>43437</v>
      </c>
      <c r="F106" s="120">
        <v>43709</v>
      </c>
      <c r="G106" s="120">
        <v>43738</v>
      </c>
      <c r="H106" s="120">
        <v>43745</v>
      </c>
      <c r="I106" s="121">
        <v>550</v>
      </c>
      <c r="J106" s="121" t="s">
        <v>132</v>
      </c>
      <c r="K106" s="119" t="s">
        <v>13</v>
      </c>
      <c r="L106" s="119" t="s">
        <v>16</v>
      </c>
      <c r="M106" s="134">
        <v>1240</v>
      </c>
      <c r="N106" s="119" t="s">
        <v>40</v>
      </c>
      <c r="O106" s="135">
        <f>-(M106*I106)</f>
        <v>-682000</v>
      </c>
      <c r="P106" s="136" t="s">
        <v>18</v>
      </c>
      <c r="Q106" s="120" t="s">
        <v>76</v>
      </c>
      <c r="R106" s="137">
        <f t="shared" si="61"/>
        <v>669572.19999999995</v>
      </c>
      <c r="S106" s="138">
        <v>0</v>
      </c>
      <c r="T106" s="119"/>
      <c r="U106" s="139">
        <v>1217.404</v>
      </c>
      <c r="V106" s="138">
        <f>(U106-M106)*I106</f>
        <v>-12427.800000000003</v>
      </c>
      <c r="W106" s="138">
        <f t="shared" si="67"/>
        <v>-12427.800000000003</v>
      </c>
      <c r="X106" s="143">
        <f t="shared" si="67"/>
        <v>-12427.800000000003</v>
      </c>
      <c r="Y106" s="138">
        <v>0</v>
      </c>
      <c r="Z106" s="138">
        <v>0</v>
      </c>
      <c r="AA106" s="140" t="s">
        <v>78</v>
      </c>
    </row>
    <row r="107" spans="1:28" s="141" customFormat="1" x14ac:dyDescent="0.2">
      <c r="A107" s="119">
        <v>2019</v>
      </c>
      <c r="B107" s="119" t="s">
        <v>50</v>
      </c>
      <c r="C107" s="119">
        <v>25</v>
      </c>
      <c r="D107" s="119" t="s">
        <v>35</v>
      </c>
      <c r="E107" s="120">
        <v>43437</v>
      </c>
      <c r="F107" s="120">
        <v>43739</v>
      </c>
      <c r="G107" s="120">
        <v>43769</v>
      </c>
      <c r="H107" s="120">
        <v>43777</v>
      </c>
      <c r="I107" s="121">
        <v>550</v>
      </c>
      <c r="J107" s="121" t="s">
        <v>132</v>
      </c>
      <c r="K107" s="119" t="s">
        <v>13</v>
      </c>
      <c r="L107" s="119" t="s">
        <v>16</v>
      </c>
      <c r="M107" s="134">
        <v>1240</v>
      </c>
      <c r="N107" s="119" t="s">
        <v>40</v>
      </c>
      <c r="O107" s="135">
        <f t="shared" ref="O107" si="68">-(M107*I107)</f>
        <v>-682000</v>
      </c>
      <c r="P107" s="136" t="s">
        <v>18</v>
      </c>
      <c r="Q107" s="120" t="s">
        <v>76</v>
      </c>
      <c r="R107" s="137">
        <f t="shared" si="61"/>
        <v>467917.45</v>
      </c>
      <c r="S107" s="138">
        <v>0</v>
      </c>
      <c r="T107" s="119"/>
      <c r="U107" s="139">
        <v>850.75900000000001</v>
      </c>
      <c r="V107" s="138">
        <f t="shared" ref="V107:V108" si="69">(U107-M107)*I107</f>
        <v>-214082.55</v>
      </c>
      <c r="W107" s="138">
        <f t="shared" si="67"/>
        <v>-214082.55</v>
      </c>
      <c r="X107" s="143">
        <f t="shared" si="67"/>
        <v>-214082.55</v>
      </c>
      <c r="Y107" s="138">
        <v>0</v>
      </c>
      <c r="Z107" s="138">
        <v>0</v>
      </c>
      <c r="AA107" s="140" t="s">
        <v>78</v>
      </c>
    </row>
    <row r="108" spans="1:28" s="141" customFormat="1" x14ac:dyDescent="0.2">
      <c r="A108" s="119">
        <v>2019</v>
      </c>
      <c r="B108" s="119" t="s">
        <v>51</v>
      </c>
      <c r="C108" s="119">
        <v>26</v>
      </c>
      <c r="D108" s="119" t="s">
        <v>35</v>
      </c>
      <c r="E108" s="120">
        <v>43437</v>
      </c>
      <c r="F108" s="120">
        <v>43770</v>
      </c>
      <c r="G108" s="120">
        <v>43799</v>
      </c>
      <c r="H108" s="120">
        <v>43805</v>
      </c>
      <c r="I108" s="121">
        <v>550</v>
      </c>
      <c r="J108" s="121" t="s">
        <v>132</v>
      </c>
      <c r="K108" s="119" t="s">
        <v>13</v>
      </c>
      <c r="L108" s="119" t="s">
        <v>16</v>
      </c>
      <c r="M108" s="134">
        <v>1240</v>
      </c>
      <c r="N108" s="119" t="s">
        <v>40</v>
      </c>
      <c r="O108" s="135">
        <f>-(M108*I108)</f>
        <v>-682000</v>
      </c>
      <c r="P108" s="136" t="s">
        <v>18</v>
      </c>
      <c r="Q108" s="120" t="s">
        <v>76</v>
      </c>
      <c r="R108" s="137">
        <f t="shared" si="61"/>
        <v>379419.14999999997</v>
      </c>
      <c r="S108" s="138">
        <v>0</v>
      </c>
      <c r="T108" s="119"/>
      <c r="U108" s="139">
        <v>689.85299999999995</v>
      </c>
      <c r="V108" s="138">
        <f t="shared" si="69"/>
        <v>-302580.85000000003</v>
      </c>
      <c r="W108" s="138">
        <f t="shared" si="67"/>
        <v>-302580.85000000003</v>
      </c>
      <c r="X108" s="143">
        <f t="shared" si="67"/>
        <v>-302580.85000000003</v>
      </c>
      <c r="Y108" s="138">
        <v>0</v>
      </c>
      <c r="Z108" s="138">
        <v>0</v>
      </c>
      <c r="AA108" s="140" t="s">
        <v>78</v>
      </c>
    </row>
    <row r="109" spans="1:28" s="141" customFormat="1" x14ac:dyDescent="0.2">
      <c r="A109" s="119">
        <v>2020</v>
      </c>
      <c r="B109" s="119" t="s">
        <v>145</v>
      </c>
      <c r="C109" s="119">
        <v>94</v>
      </c>
      <c r="D109" s="119" t="s">
        <v>35</v>
      </c>
      <c r="E109" s="120">
        <v>43558</v>
      </c>
      <c r="F109" s="120">
        <v>43831</v>
      </c>
      <c r="G109" s="120">
        <v>43861</v>
      </c>
      <c r="H109" s="120">
        <v>43868</v>
      </c>
      <c r="I109" s="121">
        <v>900</v>
      </c>
      <c r="J109" s="121" t="s">
        <v>132</v>
      </c>
      <c r="K109" s="119" t="s">
        <v>13</v>
      </c>
      <c r="L109" s="119" t="s">
        <v>16</v>
      </c>
      <c r="M109" s="134">
        <v>1261.25</v>
      </c>
      <c r="N109" s="119" t="s">
        <v>40</v>
      </c>
      <c r="O109" s="135">
        <f>-(M109*I109)</f>
        <v>-1135125</v>
      </c>
      <c r="P109" s="136" t="s">
        <v>18</v>
      </c>
      <c r="Q109" s="120" t="s">
        <v>75</v>
      </c>
      <c r="R109" s="137">
        <f t="shared" si="61"/>
        <v>924345</v>
      </c>
      <c r="S109" s="138">
        <v>0</v>
      </c>
      <c r="T109" s="119"/>
      <c r="U109" s="139">
        <v>1027.05</v>
      </c>
      <c r="V109" s="138">
        <f t="shared" ref="V109:V110" si="70">(U109-M109)*I109</f>
        <v>-210780.00000000003</v>
      </c>
      <c r="W109" s="138">
        <f t="shared" ref="W109:W110" si="71">V109</f>
        <v>-210780.00000000003</v>
      </c>
      <c r="X109" s="143">
        <f t="shared" ref="X109:X110" si="72">W109</f>
        <v>-210780.00000000003</v>
      </c>
      <c r="Y109" s="138">
        <v>0</v>
      </c>
      <c r="Z109" s="138">
        <v>0</v>
      </c>
      <c r="AA109" s="140" t="s">
        <v>78</v>
      </c>
    </row>
    <row r="110" spans="1:28" s="141" customFormat="1" x14ac:dyDescent="0.2">
      <c r="A110" s="119">
        <v>2020</v>
      </c>
      <c r="B110" s="119" t="s">
        <v>145</v>
      </c>
      <c r="C110" s="119">
        <v>133</v>
      </c>
      <c r="D110" s="119" t="s">
        <v>35</v>
      </c>
      <c r="E110" s="120">
        <v>43843</v>
      </c>
      <c r="F110" s="120">
        <v>43831</v>
      </c>
      <c r="G110" s="120">
        <v>43861</v>
      </c>
      <c r="H110" s="120">
        <v>43868</v>
      </c>
      <c r="I110" s="121">
        <v>-450</v>
      </c>
      <c r="J110" s="121" t="s">
        <v>132</v>
      </c>
      <c r="K110" s="119" t="s">
        <v>13</v>
      </c>
      <c r="L110" s="136" t="s">
        <v>18</v>
      </c>
      <c r="M110" s="134">
        <v>1000</v>
      </c>
      <c r="N110" s="119" t="s">
        <v>40</v>
      </c>
      <c r="O110" s="137">
        <f>-(M110*I110)</f>
        <v>450000</v>
      </c>
      <c r="P110" s="119" t="s">
        <v>16</v>
      </c>
      <c r="Q110" s="120" t="s">
        <v>75</v>
      </c>
      <c r="R110" s="135">
        <f t="shared" si="61"/>
        <v>-462172.5</v>
      </c>
      <c r="S110" s="138">
        <v>0</v>
      </c>
      <c r="T110" s="119"/>
      <c r="U110" s="139">
        <v>1027.05</v>
      </c>
      <c r="V110" s="138">
        <f t="shared" si="70"/>
        <v>-12172.49999999998</v>
      </c>
      <c r="W110" s="138">
        <f t="shared" si="71"/>
        <v>-12172.49999999998</v>
      </c>
      <c r="X110" s="143">
        <f t="shared" si="72"/>
        <v>-12172.49999999998</v>
      </c>
      <c r="Y110" s="138">
        <v>0</v>
      </c>
      <c r="Z110" s="138">
        <v>0</v>
      </c>
      <c r="AA110" s="140" t="s">
        <v>78</v>
      </c>
    </row>
    <row r="111" spans="1:28" s="141" customFormat="1" x14ac:dyDescent="0.2">
      <c r="A111" s="119">
        <v>2020</v>
      </c>
      <c r="B111" s="119" t="s">
        <v>149</v>
      </c>
      <c r="C111" s="119">
        <v>95</v>
      </c>
      <c r="D111" s="119" t="s">
        <v>35</v>
      </c>
      <c r="E111" s="120">
        <v>43558</v>
      </c>
      <c r="F111" s="120">
        <v>43862</v>
      </c>
      <c r="G111" s="120">
        <v>43890</v>
      </c>
      <c r="H111" s="120">
        <v>43896</v>
      </c>
      <c r="I111" s="121">
        <v>900</v>
      </c>
      <c r="J111" s="121" t="s">
        <v>132</v>
      </c>
      <c r="K111" s="119" t="s">
        <v>13</v>
      </c>
      <c r="L111" s="119" t="s">
        <v>16</v>
      </c>
      <c r="M111" s="134">
        <v>1261.25</v>
      </c>
      <c r="N111" s="119" t="s">
        <v>40</v>
      </c>
      <c r="O111" s="135">
        <f t="shared" ref="O111:O120" si="73">-(M111*I111)</f>
        <v>-1135125</v>
      </c>
      <c r="P111" s="136" t="s">
        <v>18</v>
      </c>
      <c r="Q111" s="120" t="s">
        <v>75</v>
      </c>
      <c r="R111" s="137">
        <f t="shared" si="61"/>
        <v>935468.10000000009</v>
      </c>
      <c r="S111" s="138">
        <v>0</v>
      </c>
      <c r="T111" s="119"/>
      <c r="U111" s="139">
        <v>1039.4090000000001</v>
      </c>
      <c r="V111" s="138">
        <f t="shared" ref="V111:V112" si="74">(U111-M111)*I111</f>
        <v>-199656.89999999991</v>
      </c>
      <c r="W111" s="138">
        <f t="shared" ref="W111:W112" si="75">V111</f>
        <v>-199656.89999999991</v>
      </c>
      <c r="X111" s="143">
        <f t="shared" ref="X111:X112" si="76">W111</f>
        <v>-199656.89999999991</v>
      </c>
      <c r="Y111" s="138">
        <v>0</v>
      </c>
      <c r="Z111" s="138">
        <v>0</v>
      </c>
      <c r="AA111" s="140" t="s">
        <v>78</v>
      </c>
    </row>
    <row r="112" spans="1:28" s="141" customFormat="1" x14ac:dyDescent="0.2">
      <c r="A112" s="119">
        <v>2020</v>
      </c>
      <c r="B112" s="119" t="s">
        <v>149</v>
      </c>
      <c r="C112" s="119">
        <v>134</v>
      </c>
      <c r="D112" s="119" t="s">
        <v>35</v>
      </c>
      <c r="E112" s="120">
        <v>43843</v>
      </c>
      <c r="F112" s="120">
        <v>43862</v>
      </c>
      <c r="G112" s="120">
        <v>43890</v>
      </c>
      <c r="H112" s="120">
        <v>43896</v>
      </c>
      <c r="I112" s="121">
        <v>-450</v>
      </c>
      <c r="J112" s="121" t="s">
        <v>132</v>
      </c>
      <c r="K112" s="119" t="s">
        <v>13</v>
      </c>
      <c r="L112" s="136" t="s">
        <v>18</v>
      </c>
      <c r="M112" s="134">
        <v>1000</v>
      </c>
      <c r="N112" s="119" t="s">
        <v>40</v>
      </c>
      <c r="O112" s="137">
        <f t="shared" si="73"/>
        <v>450000</v>
      </c>
      <c r="P112" s="119" t="s">
        <v>16</v>
      </c>
      <c r="Q112" s="120" t="s">
        <v>75</v>
      </c>
      <c r="R112" s="135">
        <f t="shared" si="61"/>
        <v>-467734.05000000005</v>
      </c>
      <c r="S112" s="138">
        <v>0</v>
      </c>
      <c r="T112" s="119"/>
      <c r="U112" s="139">
        <v>1039.4090000000001</v>
      </c>
      <c r="V112" s="138">
        <f t="shared" si="74"/>
        <v>-17734.050000000047</v>
      </c>
      <c r="W112" s="138">
        <f t="shared" si="75"/>
        <v>-17734.050000000047</v>
      </c>
      <c r="X112" s="143">
        <f t="shared" si="76"/>
        <v>-17734.050000000047</v>
      </c>
      <c r="Y112" s="138">
        <v>0</v>
      </c>
      <c r="Z112" s="138">
        <v>0</v>
      </c>
      <c r="AA112" s="140" t="s">
        <v>78</v>
      </c>
    </row>
    <row r="113" spans="1:29" s="141" customFormat="1" x14ac:dyDescent="0.2">
      <c r="A113" s="119">
        <v>2020</v>
      </c>
      <c r="B113" s="119" t="s">
        <v>155</v>
      </c>
      <c r="C113" s="119">
        <v>96</v>
      </c>
      <c r="D113" s="119" t="s">
        <v>35</v>
      </c>
      <c r="E113" s="120">
        <v>43558</v>
      </c>
      <c r="F113" s="120">
        <v>43891</v>
      </c>
      <c r="G113" s="120">
        <v>43921</v>
      </c>
      <c r="H113" s="120">
        <v>43928</v>
      </c>
      <c r="I113" s="121">
        <v>900</v>
      </c>
      <c r="J113" s="121" t="s">
        <v>132</v>
      </c>
      <c r="K113" s="119" t="s">
        <v>13</v>
      </c>
      <c r="L113" s="119" t="s">
        <v>16</v>
      </c>
      <c r="M113" s="134">
        <v>1261.25</v>
      </c>
      <c r="N113" s="119" t="s">
        <v>40</v>
      </c>
      <c r="O113" s="135">
        <f t="shared" si="73"/>
        <v>-1135125</v>
      </c>
      <c r="P113" s="136" t="s">
        <v>18</v>
      </c>
      <c r="Q113" s="120" t="s">
        <v>75</v>
      </c>
      <c r="R113" s="137">
        <f t="shared" si="61"/>
        <v>538046.90999999992</v>
      </c>
      <c r="S113" s="138">
        <v>0</v>
      </c>
      <c r="T113" s="119"/>
      <c r="U113" s="139">
        <v>597.82989999999995</v>
      </c>
      <c r="V113" s="138">
        <f t="shared" ref="V113:V114" si="77">(U113-M113)*I113</f>
        <v>-597078.09000000008</v>
      </c>
      <c r="W113" s="138">
        <f t="shared" ref="W113:W114" si="78">V113</f>
        <v>-597078.09000000008</v>
      </c>
      <c r="X113" s="143">
        <f t="shared" ref="X113:X114" si="79">W113</f>
        <v>-597078.09000000008</v>
      </c>
      <c r="Y113" s="138">
        <v>0</v>
      </c>
      <c r="Z113" s="138">
        <v>0</v>
      </c>
      <c r="AA113" s="140" t="s">
        <v>78</v>
      </c>
    </row>
    <row r="114" spans="1:29" s="141" customFormat="1" x14ac:dyDescent="0.2">
      <c r="A114" s="119">
        <v>2020</v>
      </c>
      <c r="B114" s="119" t="s">
        <v>155</v>
      </c>
      <c r="C114" s="119">
        <v>135</v>
      </c>
      <c r="D114" s="119" t="s">
        <v>35</v>
      </c>
      <c r="E114" s="120">
        <v>43843</v>
      </c>
      <c r="F114" s="120">
        <v>43891</v>
      </c>
      <c r="G114" s="120">
        <v>43921</v>
      </c>
      <c r="H114" s="120">
        <v>43928</v>
      </c>
      <c r="I114" s="121">
        <v>-450</v>
      </c>
      <c r="J114" s="121" t="s">
        <v>132</v>
      </c>
      <c r="K114" s="119" t="s">
        <v>13</v>
      </c>
      <c r="L114" s="136" t="s">
        <v>18</v>
      </c>
      <c r="M114" s="134">
        <v>1000</v>
      </c>
      <c r="N114" s="119" t="s">
        <v>40</v>
      </c>
      <c r="O114" s="137">
        <f t="shared" si="73"/>
        <v>450000</v>
      </c>
      <c r="P114" s="119" t="s">
        <v>16</v>
      </c>
      <c r="Q114" s="120" t="s">
        <v>75</v>
      </c>
      <c r="R114" s="135">
        <f t="shared" si="61"/>
        <v>-269018.59500000003</v>
      </c>
      <c r="S114" s="138">
        <v>0</v>
      </c>
      <c r="T114" s="119"/>
      <c r="U114" s="139">
        <v>597.81910000000005</v>
      </c>
      <c r="V114" s="138">
        <f t="shared" si="77"/>
        <v>180981.40499999997</v>
      </c>
      <c r="W114" s="138">
        <f t="shared" si="78"/>
        <v>180981.40499999997</v>
      </c>
      <c r="X114" s="143">
        <f t="shared" si="79"/>
        <v>180981.40499999997</v>
      </c>
      <c r="Y114" s="138">
        <v>0</v>
      </c>
      <c r="Z114" s="138">
        <v>0</v>
      </c>
      <c r="AA114" s="140" t="s">
        <v>78</v>
      </c>
    </row>
    <row r="115" spans="1:29" s="160" customFormat="1" x14ac:dyDescent="0.2">
      <c r="A115" s="101">
        <v>2020</v>
      </c>
      <c r="B115" s="101" t="s">
        <v>157</v>
      </c>
      <c r="C115" s="101">
        <v>98</v>
      </c>
      <c r="D115" s="101" t="s">
        <v>35</v>
      </c>
      <c r="E115" s="102">
        <v>43609</v>
      </c>
      <c r="F115" s="102">
        <v>43922</v>
      </c>
      <c r="G115" s="102">
        <v>43951</v>
      </c>
      <c r="H115" s="102">
        <v>43959</v>
      </c>
      <c r="I115" s="103">
        <v>900</v>
      </c>
      <c r="J115" s="103" t="s">
        <v>132</v>
      </c>
      <c r="K115" s="101" t="s">
        <v>13</v>
      </c>
      <c r="L115" s="101" t="s">
        <v>16</v>
      </c>
      <c r="M115" s="104">
        <v>1200</v>
      </c>
      <c r="N115" s="101" t="s">
        <v>40</v>
      </c>
      <c r="O115" s="135">
        <f t="shared" si="73"/>
        <v>-1080000</v>
      </c>
      <c r="P115" s="106" t="s">
        <v>18</v>
      </c>
      <c r="Q115" s="102" t="s">
        <v>75</v>
      </c>
      <c r="R115" s="137">
        <f t="shared" ref="R115:R120" si="80">I115*U115</f>
        <v>428346</v>
      </c>
      <c r="S115" s="125">
        <v>0</v>
      </c>
      <c r="T115" s="101"/>
      <c r="U115" s="139">
        <v>475.94</v>
      </c>
      <c r="V115" s="138">
        <f t="shared" ref="V115:V116" si="81">(U115-M115)*I115</f>
        <v>-651654</v>
      </c>
      <c r="W115" s="125">
        <f t="shared" ref="W115:W116" si="82">V115</f>
        <v>-651654</v>
      </c>
      <c r="X115" s="162">
        <f t="shared" ref="X115:X116" si="83">W115</f>
        <v>-651654</v>
      </c>
      <c r="Y115" s="125">
        <v>0</v>
      </c>
      <c r="Z115" s="125">
        <v>0</v>
      </c>
      <c r="AA115" s="159" t="s">
        <v>78</v>
      </c>
    </row>
    <row r="116" spans="1:29" s="160" customFormat="1" x14ac:dyDescent="0.2">
      <c r="A116" s="101">
        <v>2020</v>
      </c>
      <c r="B116" s="101" t="s">
        <v>157</v>
      </c>
      <c r="C116" s="101">
        <v>136</v>
      </c>
      <c r="D116" s="101" t="s">
        <v>35</v>
      </c>
      <c r="E116" s="102">
        <v>43843</v>
      </c>
      <c r="F116" s="102">
        <v>43922</v>
      </c>
      <c r="G116" s="102">
        <v>43951</v>
      </c>
      <c r="H116" s="102">
        <v>43959</v>
      </c>
      <c r="I116" s="103">
        <v>-450</v>
      </c>
      <c r="J116" s="103" t="s">
        <v>132</v>
      </c>
      <c r="K116" s="101" t="s">
        <v>13</v>
      </c>
      <c r="L116" s="106" t="s">
        <v>18</v>
      </c>
      <c r="M116" s="104">
        <v>1000</v>
      </c>
      <c r="N116" s="101" t="s">
        <v>40</v>
      </c>
      <c r="O116" s="137">
        <f t="shared" si="73"/>
        <v>450000</v>
      </c>
      <c r="P116" s="101" t="s">
        <v>16</v>
      </c>
      <c r="Q116" s="102" t="s">
        <v>75</v>
      </c>
      <c r="R116" s="135">
        <f t="shared" si="80"/>
        <v>-214173</v>
      </c>
      <c r="S116" s="125">
        <v>0</v>
      </c>
      <c r="T116" s="101"/>
      <c r="U116" s="139">
        <v>475.94</v>
      </c>
      <c r="V116" s="125">
        <f t="shared" si="81"/>
        <v>235826.99999999997</v>
      </c>
      <c r="W116" s="125">
        <f t="shared" si="82"/>
        <v>235826.99999999997</v>
      </c>
      <c r="X116" s="162">
        <f t="shared" si="83"/>
        <v>235826.99999999997</v>
      </c>
      <c r="Y116" s="125">
        <v>0</v>
      </c>
      <c r="Z116" s="125">
        <v>0</v>
      </c>
      <c r="AA116" s="159" t="s">
        <v>78</v>
      </c>
    </row>
    <row r="117" spans="1:29" s="141" customFormat="1" x14ac:dyDescent="0.2">
      <c r="A117" s="119">
        <v>2020</v>
      </c>
      <c r="B117" s="119" t="s">
        <v>167</v>
      </c>
      <c r="C117" s="119">
        <v>100</v>
      </c>
      <c r="D117" s="119" t="s">
        <v>35</v>
      </c>
      <c r="E117" s="120">
        <v>43623</v>
      </c>
      <c r="F117" s="120">
        <v>43952</v>
      </c>
      <c r="G117" s="120">
        <v>43982</v>
      </c>
      <c r="H117" s="120">
        <v>43990</v>
      </c>
      <c r="I117" s="121">
        <v>900</v>
      </c>
      <c r="J117" s="121" t="s">
        <v>132</v>
      </c>
      <c r="K117" s="119" t="s">
        <v>13</v>
      </c>
      <c r="L117" s="119" t="s">
        <v>16</v>
      </c>
      <c r="M117" s="134">
        <v>1100</v>
      </c>
      <c r="N117" s="119" t="s">
        <v>40</v>
      </c>
      <c r="O117" s="135">
        <f t="shared" si="73"/>
        <v>-990000</v>
      </c>
      <c r="P117" s="136" t="s">
        <v>18</v>
      </c>
      <c r="Q117" s="120" t="s">
        <v>75</v>
      </c>
      <c r="R117" s="137">
        <f t="shared" si="80"/>
        <v>548139.6</v>
      </c>
      <c r="S117" s="138">
        <v>0</v>
      </c>
      <c r="T117" s="119"/>
      <c r="U117" s="139">
        <v>609.04399999999998</v>
      </c>
      <c r="V117" s="138">
        <f>(U117-M117)*I117</f>
        <v>-441860.4</v>
      </c>
      <c r="W117" s="143">
        <f>V117</f>
        <v>-441860.4</v>
      </c>
      <c r="X117" s="138">
        <f t="shared" ref="X117:X118" si="84">V117</f>
        <v>-441860.4</v>
      </c>
      <c r="Y117" s="138">
        <v>0</v>
      </c>
      <c r="Z117" s="119"/>
      <c r="AA117" s="140" t="s">
        <v>78</v>
      </c>
    </row>
    <row r="118" spans="1:29" s="141" customFormat="1" x14ac:dyDescent="0.2">
      <c r="A118" s="119">
        <v>2020</v>
      </c>
      <c r="B118" s="119" t="s">
        <v>167</v>
      </c>
      <c r="C118" s="119">
        <v>137</v>
      </c>
      <c r="D118" s="119" t="s">
        <v>35</v>
      </c>
      <c r="E118" s="120">
        <v>43843</v>
      </c>
      <c r="F118" s="120">
        <v>43952</v>
      </c>
      <c r="G118" s="120">
        <v>43982</v>
      </c>
      <c r="H118" s="120">
        <v>43990</v>
      </c>
      <c r="I118" s="121">
        <v>-450</v>
      </c>
      <c r="J118" s="121" t="s">
        <v>132</v>
      </c>
      <c r="K118" s="119" t="s">
        <v>13</v>
      </c>
      <c r="L118" s="136" t="s">
        <v>18</v>
      </c>
      <c r="M118" s="134">
        <v>1000</v>
      </c>
      <c r="N118" s="119" t="s">
        <v>40</v>
      </c>
      <c r="O118" s="137">
        <f t="shared" si="73"/>
        <v>450000</v>
      </c>
      <c r="P118" s="119" t="s">
        <v>16</v>
      </c>
      <c r="Q118" s="120" t="s">
        <v>75</v>
      </c>
      <c r="R118" s="135">
        <f t="shared" si="80"/>
        <v>-274069.8</v>
      </c>
      <c r="S118" s="138">
        <v>0</v>
      </c>
      <c r="T118" s="119"/>
      <c r="U118" s="139">
        <v>609.04399999999998</v>
      </c>
      <c r="V118" s="138">
        <f>(U118-M118)*I118</f>
        <v>175930.2</v>
      </c>
      <c r="W118" s="143">
        <f>V118</f>
        <v>175930.2</v>
      </c>
      <c r="X118" s="138">
        <f t="shared" si="84"/>
        <v>175930.2</v>
      </c>
      <c r="Y118" s="138">
        <v>0</v>
      </c>
      <c r="Z118" s="119"/>
      <c r="AA118" s="140" t="s">
        <v>78</v>
      </c>
    </row>
    <row r="119" spans="1:29" s="141" customFormat="1" x14ac:dyDescent="0.2">
      <c r="A119" s="119">
        <v>2020</v>
      </c>
      <c r="B119" s="119" t="s">
        <v>172</v>
      </c>
      <c r="C119" s="119">
        <v>101</v>
      </c>
      <c r="D119" s="119" t="s">
        <v>35</v>
      </c>
      <c r="E119" s="120">
        <v>43649</v>
      </c>
      <c r="F119" s="120">
        <v>43983</v>
      </c>
      <c r="G119" s="120">
        <v>44012</v>
      </c>
      <c r="H119" s="120">
        <v>44019</v>
      </c>
      <c r="I119" s="121">
        <v>900</v>
      </c>
      <c r="J119" s="121" t="s">
        <v>132</v>
      </c>
      <c r="K119" s="119" t="s">
        <v>13</v>
      </c>
      <c r="L119" s="119" t="s">
        <v>16</v>
      </c>
      <c r="M119" s="134">
        <v>1120</v>
      </c>
      <c r="N119" s="119" t="s">
        <v>40</v>
      </c>
      <c r="O119" s="135">
        <f t="shared" si="73"/>
        <v>-1008000</v>
      </c>
      <c r="P119" s="136" t="s">
        <v>18</v>
      </c>
      <c r="Q119" s="120" t="s">
        <v>75</v>
      </c>
      <c r="R119" s="137">
        <f t="shared" si="80"/>
        <v>777055.5</v>
      </c>
      <c r="S119" s="138">
        <v>0</v>
      </c>
      <c r="T119" s="139"/>
      <c r="U119" s="139">
        <v>863.39499999999998</v>
      </c>
      <c r="V119" s="138">
        <f>(U119-M119)*I119</f>
        <v>-230944.50000000003</v>
      </c>
      <c r="W119" s="143">
        <f t="shared" ref="W119:W120" si="85">V119</f>
        <v>-230944.50000000003</v>
      </c>
      <c r="X119" s="138">
        <f t="shared" ref="X119:X120" si="86">V119</f>
        <v>-230944.50000000003</v>
      </c>
      <c r="Y119" s="138">
        <v>0</v>
      </c>
      <c r="Z119" s="119"/>
      <c r="AA119" s="140" t="s">
        <v>78</v>
      </c>
    </row>
    <row r="120" spans="1:29" s="141" customFormat="1" x14ac:dyDescent="0.2">
      <c r="A120" s="116">
        <v>2020</v>
      </c>
      <c r="B120" s="116" t="s">
        <v>172</v>
      </c>
      <c r="C120" s="116">
        <v>138</v>
      </c>
      <c r="D120" s="116" t="s">
        <v>35</v>
      </c>
      <c r="E120" s="117">
        <v>43843</v>
      </c>
      <c r="F120" s="117">
        <v>43983</v>
      </c>
      <c r="G120" s="117">
        <v>44012</v>
      </c>
      <c r="H120" s="117">
        <v>44019</v>
      </c>
      <c r="I120" s="118">
        <v>-450</v>
      </c>
      <c r="J120" s="118" t="s">
        <v>132</v>
      </c>
      <c r="K120" s="116" t="s">
        <v>13</v>
      </c>
      <c r="L120" s="128" t="s">
        <v>18</v>
      </c>
      <c r="M120" s="126">
        <v>1000</v>
      </c>
      <c r="N120" s="116" t="s">
        <v>40</v>
      </c>
      <c r="O120" s="147">
        <f t="shared" si="73"/>
        <v>450000</v>
      </c>
      <c r="P120" s="116" t="s">
        <v>16</v>
      </c>
      <c r="Q120" s="117" t="s">
        <v>75</v>
      </c>
      <c r="R120" s="127">
        <f t="shared" si="80"/>
        <v>-388527.75</v>
      </c>
      <c r="S120" s="129">
        <v>0</v>
      </c>
      <c r="T120" s="144"/>
      <c r="U120" s="144">
        <v>863.39499999999998</v>
      </c>
      <c r="V120" s="129">
        <f>(U120-M120)*I120</f>
        <v>61472.250000000007</v>
      </c>
      <c r="W120" s="145">
        <f t="shared" si="85"/>
        <v>61472.250000000007</v>
      </c>
      <c r="X120" s="129">
        <f t="shared" si="86"/>
        <v>61472.250000000007</v>
      </c>
      <c r="Y120" s="129">
        <v>0</v>
      </c>
      <c r="Z120" s="116"/>
      <c r="AA120" s="130" t="s">
        <v>78</v>
      </c>
      <c r="AB120" s="142"/>
    </row>
    <row r="121" spans="1:29" s="24" customFormat="1" x14ac:dyDescent="0.2">
      <c r="A121" s="26"/>
      <c r="B121" s="26"/>
      <c r="C121" s="26"/>
      <c r="D121" s="26"/>
      <c r="E121" s="28"/>
      <c r="F121" s="28"/>
      <c r="G121" s="28"/>
      <c r="H121" s="26"/>
      <c r="I121" s="42">
        <f>SUM(I98:I120)</f>
        <v>8750</v>
      </c>
      <c r="J121" s="42"/>
      <c r="K121" s="26"/>
      <c r="L121" s="30"/>
      <c r="M121" s="131"/>
      <c r="N121" s="131"/>
      <c r="O121" s="132">
        <f>SUM(O98:O120)</f>
        <v>-11285375</v>
      </c>
      <c r="P121" s="132"/>
      <c r="Q121" s="131"/>
      <c r="R121" s="42">
        <f>SUM(R98:R120)</f>
        <v>9454679.0499999989</v>
      </c>
      <c r="S121" s="133">
        <v>0</v>
      </c>
      <c r="T121" s="131"/>
      <c r="U121" s="131" t="s">
        <v>52</v>
      </c>
      <c r="V121" s="132">
        <f>SUM(V98:V120)</f>
        <v>-1830695.9500000004</v>
      </c>
      <c r="W121" s="132">
        <f>SUM(W98:W120)</f>
        <v>-1830695.9500000004</v>
      </c>
      <c r="X121" s="132">
        <f>SUM(X98:X120)</f>
        <v>-1830695.9500000004</v>
      </c>
      <c r="Y121" s="133">
        <v>0</v>
      </c>
      <c r="Z121" s="132">
        <v>-20491461.833376467</v>
      </c>
      <c r="AA121" s="40"/>
      <c r="AB121" s="40"/>
    </row>
    <row r="122" spans="1:29" s="24" customFormat="1" x14ac:dyDescent="0.2">
      <c r="A122" s="26"/>
      <c r="B122" s="26"/>
      <c r="C122" s="26"/>
      <c r="D122" s="26"/>
      <c r="E122" s="28"/>
      <c r="F122" s="28"/>
      <c r="G122" s="28"/>
      <c r="H122" s="26"/>
      <c r="K122" s="26"/>
      <c r="L122" s="30"/>
      <c r="M122" s="26"/>
      <c r="N122" s="26"/>
      <c r="O122" s="40"/>
      <c r="P122" s="40"/>
      <c r="Q122" s="26"/>
      <c r="R122" s="30"/>
      <c r="S122" s="30"/>
      <c r="T122" s="26"/>
      <c r="U122" s="42" t="s">
        <v>119</v>
      </c>
      <c r="V122" s="30">
        <f>V121/$V$165</f>
        <v>-415849.88528723631</v>
      </c>
      <c r="W122" s="30">
        <f>W121/$V$165</f>
        <v>-415849.88528723631</v>
      </c>
      <c r="X122" s="30">
        <f>X121/$V$165</f>
        <v>-415849.88528723631</v>
      </c>
      <c r="Y122" s="91"/>
      <c r="Z122" s="30">
        <v>0</v>
      </c>
      <c r="AA122" s="40"/>
      <c r="AB122" s="40"/>
      <c r="AC122" s="40"/>
    </row>
    <row r="123" spans="1:29" s="24" customFormat="1" x14ac:dyDescent="0.2">
      <c r="A123" s="26"/>
      <c r="B123" s="26"/>
      <c r="C123" s="26"/>
      <c r="D123" s="26"/>
      <c r="E123" s="28"/>
      <c r="F123" s="28"/>
      <c r="G123" s="28"/>
      <c r="H123" s="26"/>
      <c r="K123" s="26"/>
      <c r="L123" s="30"/>
      <c r="M123" s="26"/>
      <c r="N123" s="26"/>
      <c r="O123" s="40"/>
      <c r="P123" s="40"/>
      <c r="Q123" s="26"/>
      <c r="R123" s="30"/>
      <c r="S123" s="30"/>
      <c r="T123" s="26"/>
      <c r="U123" s="42"/>
      <c r="V123" s="30"/>
      <c r="W123" s="30"/>
      <c r="X123" s="30"/>
      <c r="Y123" s="91"/>
      <c r="Z123" s="30"/>
      <c r="AA123" s="40"/>
      <c r="AB123" s="40"/>
      <c r="AC123" s="40"/>
    </row>
    <row r="124" spans="1:29" s="23" customFormat="1" x14ac:dyDescent="0.2">
      <c r="A124" s="25">
        <v>2019</v>
      </c>
      <c r="B124" s="25" t="s">
        <v>84</v>
      </c>
      <c r="C124" s="25">
        <v>51</v>
      </c>
      <c r="D124" s="25" t="s">
        <v>11</v>
      </c>
      <c r="E124" s="27">
        <v>43480</v>
      </c>
      <c r="F124" s="27">
        <v>43497</v>
      </c>
      <c r="G124" s="27">
        <v>43524</v>
      </c>
      <c r="H124" s="27">
        <v>43531</v>
      </c>
      <c r="I124" s="41">
        <v>4000</v>
      </c>
      <c r="J124" s="41" t="s">
        <v>135</v>
      </c>
      <c r="K124" s="25" t="s">
        <v>81</v>
      </c>
      <c r="L124" s="25" t="s">
        <v>82</v>
      </c>
      <c r="M124" s="43">
        <v>61</v>
      </c>
      <c r="N124" s="25" t="s">
        <v>12</v>
      </c>
      <c r="O124" s="39">
        <f t="shared" ref="O124:O135" si="87">-(M124*I124)</f>
        <v>-244000</v>
      </c>
      <c r="P124" s="33"/>
      <c r="Q124" s="81" t="s">
        <v>108</v>
      </c>
      <c r="R124" s="38">
        <f>I124*U124</f>
        <v>257784</v>
      </c>
      <c r="S124" s="29">
        <f>4.65*I124*(-1)</f>
        <v>-18600</v>
      </c>
      <c r="T124" s="25"/>
      <c r="U124" s="46">
        <v>64.445999999999998</v>
      </c>
      <c r="V124" s="29">
        <f>MAX((U124-M124)*I124,0)</f>
        <v>13783.999999999993</v>
      </c>
      <c r="W124" s="29">
        <f>V124</f>
        <v>13783.999999999993</v>
      </c>
      <c r="X124" s="44">
        <f>W124</f>
        <v>13783.999999999993</v>
      </c>
      <c r="Y124" s="29">
        <v>0</v>
      </c>
      <c r="Z124" s="29">
        <v>0</v>
      </c>
      <c r="AA124" s="83" t="s">
        <v>83</v>
      </c>
    </row>
    <row r="125" spans="1:29" s="23" customFormat="1" x14ac:dyDescent="0.2">
      <c r="A125" s="25">
        <v>2019</v>
      </c>
      <c r="B125" s="25" t="s">
        <v>90</v>
      </c>
      <c r="C125" s="25">
        <v>57</v>
      </c>
      <c r="D125" s="25" t="s">
        <v>11</v>
      </c>
      <c r="E125" s="27">
        <v>43480</v>
      </c>
      <c r="F125" s="27">
        <v>43497</v>
      </c>
      <c r="G125" s="27">
        <v>43524</v>
      </c>
      <c r="H125" s="27">
        <v>43531</v>
      </c>
      <c r="I125" s="41">
        <v>4000</v>
      </c>
      <c r="J125" s="41" t="s">
        <v>135</v>
      </c>
      <c r="K125" s="25" t="s">
        <v>81</v>
      </c>
      <c r="L125" s="25" t="s">
        <v>82</v>
      </c>
      <c r="M125" s="43">
        <v>61</v>
      </c>
      <c r="N125" s="25" t="s">
        <v>12</v>
      </c>
      <c r="O125" s="39">
        <f t="shared" si="87"/>
        <v>-244000</v>
      </c>
      <c r="P125" s="33"/>
      <c r="Q125" s="81" t="s">
        <v>108</v>
      </c>
      <c r="R125" s="38">
        <f t="shared" ref="R125:R153" si="88">I125*U125</f>
        <v>257784</v>
      </c>
      <c r="S125" s="29">
        <f>4.85*I125*(-1)</f>
        <v>-19400</v>
      </c>
      <c r="T125" s="25"/>
      <c r="U125" s="46">
        <v>64.445999999999998</v>
      </c>
      <c r="V125" s="29">
        <f>MAX((U125-M125)*I125,0)</f>
        <v>13783.999999999993</v>
      </c>
      <c r="W125" s="29">
        <f t="shared" ref="W125:W139" si="89">V125</f>
        <v>13783.999999999993</v>
      </c>
      <c r="X125" s="44">
        <f t="shared" ref="X125:X126" si="90">W125</f>
        <v>13783.999999999993</v>
      </c>
      <c r="Y125" s="29">
        <v>0</v>
      </c>
      <c r="Z125" s="29">
        <v>0</v>
      </c>
      <c r="AA125" s="83" t="s">
        <v>83</v>
      </c>
    </row>
    <row r="126" spans="1:29" s="23" customFormat="1" x14ac:dyDescent="0.2">
      <c r="A126" s="25">
        <v>2019</v>
      </c>
      <c r="B126" s="25" t="s">
        <v>98</v>
      </c>
      <c r="C126" s="25">
        <v>65</v>
      </c>
      <c r="D126" s="25" t="s">
        <v>11</v>
      </c>
      <c r="E126" s="27">
        <v>43480</v>
      </c>
      <c r="F126" s="27">
        <v>43497</v>
      </c>
      <c r="G126" s="27">
        <v>43524</v>
      </c>
      <c r="H126" s="27">
        <v>43531</v>
      </c>
      <c r="I126" s="41">
        <v>4000</v>
      </c>
      <c r="J126" s="41" t="s">
        <v>135</v>
      </c>
      <c r="K126" s="25" t="s">
        <v>99</v>
      </c>
      <c r="L126" s="25" t="s">
        <v>100</v>
      </c>
      <c r="M126" s="43">
        <v>54.85</v>
      </c>
      <c r="N126" s="25" t="s">
        <v>12</v>
      </c>
      <c r="O126" s="39">
        <f t="shared" si="87"/>
        <v>-219400</v>
      </c>
      <c r="P126" s="33"/>
      <c r="Q126" s="81" t="s">
        <v>108</v>
      </c>
      <c r="R126" s="38">
        <f t="shared" si="88"/>
        <v>257784</v>
      </c>
      <c r="S126" s="29">
        <f>2.35*I126</f>
        <v>9400</v>
      </c>
      <c r="T126" s="25"/>
      <c r="U126" s="46">
        <v>64.445999999999998</v>
      </c>
      <c r="V126" s="29">
        <f>MAX(M126-U126,0)*I126</f>
        <v>0</v>
      </c>
      <c r="W126" s="29">
        <f t="shared" si="89"/>
        <v>0</v>
      </c>
      <c r="X126" s="44">
        <f t="shared" si="90"/>
        <v>0</v>
      </c>
      <c r="Y126" s="29">
        <v>0</v>
      </c>
      <c r="Z126" s="29">
        <v>0</v>
      </c>
      <c r="AA126" s="83" t="s">
        <v>83</v>
      </c>
    </row>
    <row r="127" spans="1:29" s="23" customFormat="1" x14ac:dyDescent="0.2">
      <c r="A127" s="25">
        <v>2019</v>
      </c>
      <c r="B127" s="25" t="s">
        <v>109</v>
      </c>
      <c r="C127" s="25">
        <v>73</v>
      </c>
      <c r="D127" s="25" t="s">
        <v>11</v>
      </c>
      <c r="E127" s="27">
        <v>43480</v>
      </c>
      <c r="F127" s="27">
        <v>43497</v>
      </c>
      <c r="G127" s="27">
        <v>43524</v>
      </c>
      <c r="H127" s="27">
        <v>43531</v>
      </c>
      <c r="I127" s="41">
        <v>4000</v>
      </c>
      <c r="J127" s="41" t="s">
        <v>135</v>
      </c>
      <c r="K127" s="25" t="s">
        <v>13</v>
      </c>
      <c r="L127" s="25" t="s">
        <v>16</v>
      </c>
      <c r="M127" s="43">
        <v>60.75</v>
      </c>
      <c r="N127" s="25" t="s">
        <v>12</v>
      </c>
      <c r="O127" s="39">
        <f t="shared" si="87"/>
        <v>-243000</v>
      </c>
      <c r="P127" s="33" t="s">
        <v>18</v>
      </c>
      <c r="Q127" s="81" t="s">
        <v>108</v>
      </c>
      <c r="R127" s="38">
        <f t="shared" si="88"/>
        <v>257784</v>
      </c>
      <c r="S127" s="29">
        <v>0</v>
      </c>
      <c r="T127" s="25"/>
      <c r="U127" s="82">
        <v>64.445999999999998</v>
      </c>
      <c r="V127" s="97">
        <f>(U127-M127)*I127</f>
        <v>14783.999999999993</v>
      </c>
      <c r="W127" s="44">
        <f t="shared" si="89"/>
        <v>14783.999999999993</v>
      </c>
      <c r="X127" s="29">
        <f>W127</f>
        <v>14783.999999999993</v>
      </c>
      <c r="Y127" s="29">
        <v>0</v>
      </c>
      <c r="Z127" s="25"/>
      <c r="AA127" s="83" t="s">
        <v>83</v>
      </c>
    </row>
    <row r="128" spans="1:29" s="23" customFormat="1" x14ac:dyDescent="0.2">
      <c r="A128" s="92">
        <v>2019</v>
      </c>
      <c r="B128" s="92" t="s">
        <v>85</v>
      </c>
      <c r="C128" s="92">
        <v>52</v>
      </c>
      <c r="D128" s="92" t="s">
        <v>11</v>
      </c>
      <c r="E128" s="81">
        <v>43480</v>
      </c>
      <c r="F128" s="81">
        <v>43525</v>
      </c>
      <c r="G128" s="81">
        <v>43555</v>
      </c>
      <c r="H128" s="81">
        <v>43560</v>
      </c>
      <c r="I128" s="99">
        <v>4000</v>
      </c>
      <c r="J128" s="99" t="s">
        <v>135</v>
      </c>
      <c r="K128" s="92" t="s">
        <v>81</v>
      </c>
      <c r="L128" s="92" t="s">
        <v>82</v>
      </c>
      <c r="M128" s="93">
        <v>61</v>
      </c>
      <c r="N128" s="92" t="s">
        <v>12</v>
      </c>
      <c r="O128" s="94">
        <f t="shared" si="87"/>
        <v>-244000</v>
      </c>
      <c r="P128" s="95"/>
      <c r="Q128" s="81" t="s">
        <v>108</v>
      </c>
      <c r="R128" s="38">
        <f t="shared" si="88"/>
        <v>267960</v>
      </c>
      <c r="S128" s="97">
        <f>4.65*I128*(-1)</f>
        <v>-18600</v>
      </c>
      <c r="T128" s="92"/>
      <c r="U128" s="82">
        <v>66.989999999999995</v>
      </c>
      <c r="V128" s="29">
        <f t="shared" ref="V128:V129" si="91">MAX((U128-M128)*I128,0)</f>
        <v>23959.999999999978</v>
      </c>
      <c r="W128" s="97">
        <f t="shared" si="89"/>
        <v>23959.999999999978</v>
      </c>
      <c r="X128" s="100">
        <f t="shared" ref="X128:X135" si="92">W128</f>
        <v>23959.999999999978</v>
      </c>
      <c r="Y128" s="97">
        <v>0</v>
      </c>
      <c r="Z128" s="97">
        <v>0</v>
      </c>
      <c r="AA128" s="83" t="s">
        <v>83</v>
      </c>
    </row>
    <row r="129" spans="1:27" s="23" customFormat="1" x14ac:dyDescent="0.2">
      <c r="A129" s="92">
        <v>2019</v>
      </c>
      <c r="B129" s="92" t="s">
        <v>91</v>
      </c>
      <c r="C129" s="92">
        <v>58</v>
      </c>
      <c r="D129" s="92" t="s">
        <v>11</v>
      </c>
      <c r="E129" s="81">
        <v>43480</v>
      </c>
      <c r="F129" s="81">
        <v>43525</v>
      </c>
      <c r="G129" s="81">
        <v>43555</v>
      </c>
      <c r="H129" s="81">
        <v>43560</v>
      </c>
      <c r="I129" s="99">
        <v>4000</v>
      </c>
      <c r="J129" s="99" t="s">
        <v>135</v>
      </c>
      <c r="K129" s="92" t="s">
        <v>81</v>
      </c>
      <c r="L129" s="92" t="s">
        <v>82</v>
      </c>
      <c r="M129" s="93">
        <v>61</v>
      </c>
      <c r="N129" s="92" t="s">
        <v>12</v>
      </c>
      <c r="O129" s="94">
        <f t="shared" si="87"/>
        <v>-244000</v>
      </c>
      <c r="P129" s="95"/>
      <c r="Q129" s="81" t="s">
        <v>108</v>
      </c>
      <c r="R129" s="38">
        <f>I129*U129</f>
        <v>267960</v>
      </c>
      <c r="S129" s="97">
        <f>4.85*I129*(-1)</f>
        <v>-19400</v>
      </c>
      <c r="T129" s="92"/>
      <c r="U129" s="82">
        <v>66.989999999999995</v>
      </c>
      <c r="V129" s="29">
        <f t="shared" si="91"/>
        <v>23959.999999999978</v>
      </c>
      <c r="W129" s="97">
        <f t="shared" si="89"/>
        <v>23959.999999999978</v>
      </c>
      <c r="X129" s="100">
        <f t="shared" si="92"/>
        <v>23959.999999999978</v>
      </c>
      <c r="Y129" s="97">
        <v>0</v>
      </c>
      <c r="Z129" s="97">
        <v>0</v>
      </c>
      <c r="AA129" s="83" t="s">
        <v>83</v>
      </c>
    </row>
    <row r="130" spans="1:27" s="23" customFormat="1" x14ac:dyDescent="0.2">
      <c r="A130" s="92">
        <v>2019</v>
      </c>
      <c r="B130" s="92" t="s">
        <v>101</v>
      </c>
      <c r="C130" s="92">
        <v>66</v>
      </c>
      <c r="D130" s="92" t="s">
        <v>11</v>
      </c>
      <c r="E130" s="81">
        <v>43480</v>
      </c>
      <c r="F130" s="81">
        <v>43525</v>
      </c>
      <c r="G130" s="81">
        <v>43555</v>
      </c>
      <c r="H130" s="81">
        <v>43560</v>
      </c>
      <c r="I130" s="99">
        <v>4000</v>
      </c>
      <c r="J130" s="99" t="s">
        <v>135</v>
      </c>
      <c r="K130" s="92" t="s">
        <v>99</v>
      </c>
      <c r="L130" s="92" t="s">
        <v>100</v>
      </c>
      <c r="M130" s="93">
        <v>54.85</v>
      </c>
      <c r="N130" s="92" t="s">
        <v>12</v>
      </c>
      <c r="O130" s="94">
        <f t="shared" si="87"/>
        <v>-219400</v>
      </c>
      <c r="P130" s="95"/>
      <c r="Q130" s="81" t="s">
        <v>108</v>
      </c>
      <c r="R130" s="38">
        <f t="shared" si="88"/>
        <v>267600</v>
      </c>
      <c r="S130" s="97">
        <f>2.35*I130</f>
        <v>9400</v>
      </c>
      <c r="T130" s="92"/>
      <c r="U130" s="82">
        <v>66.900000000000006</v>
      </c>
      <c r="V130" s="97">
        <f>MAX(M130-U130,0)*I130</f>
        <v>0</v>
      </c>
      <c r="W130" s="97">
        <f t="shared" si="89"/>
        <v>0</v>
      </c>
      <c r="X130" s="100">
        <f t="shared" si="92"/>
        <v>0</v>
      </c>
      <c r="Y130" s="97">
        <v>0</v>
      </c>
      <c r="Z130" s="97">
        <v>0</v>
      </c>
      <c r="AA130" s="83" t="s">
        <v>83</v>
      </c>
    </row>
    <row r="131" spans="1:27" s="23" customFormat="1" x14ac:dyDescent="0.2">
      <c r="A131" s="101">
        <v>2019</v>
      </c>
      <c r="B131" s="101" t="s">
        <v>110</v>
      </c>
      <c r="C131" s="101">
        <v>74</v>
      </c>
      <c r="D131" s="101" t="s">
        <v>11</v>
      </c>
      <c r="E131" s="102">
        <v>43480</v>
      </c>
      <c r="F131" s="102">
        <v>43525</v>
      </c>
      <c r="G131" s="102">
        <v>43555</v>
      </c>
      <c r="H131" s="102">
        <v>43560</v>
      </c>
      <c r="I131" s="103">
        <v>4000</v>
      </c>
      <c r="J131" s="103" t="s">
        <v>135</v>
      </c>
      <c r="K131" s="101" t="s">
        <v>13</v>
      </c>
      <c r="L131" s="101" t="s">
        <v>16</v>
      </c>
      <c r="M131" s="104">
        <v>60.75</v>
      </c>
      <c r="N131" s="101" t="s">
        <v>12</v>
      </c>
      <c r="O131" s="105">
        <f t="shared" si="87"/>
        <v>-243000</v>
      </c>
      <c r="P131" s="106" t="s">
        <v>18</v>
      </c>
      <c r="Q131" s="102" t="s">
        <v>108</v>
      </c>
      <c r="R131" s="38">
        <f t="shared" ref="R131:R136" si="93">I131*U131</f>
        <v>267960</v>
      </c>
      <c r="S131" s="125">
        <v>0</v>
      </c>
      <c r="T131" s="101"/>
      <c r="U131" s="82">
        <v>66.989999999999995</v>
      </c>
      <c r="V131" s="97">
        <f>(U131-M131)*I131</f>
        <v>24959.999999999978</v>
      </c>
      <c r="W131" s="97">
        <f t="shared" si="89"/>
        <v>24959.999999999978</v>
      </c>
      <c r="X131" s="100">
        <f t="shared" si="92"/>
        <v>24959.999999999978</v>
      </c>
      <c r="Y131" s="97">
        <v>0</v>
      </c>
      <c r="Z131" s="97">
        <v>0</v>
      </c>
      <c r="AA131" s="83" t="s">
        <v>83</v>
      </c>
    </row>
    <row r="132" spans="1:27" s="124" customFormat="1" x14ac:dyDescent="0.2">
      <c r="A132" s="107">
        <v>2019</v>
      </c>
      <c r="B132" s="107" t="s">
        <v>86</v>
      </c>
      <c r="C132" s="107">
        <v>53</v>
      </c>
      <c r="D132" s="107" t="s">
        <v>11</v>
      </c>
      <c r="E132" s="108">
        <v>43480</v>
      </c>
      <c r="F132" s="108">
        <v>43556</v>
      </c>
      <c r="G132" s="108">
        <v>43585</v>
      </c>
      <c r="H132" s="108">
        <v>43592</v>
      </c>
      <c r="I132" s="109">
        <v>4000</v>
      </c>
      <c r="J132" s="109" t="s">
        <v>135</v>
      </c>
      <c r="K132" s="107" t="s">
        <v>81</v>
      </c>
      <c r="L132" s="107" t="s">
        <v>82</v>
      </c>
      <c r="M132" s="110">
        <v>61</v>
      </c>
      <c r="N132" s="107" t="s">
        <v>12</v>
      </c>
      <c r="O132" s="111">
        <f t="shared" si="87"/>
        <v>-244000</v>
      </c>
      <c r="P132" s="112"/>
      <c r="Q132" s="108" t="s">
        <v>108</v>
      </c>
      <c r="R132" s="38">
        <f t="shared" si="93"/>
        <v>286372</v>
      </c>
      <c r="S132" s="114">
        <f>4.65*I132*(-1)</f>
        <v>-18600</v>
      </c>
      <c r="T132" s="107"/>
      <c r="U132" s="115">
        <v>71.593000000000004</v>
      </c>
      <c r="V132" s="29">
        <f t="shared" ref="V132:V133" si="94">MAX((U132-M132)*I132,0)</f>
        <v>42372.000000000015</v>
      </c>
      <c r="W132" s="114">
        <f t="shared" si="89"/>
        <v>42372.000000000015</v>
      </c>
      <c r="X132" s="122">
        <f t="shared" si="92"/>
        <v>42372.000000000015</v>
      </c>
      <c r="Y132" s="114">
        <v>0</v>
      </c>
      <c r="Z132" s="114">
        <v>0</v>
      </c>
      <c r="AA132" s="123" t="s">
        <v>83</v>
      </c>
    </row>
    <row r="133" spans="1:27" s="124" customFormat="1" x14ac:dyDescent="0.2">
      <c r="A133" s="107">
        <v>2019</v>
      </c>
      <c r="B133" s="107" t="s">
        <v>92</v>
      </c>
      <c r="C133" s="107">
        <v>59</v>
      </c>
      <c r="D133" s="107" t="s">
        <v>11</v>
      </c>
      <c r="E133" s="108">
        <v>43480</v>
      </c>
      <c r="F133" s="108">
        <v>43556</v>
      </c>
      <c r="G133" s="108">
        <v>43585</v>
      </c>
      <c r="H133" s="108">
        <v>43592</v>
      </c>
      <c r="I133" s="109">
        <v>4000</v>
      </c>
      <c r="J133" s="109" t="s">
        <v>135</v>
      </c>
      <c r="K133" s="107" t="s">
        <v>81</v>
      </c>
      <c r="L133" s="107" t="s">
        <v>82</v>
      </c>
      <c r="M133" s="110">
        <v>61</v>
      </c>
      <c r="N133" s="107" t="s">
        <v>12</v>
      </c>
      <c r="O133" s="111">
        <f t="shared" si="87"/>
        <v>-244000</v>
      </c>
      <c r="P133" s="112"/>
      <c r="Q133" s="108" t="s">
        <v>108</v>
      </c>
      <c r="R133" s="38">
        <f t="shared" si="93"/>
        <v>286372</v>
      </c>
      <c r="S133" s="114">
        <f>4.85*I133*(-1)</f>
        <v>-19400</v>
      </c>
      <c r="T133" s="107"/>
      <c r="U133" s="115">
        <v>71.593000000000004</v>
      </c>
      <c r="V133" s="29">
        <f t="shared" si="94"/>
        <v>42372.000000000015</v>
      </c>
      <c r="W133" s="114">
        <f t="shared" si="89"/>
        <v>42372.000000000015</v>
      </c>
      <c r="X133" s="122">
        <f t="shared" si="92"/>
        <v>42372.000000000015</v>
      </c>
      <c r="Y133" s="114">
        <v>0</v>
      </c>
      <c r="Z133" s="114">
        <v>0</v>
      </c>
      <c r="AA133" s="123" t="s">
        <v>83</v>
      </c>
    </row>
    <row r="134" spans="1:27" s="124" customFormat="1" x14ac:dyDescent="0.2">
      <c r="A134" s="107">
        <v>2019</v>
      </c>
      <c r="B134" s="107" t="s">
        <v>102</v>
      </c>
      <c r="C134" s="107">
        <v>67</v>
      </c>
      <c r="D134" s="107" t="s">
        <v>11</v>
      </c>
      <c r="E134" s="108">
        <v>43480</v>
      </c>
      <c r="F134" s="108">
        <v>43556</v>
      </c>
      <c r="G134" s="108">
        <v>43585</v>
      </c>
      <c r="H134" s="108">
        <v>43592</v>
      </c>
      <c r="I134" s="109">
        <v>4000</v>
      </c>
      <c r="J134" s="109" t="s">
        <v>135</v>
      </c>
      <c r="K134" s="107" t="s">
        <v>99</v>
      </c>
      <c r="L134" s="107" t="s">
        <v>100</v>
      </c>
      <c r="M134" s="110">
        <v>54.85</v>
      </c>
      <c r="N134" s="107" t="s">
        <v>12</v>
      </c>
      <c r="O134" s="111">
        <f t="shared" si="87"/>
        <v>-219400</v>
      </c>
      <c r="P134" s="112"/>
      <c r="Q134" s="108" t="s">
        <v>108</v>
      </c>
      <c r="R134" s="38">
        <f t="shared" si="93"/>
        <v>286372</v>
      </c>
      <c r="S134" s="114">
        <f>2.35*I134</f>
        <v>9400</v>
      </c>
      <c r="T134" s="107"/>
      <c r="U134" s="115">
        <v>71.593000000000004</v>
      </c>
      <c r="V134" s="114">
        <f>MAX(M134-U134,0)*I134</f>
        <v>0</v>
      </c>
      <c r="W134" s="114">
        <f t="shared" si="89"/>
        <v>0</v>
      </c>
      <c r="X134" s="122">
        <f t="shared" si="92"/>
        <v>0</v>
      </c>
      <c r="Y134" s="114">
        <v>0</v>
      </c>
      <c r="Z134" s="114">
        <v>0</v>
      </c>
      <c r="AA134" s="123" t="s">
        <v>83</v>
      </c>
    </row>
    <row r="135" spans="1:27" s="124" customFormat="1" x14ac:dyDescent="0.2">
      <c r="A135" s="119">
        <v>2019</v>
      </c>
      <c r="B135" s="119" t="s">
        <v>111</v>
      </c>
      <c r="C135" s="119">
        <v>75</v>
      </c>
      <c r="D135" s="119" t="s">
        <v>11</v>
      </c>
      <c r="E135" s="120">
        <v>43480</v>
      </c>
      <c r="F135" s="120">
        <v>43556</v>
      </c>
      <c r="G135" s="120">
        <v>43585</v>
      </c>
      <c r="H135" s="120">
        <v>43592</v>
      </c>
      <c r="I135" s="121">
        <v>4000</v>
      </c>
      <c r="J135" s="121" t="s">
        <v>135</v>
      </c>
      <c r="K135" s="119" t="s">
        <v>13</v>
      </c>
      <c r="L135" s="119" t="s">
        <v>16</v>
      </c>
      <c r="M135" s="134">
        <v>60.75</v>
      </c>
      <c r="N135" s="119" t="s">
        <v>12</v>
      </c>
      <c r="O135" s="135">
        <f t="shared" si="87"/>
        <v>-243000</v>
      </c>
      <c r="P135" s="136" t="s">
        <v>18</v>
      </c>
      <c r="Q135" s="120" t="s">
        <v>108</v>
      </c>
      <c r="R135" s="38">
        <f t="shared" si="93"/>
        <v>286372</v>
      </c>
      <c r="S135" s="138">
        <v>0</v>
      </c>
      <c r="T135" s="119"/>
      <c r="U135" s="115">
        <v>71.593000000000004</v>
      </c>
      <c r="V135" s="114">
        <f>(U135-M135)*I135</f>
        <v>43372.000000000015</v>
      </c>
      <c r="W135" s="114">
        <f t="shared" si="89"/>
        <v>43372.000000000015</v>
      </c>
      <c r="X135" s="122">
        <f t="shared" si="92"/>
        <v>43372.000000000015</v>
      </c>
      <c r="Y135" s="114">
        <v>0</v>
      </c>
      <c r="Z135" s="114">
        <v>0</v>
      </c>
      <c r="AA135" s="123" t="s">
        <v>83</v>
      </c>
    </row>
    <row r="136" spans="1:27" s="124" customFormat="1" x14ac:dyDescent="0.2">
      <c r="A136" s="119">
        <v>2019</v>
      </c>
      <c r="B136" s="119" t="s">
        <v>87</v>
      </c>
      <c r="C136" s="119">
        <v>54</v>
      </c>
      <c r="D136" s="119" t="s">
        <v>11</v>
      </c>
      <c r="E136" s="120">
        <v>43480</v>
      </c>
      <c r="F136" s="120">
        <v>43586</v>
      </c>
      <c r="G136" s="120">
        <v>43616</v>
      </c>
      <c r="H136" s="120">
        <v>43623</v>
      </c>
      <c r="I136" s="121">
        <v>4000</v>
      </c>
      <c r="J136" s="121" t="s">
        <v>135</v>
      </c>
      <c r="K136" s="119" t="s">
        <v>81</v>
      </c>
      <c r="L136" s="119" t="s">
        <v>82</v>
      </c>
      <c r="M136" s="134">
        <v>61</v>
      </c>
      <c r="N136" s="119" t="s">
        <v>12</v>
      </c>
      <c r="O136" s="135">
        <f>-(M136*I136)</f>
        <v>-244000</v>
      </c>
      <c r="P136" s="136"/>
      <c r="Q136" s="120" t="s">
        <v>108</v>
      </c>
      <c r="R136" s="38">
        <f t="shared" si="93"/>
        <v>280765.56</v>
      </c>
      <c r="S136" s="138">
        <f>4.65*I136*(-1)</f>
        <v>-18600</v>
      </c>
      <c r="T136" s="119"/>
      <c r="U136" s="115">
        <v>70.191389999999998</v>
      </c>
      <c r="V136" s="29">
        <f t="shared" ref="V136:V137" si="95">MAX((U136-M136)*I136,0)</f>
        <v>36765.55999999999</v>
      </c>
      <c r="W136" s="114">
        <f t="shared" si="89"/>
        <v>36765.55999999999</v>
      </c>
      <c r="X136" s="122">
        <f t="shared" ref="X136:X143" si="96">W136</f>
        <v>36765.55999999999</v>
      </c>
      <c r="Y136" s="114">
        <v>0</v>
      </c>
      <c r="Z136" s="114">
        <v>0</v>
      </c>
      <c r="AA136" s="123" t="s">
        <v>83</v>
      </c>
    </row>
    <row r="137" spans="1:27" s="124" customFormat="1" x14ac:dyDescent="0.2">
      <c r="A137" s="119">
        <v>2019</v>
      </c>
      <c r="B137" s="119" t="s">
        <v>93</v>
      </c>
      <c r="C137" s="119">
        <v>60</v>
      </c>
      <c r="D137" s="119" t="s">
        <v>11</v>
      </c>
      <c r="E137" s="120">
        <v>43480</v>
      </c>
      <c r="F137" s="120">
        <v>43586</v>
      </c>
      <c r="G137" s="120">
        <v>43616</v>
      </c>
      <c r="H137" s="120">
        <v>43623</v>
      </c>
      <c r="I137" s="121">
        <v>4000</v>
      </c>
      <c r="J137" s="121" t="s">
        <v>135</v>
      </c>
      <c r="K137" s="119" t="s">
        <v>81</v>
      </c>
      <c r="L137" s="119" t="s">
        <v>82</v>
      </c>
      <c r="M137" s="134">
        <v>61</v>
      </c>
      <c r="N137" s="119" t="s">
        <v>12</v>
      </c>
      <c r="O137" s="135">
        <f>-(M137*I137)</f>
        <v>-244000</v>
      </c>
      <c r="P137" s="136"/>
      <c r="Q137" s="120" t="s">
        <v>108</v>
      </c>
      <c r="R137" s="38">
        <f t="shared" si="88"/>
        <v>280765.56</v>
      </c>
      <c r="S137" s="138">
        <f>4.85*I137*(-1)</f>
        <v>-19400</v>
      </c>
      <c r="T137" s="119"/>
      <c r="U137" s="115">
        <v>70.191389999999998</v>
      </c>
      <c r="V137" s="29">
        <f t="shared" si="95"/>
        <v>36765.55999999999</v>
      </c>
      <c r="W137" s="114">
        <f t="shared" si="89"/>
        <v>36765.55999999999</v>
      </c>
      <c r="X137" s="122">
        <f t="shared" si="96"/>
        <v>36765.55999999999</v>
      </c>
      <c r="Y137" s="114">
        <v>0</v>
      </c>
      <c r="Z137" s="114">
        <v>0</v>
      </c>
      <c r="AA137" s="123" t="s">
        <v>83</v>
      </c>
    </row>
    <row r="138" spans="1:27" s="124" customFormat="1" x14ac:dyDescent="0.2">
      <c r="A138" s="119">
        <v>2019</v>
      </c>
      <c r="B138" s="119" t="s">
        <v>103</v>
      </c>
      <c r="C138" s="119">
        <v>68</v>
      </c>
      <c r="D138" s="119" t="s">
        <v>11</v>
      </c>
      <c r="E138" s="120">
        <v>43480</v>
      </c>
      <c r="F138" s="120">
        <v>43586</v>
      </c>
      <c r="G138" s="120">
        <v>43616</v>
      </c>
      <c r="H138" s="120">
        <v>43623</v>
      </c>
      <c r="I138" s="121">
        <v>4000</v>
      </c>
      <c r="J138" s="121" t="s">
        <v>135</v>
      </c>
      <c r="K138" s="119" t="s">
        <v>99</v>
      </c>
      <c r="L138" s="119" t="s">
        <v>100</v>
      </c>
      <c r="M138" s="134">
        <v>54.85</v>
      </c>
      <c r="N138" s="119" t="s">
        <v>12</v>
      </c>
      <c r="O138" s="135">
        <f>-(M138*I138)</f>
        <v>-219400</v>
      </c>
      <c r="P138" s="136"/>
      <c r="Q138" s="120" t="s">
        <v>108</v>
      </c>
      <c r="R138" s="38">
        <f t="shared" si="88"/>
        <v>280765.56</v>
      </c>
      <c r="S138" s="138">
        <f>2.35*I138</f>
        <v>9400</v>
      </c>
      <c r="T138" s="119"/>
      <c r="U138" s="115">
        <v>70.191389999999998</v>
      </c>
      <c r="V138" s="114">
        <f>MAX(M138-U138,0)*I138</f>
        <v>0</v>
      </c>
      <c r="W138" s="114">
        <f t="shared" si="89"/>
        <v>0</v>
      </c>
      <c r="X138" s="122">
        <f t="shared" si="96"/>
        <v>0</v>
      </c>
      <c r="Y138" s="114">
        <v>0</v>
      </c>
      <c r="Z138" s="114">
        <v>0</v>
      </c>
      <c r="AA138" s="123" t="s">
        <v>83</v>
      </c>
    </row>
    <row r="139" spans="1:27" s="124" customFormat="1" x14ac:dyDescent="0.2">
      <c r="A139" s="119">
        <v>2019</v>
      </c>
      <c r="B139" s="119" t="s">
        <v>112</v>
      </c>
      <c r="C139" s="119">
        <v>76</v>
      </c>
      <c r="D139" s="119" t="s">
        <v>11</v>
      </c>
      <c r="E139" s="120">
        <v>43480</v>
      </c>
      <c r="F139" s="120">
        <v>43586</v>
      </c>
      <c r="G139" s="120">
        <v>43616</v>
      </c>
      <c r="H139" s="120">
        <v>43623</v>
      </c>
      <c r="I139" s="121">
        <v>4000</v>
      </c>
      <c r="J139" s="121" t="s">
        <v>135</v>
      </c>
      <c r="K139" s="119" t="s">
        <v>13</v>
      </c>
      <c r="L139" s="119" t="s">
        <v>16</v>
      </c>
      <c r="M139" s="134">
        <v>60.75</v>
      </c>
      <c r="N139" s="119" t="s">
        <v>12</v>
      </c>
      <c r="O139" s="135">
        <f>-(M139*I139)</f>
        <v>-243000</v>
      </c>
      <c r="P139" s="136" t="s">
        <v>18</v>
      </c>
      <c r="Q139" s="120" t="s">
        <v>108</v>
      </c>
      <c r="R139" s="38">
        <f t="shared" si="88"/>
        <v>280784.36</v>
      </c>
      <c r="S139" s="138">
        <v>0</v>
      </c>
      <c r="T139" s="119"/>
      <c r="U139" s="115">
        <v>70.196089999999998</v>
      </c>
      <c r="V139" s="114">
        <f>(U139-M139)*I139</f>
        <v>37784.359999999993</v>
      </c>
      <c r="W139" s="114">
        <f t="shared" si="89"/>
        <v>37784.359999999993</v>
      </c>
      <c r="X139" s="122">
        <f t="shared" si="96"/>
        <v>37784.359999999993</v>
      </c>
      <c r="Y139" s="114">
        <v>0</v>
      </c>
      <c r="Z139" s="114">
        <v>0</v>
      </c>
      <c r="AA139" s="123" t="s">
        <v>83</v>
      </c>
    </row>
    <row r="140" spans="1:27" s="141" customFormat="1" x14ac:dyDescent="0.2">
      <c r="A140" s="119">
        <v>2019</v>
      </c>
      <c r="B140" s="119" t="s">
        <v>88</v>
      </c>
      <c r="C140" s="119">
        <v>55</v>
      </c>
      <c r="D140" s="119" t="s">
        <v>11</v>
      </c>
      <c r="E140" s="120">
        <v>43480</v>
      </c>
      <c r="F140" s="120">
        <v>43617</v>
      </c>
      <c r="G140" s="120">
        <v>43646</v>
      </c>
      <c r="H140" s="120">
        <v>43654</v>
      </c>
      <c r="I140" s="121">
        <v>4000</v>
      </c>
      <c r="J140" s="121" t="s">
        <v>135</v>
      </c>
      <c r="K140" s="119" t="s">
        <v>81</v>
      </c>
      <c r="L140" s="119" t="s">
        <v>82</v>
      </c>
      <c r="M140" s="134">
        <v>61</v>
      </c>
      <c r="N140" s="119" t="s">
        <v>12</v>
      </c>
      <c r="O140" s="135">
        <f t="shared" ref="O140:O147" si="97">-(M140*I140)</f>
        <v>-244000</v>
      </c>
      <c r="P140" s="136"/>
      <c r="Q140" s="120" t="s">
        <v>108</v>
      </c>
      <c r="R140" s="38">
        <f t="shared" si="88"/>
        <v>251792</v>
      </c>
      <c r="S140" s="138">
        <f>4.65*I140*(-1)</f>
        <v>-18600</v>
      </c>
      <c r="T140" s="119"/>
      <c r="U140" s="139">
        <v>62.948</v>
      </c>
      <c r="V140" s="29">
        <f t="shared" ref="V140:V141" si="98">MAX((U140-M140)*I140,0)</f>
        <v>7792.0000000000018</v>
      </c>
      <c r="W140" s="138">
        <f t="shared" ref="W140:W143" si="99">V140</f>
        <v>7792.0000000000018</v>
      </c>
      <c r="X140" s="143">
        <f t="shared" si="96"/>
        <v>7792.0000000000018</v>
      </c>
      <c r="Y140" s="138">
        <v>0</v>
      </c>
      <c r="Z140" s="138">
        <v>0</v>
      </c>
      <c r="AA140" s="140" t="s">
        <v>83</v>
      </c>
    </row>
    <row r="141" spans="1:27" s="141" customFormat="1" x14ac:dyDescent="0.2">
      <c r="A141" s="119">
        <v>2019</v>
      </c>
      <c r="B141" s="119" t="s">
        <v>94</v>
      </c>
      <c r="C141" s="119">
        <v>61</v>
      </c>
      <c r="D141" s="119" t="s">
        <v>11</v>
      </c>
      <c r="E141" s="120">
        <v>43480</v>
      </c>
      <c r="F141" s="120">
        <v>43617</v>
      </c>
      <c r="G141" s="120">
        <v>43646</v>
      </c>
      <c r="H141" s="120">
        <v>43654</v>
      </c>
      <c r="I141" s="121">
        <v>4000</v>
      </c>
      <c r="J141" s="121" t="s">
        <v>135</v>
      </c>
      <c r="K141" s="119" t="s">
        <v>81</v>
      </c>
      <c r="L141" s="119" t="s">
        <v>82</v>
      </c>
      <c r="M141" s="134">
        <v>61</v>
      </c>
      <c r="N141" s="119" t="s">
        <v>12</v>
      </c>
      <c r="O141" s="135">
        <f t="shared" si="97"/>
        <v>-244000</v>
      </c>
      <c r="P141" s="136"/>
      <c r="Q141" s="120" t="s">
        <v>108</v>
      </c>
      <c r="R141" s="38">
        <f t="shared" si="88"/>
        <v>251792</v>
      </c>
      <c r="S141" s="138">
        <f>4.85*I141*(-1)</f>
        <v>-19400</v>
      </c>
      <c r="T141" s="119"/>
      <c r="U141" s="139">
        <v>62.948</v>
      </c>
      <c r="V141" s="29">
        <f t="shared" si="98"/>
        <v>7792.0000000000018</v>
      </c>
      <c r="W141" s="138">
        <f t="shared" si="99"/>
        <v>7792.0000000000018</v>
      </c>
      <c r="X141" s="143">
        <f t="shared" si="96"/>
        <v>7792.0000000000018</v>
      </c>
      <c r="Y141" s="138">
        <v>0</v>
      </c>
      <c r="Z141" s="138">
        <v>0</v>
      </c>
      <c r="AA141" s="140" t="s">
        <v>83</v>
      </c>
    </row>
    <row r="142" spans="1:27" s="141" customFormat="1" x14ac:dyDescent="0.2">
      <c r="A142" s="119">
        <v>2019</v>
      </c>
      <c r="B142" s="119" t="s">
        <v>104</v>
      </c>
      <c r="C142" s="119">
        <v>69</v>
      </c>
      <c r="D142" s="119" t="s">
        <v>11</v>
      </c>
      <c r="E142" s="120">
        <v>43480</v>
      </c>
      <c r="F142" s="120">
        <v>43617</v>
      </c>
      <c r="G142" s="120">
        <v>43646</v>
      </c>
      <c r="H142" s="120">
        <v>43654</v>
      </c>
      <c r="I142" s="121">
        <v>4000</v>
      </c>
      <c r="J142" s="121" t="s">
        <v>135</v>
      </c>
      <c r="K142" s="119" t="s">
        <v>99</v>
      </c>
      <c r="L142" s="119" t="s">
        <v>100</v>
      </c>
      <c r="M142" s="134">
        <v>54.85</v>
      </c>
      <c r="N142" s="119" t="s">
        <v>12</v>
      </c>
      <c r="O142" s="135">
        <f t="shared" si="97"/>
        <v>-219400</v>
      </c>
      <c r="P142" s="136"/>
      <c r="Q142" s="120" t="s">
        <v>108</v>
      </c>
      <c r="R142" s="38">
        <f t="shared" si="88"/>
        <v>251792</v>
      </c>
      <c r="S142" s="138">
        <f>2.35*I142</f>
        <v>9400</v>
      </c>
      <c r="T142" s="119"/>
      <c r="U142" s="139">
        <v>62.948</v>
      </c>
      <c r="V142" s="138">
        <f>MAX(M142-U142,0)*I142</f>
        <v>0</v>
      </c>
      <c r="W142" s="138">
        <f t="shared" si="99"/>
        <v>0</v>
      </c>
      <c r="X142" s="143">
        <f t="shared" si="96"/>
        <v>0</v>
      </c>
      <c r="Y142" s="138">
        <v>0</v>
      </c>
      <c r="Z142" s="138">
        <v>0</v>
      </c>
      <c r="AA142" s="140" t="s">
        <v>83</v>
      </c>
    </row>
    <row r="143" spans="1:27" s="141" customFormat="1" x14ac:dyDescent="0.2">
      <c r="A143" s="119">
        <v>2019</v>
      </c>
      <c r="B143" s="119" t="s">
        <v>113</v>
      </c>
      <c r="C143" s="119">
        <v>77</v>
      </c>
      <c r="D143" s="119" t="s">
        <v>11</v>
      </c>
      <c r="E143" s="120">
        <v>43480</v>
      </c>
      <c r="F143" s="120">
        <v>43617</v>
      </c>
      <c r="G143" s="120">
        <v>43646</v>
      </c>
      <c r="H143" s="120">
        <v>43654</v>
      </c>
      <c r="I143" s="121">
        <v>4000</v>
      </c>
      <c r="J143" s="121" t="s">
        <v>135</v>
      </c>
      <c r="K143" s="119" t="s">
        <v>13</v>
      </c>
      <c r="L143" s="119" t="s">
        <v>16</v>
      </c>
      <c r="M143" s="134">
        <v>60.75</v>
      </c>
      <c r="N143" s="119" t="s">
        <v>12</v>
      </c>
      <c r="O143" s="135">
        <f t="shared" si="97"/>
        <v>-243000</v>
      </c>
      <c r="P143" s="136" t="s">
        <v>18</v>
      </c>
      <c r="Q143" s="120" t="s">
        <v>108</v>
      </c>
      <c r="R143" s="38">
        <f t="shared" si="88"/>
        <v>251792</v>
      </c>
      <c r="S143" s="138">
        <v>0</v>
      </c>
      <c r="T143" s="119"/>
      <c r="U143" s="139">
        <v>62.948</v>
      </c>
      <c r="V143" s="138">
        <f>(U143-M143)*I143</f>
        <v>8792.0000000000018</v>
      </c>
      <c r="W143" s="138">
        <f t="shared" si="99"/>
        <v>8792.0000000000018</v>
      </c>
      <c r="X143" s="143">
        <f t="shared" si="96"/>
        <v>8792.0000000000018</v>
      </c>
      <c r="Y143" s="138">
        <v>0</v>
      </c>
      <c r="Z143" s="138">
        <v>0</v>
      </c>
      <c r="AA143" s="140" t="s">
        <v>83</v>
      </c>
    </row>
    <row r="144" spans="1:27" s="141" customFormat="1" x14ac:dyDescent="0.2">
      <c r="A144" s="119">
        <v>2019</v>
      </c>
      <c r="B144" s="119" t="s">
        <v>89</v>
      </c>
      <c r="C144" s="119">
        <v>56</v>
      </c>
      <c r="D144" s="119" t="s">
        <v>11</v>
      </c>
      <c r="E144" s="120">
        <v>43480</v>
      </c>
      <c r="F144" s="120">
        <v>43647</v>
      </c>
      <c r="G144" s="120">
        <v>43677</v>
      </c>
      <c r="H144" s="120">
        <v>43684</v>
      </c>
      <c r="I144" s="121">
        <v>4000</v>
      </c>
      <c r="J144" s="121" t="s">
        <v>135</v>
      </c>
      <c r="K144" s="119" t="s">
        <v>81</v>
      </c>
      <c r="L144" s="119" t="s">
        <v>82</v>
      </c>
      <c r="M144" s="134">
        <v>61</v>
      </c>
      <c r="N144" s="119" t="s">
        <v>12</v>
      </c>
      <c r="O144" s="135">
        <f t="shared" si="97"/>
        <v>-244000</v>
      </c>
      <c r="P144" s="136"/>
      <c r="Q144" s="120" t="s">
        <v>108</v>
      </c>
      <c r="R144" s="38">
        <f t="shared" si="88"/>
        <v>256839.99999999997</v>
      </c>
      <c r="S144" s="138">
        <f>4.65*I144*(-1)</f>
        <v>-18600</v>
      </c>
      <c r="T144" s="119"/>
      <c r="U144" s="139">
        <v>64.209999999999994</v>
      </c>
      <c r="V144" s="29">
        <f t="shared" ref="V144:V145" si="100">MAX((U144-M144)*I144,0)</f>
        <v>12839.999999999975</v>
      </c>
      <c r="W144" s="138">
        <f t="shared" ref="W144:W146" si="101">V144</f>
        <v>12839.999999999975</v>
      </c>
      <c r="X144" s="143">
        <f t="shared" ref="X144:X149" si="102">W144</f>
        <v>12839.999999999975</v>
      </c>
      <c r="Y144" s="138">
        <v>0</v>
      </c>
      <c r="Z144" s="138">
        <v>0</v>
      </c>
      <c r="AA144" s="140" t="s">
        <v>83</v>
      </c>
    </row>
    <row r="145" spans="1:27" s="141" customFormat="1" x14ac:dyDescent="0.2">
      <c r="A145" s="119">
        <v>2019</v>
      </c>
      <c r="B145" s="119" t="s">
        <v>95</v>
      </c>
      <c r="C145" s="119">
        <v>62</v>
      </c>
      <c r="D145" s="119" t="s">
        <v>11</v>
      </c>
      <c r="E145" s="120">
        <v>43480</v>
      </c>
      <c r="F145" s="120">
        <v>43647</v>
      </c>
      <c r="G145" s="120">
        <v>43677</v>
      </c>
      <c r="H145" s="120">
        <v>43684</v>
      </c>
      <c r="I145" s="121">
        <v>4000</v>
      </c>
      <c r="J145" s="121" t="s">
        <v>135</v>
      </c>
      <c r="K145" s="119" t="s">
        <v>81</v>
      </c>
      <c r="L145" s="119" t="s">
        <v>82</v>
      </c>
      <c r="M145" s="134">
        <v>61</v>
      </c>
      <c r="N145" s="119" t="s">
        <v>12</v>
      </c>
      <c r="O145" s="135">
        <f t="shared" si="97"/>
        <v>-244000</v>
      </c>
      <c r="P145" s="136"/>
      <c r="Q145" s="120" t="s">
        <v>108</v>
      </c>
      <c r="R145" s="38">
        <f t="shared" si="88"/>
        <v>256839.99999999997</v>
      </c>
      <c r="S145" s="138">
        <f>4.85*I145*(-1)</f>
        <v>-19400</v>
      </c>
      <c r="T145" s="119"/>
      <c r="U145" s="139">
        <v>64.209999999999994</v>
      </c>
      <c r="V145" s="29">
        <f t="shared" si="100"/>
        <v>12839.999999999975</v>
      </c>
      <c r="W145" s="138">
        <f t="shared" si="101"/>
        <v>12839.999999999975</v>
      </c>
      <c r="X145" s="143">
        <f t="shared" si="102"/>
        <v>12839.999999999975</v>
      </c>
      <c r="Y145" s="138">
        <v>0</v>
      </c>
      <c r="Z145" s="138">
        <v>0</v>
      </c>
      <c r="AA145" s="140" t="s">
        <v>83</v>
      </c>
    </row>
    <row r="146" spans="1:27" s="141" customFormat="1" x14ac:dyDescent="0.2">
      <c r="A146" s="119">
        <v>2019</v>
      </c>
      <c r="B146" s="119" t="s">
        <v>105</v>
      </c>
      <c r="C146" s="119">
        <v>70</v>
      </c>
      <c r="D146" s="119" t="s">
        <v>11</v>
      </c>
      <c r="E146" s="120">
        <v>43480</v>
      </c>
      <c r="F146" s="120">
        <v>43647</v>
      </c>
      <c r="G146" s="120">
        <v>43677</v>
      </c>
      <c r="H146" s="120">
        <v>43684</v>
      </c>
      <c r="I146" s="121">
        <v>4000</v>
      </c>
      <c r="J146" s="121" t="s">
        <v>135</v>
      </c>
      <c r="K146" s="119" t="s">
        <v>99</v>
      </c>
      <c r="L146" s="119" t="s">
        <v>100</v>
      </c>
      <c r="M146" s="134">
        <v>54.85</v>
      </c>
      <c r="N146" s="119" t="s">
        <v>12</v>
      </c>
      <c r="O146" s="135">
        <f t="shared" si="97"/>
        <v>-219400</v>
      </c>
      <c r="P146" s="136"/>
      <c r="Q146" s="120" t="s">
        <v>108</v>
      </c>
      <c r="R146" s="38">
        <f t="shared" si="88"/>
        <v>256839.99999999997</v>
      </c>
      <c r="S146" s="138">
        <f>2.35*I146</f>
        <v>9400</v>
      </c>
      <c r="T146" s="119"/>
      <c r="U146" s="139">
        <v>64.209999999999994</v>
      </c>
      <c r="V146" s="138">
        <f>MAX(M146-U146,0)*I146</f>
        <v>0</v>
      </c>
      <c r="W146" s="138">
        <f t="shared" si="101"/>
        <v>0</v>
      </c>
      <c r="X146" s="143">
        <f t="shared" si="102"/>
        <v>0</v>
      </c>
      <c r="Y146" s="138">
        <v>0</v>
      </c>
      <c r="Z146" s="138">
        <v>0</v>
      </c>
      <c r="AA146" s="140" t="s">
        <v>83</v>
      </c>
    </row>
    <row r="147" spans="1:27" s="141" customFormat="1" x14ac:dyDescent="0.2">
      <c r="A147" s="119">
        <v>2019</v>
      </c>
      <c r="B147" s="119" t="s">
        <v>114</v>
      </c>
      <c r="C147" s="119">
        <v>78</v>
      </c>
      <c r="D147" s="119" t="s">
        <v>11</v>
      </c>
      <c r="E147" s="120">
        <v>43480</v>
      </c>
      <c r="F147" s="120">
        <v>43647</v>
      </c>
      <c r="G147" s="120">
        <v>43677</v>
      </c>
      <c r="H147" s="120">
        <v>43684</v>
      </c>
      <c r="I147" s="121">
        <v>4000</v>
      </c>
      <c r="J147" s="121" t="s">
        <v>135</v>
      </c>
      <c r="K147" s="119" t="s">
        <v>13</v>
      </c>
      <c r="L147" s="119" t="s">
        <v>16</v>
      </c>
      <c r="M147" s="134">
        <v>60.75</v>
      </c>
      <c r="N147" s="119" t="s">
        <v>12</v>
      </c>
      <c r="O147" s="135">
        <f t="shared" si="97"/>
        <v>-243000</v>
      </c>
      <c r="P147" s="136" t="s">
        <v>18</v>
      </c>
      <c r="Q147" s="120" t="s">
        <v>108</v>
      </c>
      <c r="R147" s="38">
        <f t="shared" si="88"/>
        <v>256839.99999999997</v>
      </c>
      <c r="S147" s="138">
        <v>0</v>
      </c>
      <c r="T147" s="119"/>
      <c r="U147" s="139">
        <v>64.209999999999994</v>
      </c>
      <c r="V147" s="138">
        <f>(U147-M147)*I147</f>
        <v>13839.999999999975</v>
      </c>
      <c r="W147" s="138">
        <f>V147</f>
        <v>13839.999999999975</v>
      </c>
      <c r="X147" s="143">
        <f>W147</f>
        <v>13839.999999999975</v>
      </c>
      <c r="Y147" s="138">
        <v>0</v>
      </c>
      <c r="Z147" s="138">
        <v>0</v>
      </c>
      <c r="AA147" s="140" t="s">
        <v>83</v>
      </c>
    </row>
    <row r="148" spans="1:27" s="141" customFormat="1" x14ac:dyDescent="0.2">
      <c r="A148" s="119">
        <v>2019</v>
      </c>
      <c r="B148" s="119" t="s">
        <v>96</v>
      </c>
      <c r="C148" s="119">
        <v>63</v>
      </c>
      <c r="D148" s="119" t="s">
        <v>11</v>
      </c>
      <c r="E148" s="120">
        <v>43480</v>
      </c>
      <c r="F148" s="120">
        <v>43678</v>
      </c>
      <c r="G148" s="120">
        <v>43708</v>
      </c>
      <c r="H148" s="120">
        <v>43717</v>
      </c>
      <c r="I148" s="121">
        <v>4000</v>
      </c>
      <c r="J148" s="121" t="s">
        <v>135</v>
      </c>
      <c r="K148" s="119" t="s">
        <v>81</v>
      </c>
      <c r="L148" s="119" t="s">
        <v>82</v>
      </c>
      <c r="M148" s="134">
        <v>61</v>
      </c>
      <c r="N148" s="119" t="s">
        <v>12</v>
      </c>
      <c r="O148" s="135">
        <f t="shared" ref="O148:O153" si="103">-(M148*I148)</f>
        <v>-244000</v>
      </c>
      <c r="P148" s="136"/>
      <c r="Q148" s="120" t="s">
        <v>108</v>
      </c>
      <c r="R148" s="38">
        <f t="shared" si="88"/>
        <v>237792</v>
      </c>
      <c r="S148" s="138">
        <f>4.85*I148*(-1)</f>
        <v>-19400</v>
      </c>
      <c r="T148" s="119"/>
      <c r="U148" s="139">
        <v>59.448</v>
      </c>
      <c r="V148" s="29">
        <f t="shared" ref="V148" si="104">MAX((U148-M148)*I148,0)</f>
        <v>0</v>
      </c>
      <c r="W148" s="138">
        <f t="shared" ref="W148:W153" si="105">V148</f>
        <v>0</v>
      </c>
      <c r="X148" s="143">
        <f t="shared" si="102"/>
        <v>0</v>
      </c>
      <c r="Y148" s="138">
        <f>W148</f>
        <v>0</v>
      </c>
      <c r="Z148" s="138">
        <v>0</v>
      </c>
      <c r="AA148" s="140" t="s">
        <v>83</v>
      </c>
    </row>
    <row r="149" spans="1:27" s="141" customFormat="1" x14ac:dyDescent="0.2">
      <c r="A149" s="119">
        <v>2019</v>
      </c>
      <c r="B149" s="119" t="s">
        <v>106</v>
      </c>
      <c r="C149" s="119">
        <v>71</v>
      </c>
      <c r="D149" s="119" t="s">
        <v>11</v>
      </c>
      <c r="E149" s="120">
        <v>43480</v>
      </c>
      <c r="F149" s="120">
        <v>43678</v>
      </c>
      <c r="G149" s="120">
        <v>43708</v>
      </c>
      <c r="H149" s="120">
        <v>43717</v>
      </c>
      <c r="I149" s="121">
        <v>4000</v>
      </c>
      <c r="J149" s="121" t="s">
        <v>135</v>
      </c>
      <c r="K149" s="119" t="s">
        <v>99</v>
      </c>
      <c r="L149" s="119" t="s">
        <v>100</v>
      </c>
      <c r="M149" s="134">
        <v>54.85</v>
      </c>
      <c r="N149" s="119" t="s">
        <v>12</v>
      </c>
      <c r="O149" s="135">
        <f t="shared" si="103"/>
        <v>-219400</v>
      </c>
      <c r="P149" s="136"/>
      <c r="Q149" s="120" t="s">
        <v>108</v>
      </c>
      <c r="R149" s="38">
        <f t="shared" si="88"/>
        <v>237792</v>
      </c>
      <c r="S149" s="138">
        <f>2.35*I149</f>
        <v>9400</v>
      </c>
      <c r="T149" s="119"/>
      <c r="U149" s="139">
        <v>59.448</v>
      </c>
      <c r="V149" s="138">
        <f>MAX(M149-U149,0)*I149</f>
        <v>0</v>
      </c>
      <c r="W149" s="138">
        <f t="shared" si="105"/>
        <v>0</v>
      </c>
      <c r="X149" s="143">
        <f t="shared" si="102"/>
        <v>0</v>
      </c>
      <c r="Y149" s="138">
        <f>W149</f>
        <v>0</v>
      </c>
      <c r="Z149" s="138">
        <v>0</v>
      </c>
      <c r="AA149" s="140" t="s">
        <v>83</v>
      </c>
    </row>
    <row r="150" spans="1:27" s="141" customFormat="1" x14ac:dyDescent="0.2">
      <c r="A150" s="119">
        <v>2019</v>
      </c>
      <c r="B150" s="119" t="s">
        <v>115</v>
      </c>
      <c r="C150" s="119">
        <v>79</v>
      </c>
      <c r="D150" s="119" t="s">
        <v>11</v>
      </c>
      <c r="E150" s="120">
        <v>43480</v>
      </c>
      <c r="F150" s="120">
        <v>43678</v>
      </c>
      <c r="G150" s="120">
        <v>43708</v>
      </c>
      <c r="H150" s="120">
        <v>43717</v>
      </c>
      <c r="I150" s="121">
        <v>4000</v>
      </c>
      <c r="J150" s="121" t="s">
        <v>135</v>
      </c>
      <c r="K150" s="119" t="s">
        <v>13</v>
      </c>
      <c r="L150" s="119" t="s">
        <v>16</v>
      </c>
      <c r="M150" s="134">
        <v>60.75</v>
      </c>
      <c r="N150" s="119" t="s">
        <v>12</v>
      </c>
      <c r="O150" s="135">
        <f t="shared" si="103"/>
        <v>-243000</v>
      </c>
      <c r="P150" s="136" t="s">
        <v>18</v>
      </c>
      <c r="Q150" s="120" t="s">
        <v>108</v>
      </c>
      <c r="R150" s="38">
        <f t="shared" si="88"/>
        <v>237792</v>
      </c>
      <c r="S150" s="138">
        <v>0</v>
      </c>
      <c r="T150" s="119"/>
      <c r="U150" s="139">
        <v>59.448</v>
      </c>
      <c r="V150" s="138">
        <f>(U150-M150)*I150</f>
        <v>-5207.9999999999982</v>
      </c>
      <c r="W150" s="138">
        <f t="shared" si="105"/>
        <v>-5207.9999999999982</v>
      </c>
      <c r="X150" s="143">
        <f t="shared" ref="X150" si="106">W150</f>
        <v>-5207.9999999999982</v>
      </c>
      <c r="Y150" s="138">
        <v>0</v>
      </c>
      <c r="Z150" s="138">
        <v>0</v>
      </c>
      <c r="AA150" s="140" t="s">
        <v>83</v>
      </c>
    </row>
    <row r="151" spans="1:27" s="141" customFormat="1" x14ac:dyDescent="0.2">
      <c r="A151" s="119">
        <v>2019</v>
      </c>
      <c r="B151" s="119" t="s">
        <v>97</v>
      </c>
      <c r="C151" s="119">
        <v>64</v>
      </c>
      <c r="D151" s="119" t="s">
        <v>11</v>
      </c>
      <c r="E151" s="120">
        <v>43480</v>
      </c>
      <c r="F151" s="120">
        <v>43709</v>
      </c>
      <c r="G151" s="120">
        <v>43738</v>
      </c>
      <c r="H151" s="120">
        <v>43745</v>
      </c>
      <c r="I151" s="121">
        <v>4000</v>
      </c>
      <c r="J151" s="121" t="s">
        <v>135</v>
      </c>
      <c r="K151" s="119" t="s">
        <v>81</v>
      </c>
      <c r="L151" s="119" t="s">
        <v>82</v>
      </c>
      <c r="M151" s="134">
        <v>61</v>
      </c>
      <c r="N151" s="119" t="s">
        <v>12</v>
      </c>
      <c r="O151" s="135">
        <f t="shared" si="103"/>
        <v>-244000</v>
      </c>
      <c r="P151" s="136"/>
      <c r="Q151" s="120" t="s">
        <v>108</v>
      </c>
      <c r="R151" s="38">
        <f t="shared" si="88"/>
        <v>248856</v>
      </c>
      <c r="S151" s="138">
        <f>4.85*I151*(-1)</f>
        <v>-19400</v>
      </c>
      <c r="T151" s="119"/>
      <c r="U151" s="139">
        <v>62.213999999999999</v>
      </c>
      <c r="V151" s="29">
        <f t="shared" ref="V151" si="107">MAX((U151-M151)*I151,0)</f>
        <v>4855.9999999999945</v>
      </c>
      <c r="W151" s="138">
        <f t="shared" si="105"/>
        <v>4855.9999999999945</v>
      </c>
      <c r="X151" s="143">
        <f>W151</f>
        <v>4855.9999999999945</v>
      </c>
      <c r="Y151" s="138">
        <v>0</v>
      </c>
      <c r="Z151" s="138">
        <v>1711.9999999999891</v>
      </c>
      <c r="AA151" s="140" t="s">
        <v>83</v>
      </c>
    </row>
    <row r="152" spans="1:27" s="141" customFormat="1" x14ac:dyDescent="0.2">
      <c r="A152" s="119">
        <v>2019</v>
      </c>
      <c r="B152" s="119" t="s">
        <v>107</v>
      </c>
      <c r="C152" s="119">
        <v>72</v>
      </c>
      <c r="D152" s="119" t="s">
        <v>11</v>
      </c>
      <c r="E152" s="120">
        <v>43480</v>
      </c>
      <c r="F152" s="120">
        <v>43709</v>
      </c>
      <c r="G152" s="120">
        <v>43738</v>
      </c>
      <c r="H152" s="120">
        <v>43745</v>
      </c>
      <c r="I152" s="121">
        <v>4000</v>
      </c>
      <c r="J152" s="121" t="s">
        <v>135</v>
      </c>
      <c r="K152" s="119" t="s">
        <v>99</v>
      </c>
      <c r="L152" s="119" t="s">
        <v>100</v>
      </c>
      <c r="M152" s="134">
        <v>54.85</v>
      </c>
      <c r="N152" s="119" t="s">
        <v>12</v>
      </c>
      <c r="O152" s="135">
        <f t="shared" si="103"/>
        <v>-219400</v>
      </c>
      <c r="P152" s="136"/>
      <c r="Q152" s="120" t="s">
        <v>108</v>
      </c>
      <c r="R152" s="38">
        <f t="shared" si="88"/>
        <v>248856</v>
      </c>
      <c r="S152" s="138">
        <f>2.35*I152</f>
        <v>9400</v>
      </c>
      <c r="T152" s="119"/>
      <c r="U152" s="139">
        <v>62.213999999999999</v>
      </c>
      <c r="V152" s="138">
        <f>MAX(M152-U152,0)*I152</f>
        <v>0</v>
      </c>
      <c r="W152" s="138">
        <f t="shared" si="105"/>
        <v>0</v>
      </c>
      <c r="X152" s="143">
        <f>W152</f>
        <v>0</v>
      </c>
      <c r="Y152" s="138">
        <v>0</v>
      </c>
      <c r="Z152" s="143">
        <v>-460</v>
      </c>
      <c r="AA152" s="140" t="s">
        <v>83</v>
      </c>
    </row>
    <row r="153" spans="1:27" s="141" customFormat="1" x14ac:dyDescent="0.2">
      <c r="A153" s="116">
        <v>2019</v>
      </c>
      <c r="B153" s="116" t="s">
        <v>116</v>
      </c>
      <c r="C153" s="116">
        <v>80</v>
      </c>
      <c r="D153" s="116" t="s">
        <v>11</v>
      </c>
      <c r="E153" s="117">
        <v>43480</v>
      </c>
      <c r="F153" s="117">
        <v>43709</v>
      </c>
      <c r="G153" s="117">
        <v>43738</v>
      </c>
      <c r="H153" s="117">
        <v>43745</v>
      </c>
      <c r="I153" s="118">
        <v>4000</v>
      </c>
      <c r="J153" s="118" t="s">
        <v>135</v>
      </c>
      <c r="K153" s="116" t="s">
        <v>13</v>
      </c>
      <c r="L153" s="116" t="s">
        <v>16</v>
      </c>
      <c r="M153" s="126">
        <v>60.75</v>
      </c>
      <c r="N153" s="116" t="s">
        <v>12</v>
      </c>
      <c r="O153" s="127">
        <f t="shared" si="103"/>
        <v>-243000</v>
      </c>
      <c r="P153" s="128" t="s">
        <v>18</v>
      </c>
      <c r="Q153" s="117" t="s">
        <v>108</v>
      </c>
      <c r="R153" s="146">
        <f t="shared" si="88"/>
        <v>248856</v>
      </c>
      <c r="S153" s="129">
        <v>0</v>
      </c>
      <c r="T153" s="116"/>
      <c r="U153" s="144">
        <v>62.213999999999999</v>
      </c>
      <c r="V153" s="129">
        <f>(U153-M153)*I153</f>
        <v>5855.9999999999945</v>
      </c>
      <c r="W153" s="129">
        <f t="shared" si="105"/>
        <v>5855.9999999999945</v>
      </c>
      <c r="X153" s="145">
        <f>W153</f>
        <v>5855.9999999999945</v>
      </c>
      <c r="Y153" s="129">
        <v>0</v>
      </c>
      <c r="Z153" s="129">
        <v>0</v>
      </c>
      <c r="AA153" s="130" t="s">
        <v>83</v>
      </c>
    </row>
    <row r="154" spans="1:27" x14ac:dyDescent="0.2">
      <c r="I154" s="42">
        <f>SUM(I124:I153)</f>
        <v>120000</v>
      </c>
      <c r="O154" s="40">
        <f>SUM(O124:O153)</f>
        <v>-7115200</v>
      </c>
      <c r="R154" s="30">
        <f>SUM(R124:R153)</f>
        <v>7865657.04</v>
      </c>
      <c r="S154" s="40">
        <f>SUM(S124:S153)</f>
        <v>-191600</v>
      </c>
      <c r="U154" s="131" t="s">
        <v>37</v>
      </c>
      <c r="V154" s="133">
        <f>SUM(V124:V153)</f>
        <v>424063.47999999992</v>
      </c>
      <c r="W154" s="133">
        <f>SUM(W124:W153)</f>
        <v>424063.47999999992</v>
      </c>
      <c r="X154" s="133">
        <f>SUM(X124:X153)</f>
        <v>424063.47999999992</v>
      </c>
    </row>
    <row r="155" spans="1:27" x14ac:dyDescent="0.2">
      <c r="U155" s="42" t="s">
        <v>119</v>
      </c>
      <c r="V155" s="91">
        <f>V154/$V$164</f>
        <v>358176.84868448827</v>
      </c>
      <c r="W155" s="91">
        <f>W154/$V$164</f>
        <v>358176.84868448827</v>
      </c>
      <c r="X155" s="91">
        <f>X154/$V$164</f>
        <v>358176.84868448827</v>
      </c>
    </row>
    <row r="156" spans="1:27" x14ac:dyDescent="0.2">
      <c r="U156" s="42"/>
      <c r="V156" s="30"/>
      <c r="W156" s="30"/>
      <c r="X156" s="30"/>
    </row>
    <row r="157" spans="1:27" x14ac:dyDescent="0.2">
      <c r="U157" s="42"/>
      <c r="V157" s="30"/>
      <c r="W157" s="30"/>
      <c r="X157" s="30"/>
    </row>
    <row r="158" spans="1:27" ht="13.5" thickBot="1" x14ac:dyDescent="0.25"/>
    <row r="159" spans="1:27" ht="14.25" thickTop="1" thickBot="1" x14ac:dyDescent="0.25">
      <c r="T159" s="86"/>
      <c r="U159" s="87" t="s">
        <v>118</v>
      </c>
      <c r="V159" s="89">
        <f>V95+V122+V155+V26</f>
        <v>-3085597.9284827472</v>
      </c>
      <c r="W159" s="89">
        <f>W95+W122+W155+W26</f>
        <v>-3085597.9284827472</v>
      </c>
      <c r="X159" s="89">
        <f>X95+X122+X155+X26</f>
        <v>-3085597.9284827472</v>
      </c>
      <c r="Y159" s="89">
        <f>Y96+Y127</f>
        <v>0</v>
      </c>
      <c r="Z159" s="88"/>
    </row>
    <row r="160" spans="1:27" ht="13.5" thickTop="1" x14ac:dyDescent="0.2"/>
    <row r="162" spans="20:23" x14ac:dyDescent="0.2">
      <c r="T162" s="57" t="s">
        <v>139</v>
      </c>
      <c r="W162" s="45">
        <v>44043</v>
      </c>
    </row>
    <row r="164" spans="20:23" x14ac:dyDescent="0.2">
      <c r="U164" s="34" t="s">
        <v>137</v>
      </c>
      <c r="V164" s="34">
        <v>1.1839500000000001</v>
      </c>
    </row>
    <row r="165" spans="20:23" x14ac:dyDescent="0.2">
      <c r="U165" s="34" t="s">
        <v>138</v>
      </c>
      <c r="V165" s="34">
        <v>4.4023000000000003</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28:X29 Y96 V122:X123">
    <cfRule type="cellIs" dxfId="376" priority="614" operator="lessThan">
      <formula>0</formula>
    </cfRule>
  </conditionalFormatting>
  <conditionalFormatting sqref="V97:X97">
    <cfRule type="cellIs" dxfId="375" priority="613" operator="lessThan">
      <formula>0</formula>
    </cfRule>
  </conditionalFormatting>
  <conditionalFormatting sqref="V98:X98">
    <cfRule type="cellIs" dxfId="374" priority="611" operator="lessThan">
      <formula>0</formula>
    </cfRule>
  </conditionalFormatting>
  <conditionalFormatting sqref="B160:B1048576 B154:B158 B1 B97:B98 B121 B3:B9 B28:B29">
    <cfRule type="duplicateValues" dxfId="373" priority="593"/>
  </conditionalFormatting>
  <conditionalFormatting sqref="V30:X41">
    <cfRule type="cellIs" dxfId="372" priority="532" operator="lessThan">
      <formula>0</formula>
    </cfRule>
  </conditionalFormatting>
  <conditionalFormatting sqref="B30">
    <cfRule type="duplicateValues" dxfId="371" priority="531"/>
  </conditionalFormatting>
  <conditionalFormatting sqref="B96">
    <cfRule type="duplicateValues" dxfId="370" priority="529"/>
  </conditionalFormatting>
  <conditionalFormatting sqref="Y159">
    <cfRule type="cellIs" dxfId="369" priority="524" operator="lessThan">
      <formula>0</formula>
    </cfRule>
  </conditionalFormatting>
  <conditionalFormatting sqref="B122:B123">
    <cfRule type="duplicateValues" dxfId="368" priority="526"/>
  </conditionalFormatting>
  <conditionalFormatting sqref="B159">
    <cfRule type="duplicateValues" dxfId="367" priority="525"/>
  </conditionalFormatting>
  <conditionalFormatting sqref="V159:X159">
    <cfRule type="cellIs" dxfId="366" priority="523" operator="lessThan">
      <formula>0</formula>
    </cfRule>
  </conditionalFormatting>
  <conditionalFormatting sqref="W162">
    <cfRule type="duplicateValues" dxfId="365" priority="522"/>
  </conditionalFormatting>
  <conditionalFormatting sqref="W124:Y124 X125:X126">
    <cfRule type="cellIs" dxfId="364" priority="521" operator="lessThan">
      <formula>0</formula>
    </cfRule>
  </conditionalFormatting>
  <conditionalFormatting sqref="W126 Y126">
    <cfRule type="cellIs" dxfId="363" priority="520" operator="lessThan">
      <formula>0</formula>
    </cfRule>
  </conditionalFormatting>
  <conditionalFormatting sqref="W125 Y125">
    <cfRule type="cellIs" dxfId="362" priority="519" operator="lessThan">
      <formula>0</formula>
    </cfRule>
  </conditionalFormatting>
  <conditionalFormatting sqref="B124:B126">
    <cfRule type="duplicateValues" dxfId="361" priority="518"/>
  </conditionalFormatting>
  <conditionalFormatting sqref="B124:B126">
    <cfRule type="duplicateValues" dxfId="360" priority="517"/>
  </conditionalFormatting>
  <conditionalFormatting sqref="S125">
    <cfRule type="cellIs" dxfId="359" priority="511" operator="lessThan">
      <formula>0</formula>
    </cfRule>
  </conditionalFormatting>
  <conditionalFormatting sqref="B124:B126">
    <cfRule type="duplicateValues" dxfId="358" priority="514"/>
  </conditionalFormatting>
  <conditionalFormatting sqref="S124">
    <cfRule type="cellIs" dxfId="357" priority="513" operator="lessThan">
      <formula>0</formula>
    </cfRule>
  </conditionalFormatting>
  <conditionalFormatting sqref="S126">
    <cfRule type="cellIs" dxfId="356" priority="512" operator="lessThan">
      <formula>0</formula>
    </cfRule>
  </conditionalFormatting>
  <conditionalFormatting sqref="V154:X154">
    <cfRule type="cellIs" dxfId="355" priority="505" operator="lessThan">
      <formula>0</formula>
    </cfRule>
  </conditionalFormatting>
  <conditionalFormatting sqref="V155:X157">
    <cfRule type="cellIs" dxfId="354" priority="506" operator="lessThan">
      <formula>0</formula>
    </cfRule>
  </conditionalFormatting>
  <conditionalFormatting sqref="B127">
    <cfRule type="duplicateValues" dxfId="353" priority="508"/>
  </conditionalFormatting>
  <conditionalFormatting sqref="V127:X127">
    <cfRule type="cellIs" dxfId="352" priority="507" operator="lessThan">
      <formula>0</formula>
    </cfRule>
  </conditionalFormatting>
  <conditionalFormatting sqref="V124">
    <cfRule type="cellIs" dxfId="351" priority="504" operator="lessThan">
      <formula>0</formula>
    </cfRule>
  </conditionalFormatting>
  <conditionalFormatting sqref="V126">
    <cfRule type="cellIs" dxfId="350" priority="502" operator="lessThan">
      <formula>0</formula>
    </cfRule>
  </conditionalFormatting>
  <conditionalFormatting sqref="W31:Y41">
    <cfRule type="cellIs" dxfId="349" priority="501" operator="lessThan">
      <formula>0</formula>
    </cfRule>
  </conditionalFormatting>
  <conditionalFormatting sqref="B31:B33">
    <cfRule type="duplicateValues" dxfId="348" priority="500"/>
  </conditionalFormatting>
  <conditionalFormatting sqref="V31:V41">
    <cfRule type="cellIs" dxfId="347" priority="499" operator="lessThan">
      <formula>0</formula>
    </cfRule>
  </conditionalFormatting>
  <conditionalFormatting sqref="Y99">
    <cfRule type="cellIs" dxfId="346" priority="498" operator="lessThan">
      <formula>0</formula>
    </cfRule>
  </conditionalFormatting>
  <conditionalFormatting sqref="B99">
    <cfRule type="duplicateValues" dxfId="345" priority="497"/>
  </conditionalFormatting>
  <conditionalFormatting sqref="V99:X99">
    <cfRule type="cellIs" dxfId="344" priority="496" operator="lessThan">
      <formula>0</formula>
    </cfRule>
  </conditionalFormatting>
  <conditionalFormatting sqref="V99:X99">
    <cfRule type="cellIs" dxfId="343" priority="495" operator="lessThan">
      <formula>0</formula>
    </cfRule>
  </conditionalFormatting>
  <conditionalFormatting sqref="W34:Y41">
    <cfRule type="cellIs" dxfId="342" priority="494" operator="lessThan">
      <formula>0</formula>
    </cfRule>
  </conditionalFormatting>
  <conditionalFormatting sqref="B34:B36">
    <cfRule type="duplicateValues" dxfId="341" priority="493"/>
  </conditionalFormatting>
  <conditionalFormatting sqref="B37">
    <cfRule type="duplicateValues" dxfId="340" priority="492"/>
  </conditionalFormatting>
  <conditionalFormatting sqref="W100:Y100">
    <cfRule type="cellIs" dxfId="339" priority="491" operator="lessThan">
      <formula>0</formula>
    </cfRule>
  </conditionalFormatting>
  <conditionalFormatting sqref="B100">
    <cfRule type="duplicateValues" dxfId="338" priority="490"/>
  </conditionalFormatting>
  <conditionalFormatting sqref="W128:Y128">
    <cfRule type="cellIs" dxfId="337" priority="489" operator="lessThan">
      <formula>0</formula>
    </cfRule>
  </conditionalFormatting>
  <conditionalFormatting sqref="W129:Y129">
    <cfRule type="cellIs" dxfId="336" priority="488" operator="lessThan">
      <formula>0</formula>
    </cfRule>
  </conditionalFormatting>
  <conditionalFormatting sqref="B128:B129 B131">
    <cfRule type="duplicateValues" dxfId="335" priority="487"/>
  </conditionalFormatting>
  <conditionalFormatting sqref="B128:B129">
    <cfRule type="duplicateValues" dxfId="334" priority="486"/>
  </conditionalFormatting>
  <conditionalFormatting sqref="X130:Y130">
    <cfRule type="cellIs" dxfId="333" priority="485" operator="lessThan">
      <formula>0</formula>
    </cfRule>
  </conditionalFormatting>
  <conditionalFormatting sqref="B130">
    <cfRule type="duplicateValues" dxfId="332" priority="484"/>
  </conditionalFormatting>
  <conditionalFormatting sqref="B130">
    <cfRule type="duplicateValues" dxfId="331" priority="483"/>
  </conditionalFormatting>
  <conditionalFormatting sqref="W131:Y131">
    <cfRule type="cellIs" dxfId="330" priority="482" operator="lessThan">
      <formula>0</formula>
    </cfRule>
  </conditionalFormatting>
  <conditionalFormatting sqref="B128:B131">
    <cfRule type="duplicateValues" dxfId="329" priority="481"/>
  </conditionalFormatting>
  <conditionalFormatting sqref="S128">
    <cfRule type="cellIs" dxfId="328" priority="480" operator="lessThan">
      <formula>0</formula>
    </cfRule>
  </conditionalFormatting>
  <conditionalFormatting sqref="S129">
    <cfRule type="cellIs" dxfId="327" priority="479" operator="lessThan">
      <formula>0</formula>
    </cfRule>
  </conditionalFormatting>
  <conditionalFormatting sqref="S130">
    <cfRule type="cellIs" dxfId="326" priority="478" operator="lessThan">
      <formula>0</formula>
    </cfRule>
  </conditionalFormatting>
  <conditionalFormatting sqref="S131">
    <cfRule type="cellIs" dxfId="325" priority="477" operator="lessThan">
      <formula>0</formula>
    </cfRule>
  </conditionalFormatting>
  <conditionalFormatting sqref="W130">
    <cfRule type="cellIs" dxfId="324" priority="476" operator="lessThan">
      <formula>0</formula>
    </cfRule>
  </conditionalFormatting>
  <conditionalFormatting sqref="V131">
    <cfRule type="cellIs" dxfId="323" priority="475" operator="lessThan">
      <formula>0</formula>
    </cfRule>
  </conditionalFormatting>
  <conditionalFormatting sqref="V130">
    <cfRule type="cellIs" dxfId="322" priority="472" operator="lessThan">
      <formula>0</formula>
    </cfRule>
  </conditionalFormatting>
  <conditionalFormatting sqref="B38:B40">
    <cfRule type="duplicateValues" dxfId="321" priority="470"/>
  </conditionalFormatting>
  <conditionalFormatting sqref="B41">
    <cfRule type="duplicateValues" dxfId="320" priority="468"/>
  </conditionalFormatting>
  <conditionalFormatting sqref="W132:Y132">
    <cfRule type="cellIs" dxfId="319" priority="466" operator="lessThan">
      <formula>0</formula>
    </cfRule>
  </conditionalFormatting>
  <conditionalFormatting sqref="W133:Y133">
    <cfRule type="cellIs" dxfId="318" priority="465" operator="lessThan">
      <formula>0</formula>
    </cfRule>
  </conditionalFormatting>
  <conditionalFormatting sqref="B135 B132:B133">
    <cfRule type="duplicateValues" dxfId="317" priority="464"/>
  </conditionalFormatting>
  <conditionalFormatting sqref="B132:B133 B135">
    <cfRule type="duplicateValues" dxfId="316" priority="463"/>
  </conditionalFormatting>
  <conditionalFormatting sqref="X134:Y134">
    <cfRule type="cellIs" dxfId="315" priority="462" operator="lessThan">
      <formula>0</formula>
    </cfRule>
  </conditionalFormatting>
  <conditionalFormatting sqref="B134">
    <cfRule type="duplicateValues" dxfId="314" priority="461"/>
  </conditionalFormatting>
  <conditionalFormatting sqref="B134">
    <cfRule type="duplicateValues" dxfId="313" priority="460"/>
  </conditionalFormatting>
  <conditionalFormatting sqref="W135:Y135">
    <cfRule type="cellIs" dxfId="312" priority="459" operator="lessThan">
      <formula>0</formula>
    </cfRule>
  </conditionalFormatting>
  <conditionalFormatting sqref="S132">
    <cfRule type="cellIs" dxfId="311" priority="458" operator="lessThan">
      <formula>0</formula>
    </cfRule>
  </conditionalFormatting>
  <conditionalFormatting sqref="S133">
    <cfRule type="cellIs" dxfId="310" priority="457" operator="lessThan">
      <formula>0</formula>
    </cfRule>
  </conditionalFormatting>
  <conditionalFormatting sqref="S134">
    <cfRule type="cellIs" dxfId="309" priority="456" operator="lessThan">
      <formula>0</formula>
    </cfRule>
  </conditionalFormatting>
  <conditionalFormatting sqref="S135">
    <cfRule type="cellIs" dxfId="308" priority="455" operator="lessThan">
      <formula>0</formula>
    </cfRule>
  </conditionalFormatting>
  <conditionalFormatting sqref="W134">
    <cfRule type="cellIs" dxfId="307" priority="454" operator="lessThan">
      <formula>0</formula>
    </cfRule>
  </conditionalFormatting>
  <conditionalFormatting sqref="B132:B135">
    <cfRule type="duplicateValues" dxfId="306" priority="467"/>
  </conditionalFormatting>
  <conditionalFormatting sqref="V135">
    <cfRule type="cellIs" dxfId="305" priority="453" operator="lessThan">
      <formula>0</formula>
    </cfRule>
  </conditionalFormatting>
  <conditionalFormatting sqref="V134">
    <cfRule type="cellIs" dxfId="304" priority="450" operator="lessThan">
      <formula>0</formula>
    </cfRule>
  </conditionalFormatting>
  <conditionalFormatting sqref="Y101">
    <cfRule type="cellIs" dxfId="303" priority="448" operator="lessThan">
      <formula>0</formula>
    </cfRule>
  </conditionalFormatting>
  <conditionalFormatting sqref="B101">
    <cfRule type="duplicateValues" dxfId="302" priority="447"/>
  </conditionalFormatting>
  <conditionalFormatting sqref="V100">
    <cfRule type="cellIs" dxfId="301" priority="446" operator="lessThan">
      <formula>0</formula>
    </cfRule>
  </conditionalFormatting>
  <conditionalFormatting sqref="V100">
    <cfRule type="cellIs" dxfId="300" priority="445" operator="lessThan">
      <formula>0</formula>
    </cfRule>
  </conditionalFormatting>
  <conditionalFormatting sqref="V101:X101">
    <cfRule type="cellIs" dxfId="299" priority="444" operator="lessThan">
      <formula>0</formula>
    </cfRule>
  </conditionalFormatting>
  <conditionalFormatting sqref="V101:X101">
    <cfRule type="cellIs" dxfId="298" priority="443" operator="lessThan">
      <formula>0</formula>
    </cfRule>
  </conditionalFormatting>
  <conditionalFormatting sqref="W102:Y102">
    <cfRule type="cellIs" dxfId="297" priority="442" operator="lessThan">
      <formula>0</formula>
    </cfRule>
  </conditionalFormatting>
  <conditionalFormatting sqref="B102">
    <cfRule type="duplicateValues" dxfId="296" priority="441"/>
  </conditionalFormatting>
  <conditionalFormatting sqref="V102">
    <cfRule type="cellIs" dxfId="295" priority="440" operator="lessThan">
      <formula>0</formula>
    </cfRule>
  </conditionalFormatting>
  <conditionalFormatting sqref="V102">
    <cfRule type="cellIs" dxfId="294" priority="439" operator="lessThan">
      <formula>0</formula>
    </cfRule>
  </conditionalFormatting>
  <conditionalFormatting sqref="Y42:Y44">
    <cfRule type="cellIs" dxfId="293" priority="438" operator="lessThan">
      <formula>0</formula>
    </cfRule>
  </conditionalFormatting>
  <conditionalFormatting sqref="B42:B44">
    <cfRule type="duplicateValues" dxfId="292" priority="437"/>
  </conditionalFormatting>
  <conditionalFormatting sqref="Y45">
    <cfRule type="cellIs" dxfId="291" priority="436" operator="lessThan">
      <formula>0</formula>
    </cfRule>
  </conditionalFormatting>
  <conditionalFormatting sqref="B45">
    <cfRule type="duplicateValues" dxfId="290" priority="435"/>
  </conditionalFormatting>
  <conditionalFormatting sqref="V42:X45">
    <cfRule type="cellIs" dxfId="289" priority="434" operator="lessThan">
      <formula>0</formula>
    </cfRule>
  </conditionalFormatting>
  <conditionalFormatting sqref="V42:X45">
    <cfRule type="cellIs" dxfId="288" priority="433" operator="lessThan">
      <formula>0</formula>
    </cfRule>
  </conditionalFormatting>
  <conditionalFormatting sqref="Y136">
    <cfRule type="cellIs" dxfId="287" priority="431" operator="lessThan">
      <formula>0</formula>
    </cfRule>
  </conditionalFormatting>
  <conditionalFormatting sqref="Y137">
    <cfRule type="cellIs" dxfId="286" priority="430" operator="lessThan">
      <formula>0</formula>
    </cfRule>
  </conditionalFormatting>
  <conditionalFormatting sqref="B139 B136:B137">
    <cfRule type="duplicateValues" dxfId="285" priority="429"/>
  </conditionalFormatting>
  <conditionalFormatting sqref="B136:B137 B139">
    <cfRule type="duplicateValues" dxfId="284" priority="428"/>
  </conditionalFormatting>
  <conditionalFormatting sqref="Y138">
    <cfRule type="cellIs" dxfId="283" priority="427" operator="lessThan">
      <formula>0</formula>
    </cfRule>
  </conditionalFormatting>
  <conditionalFormatting sqref="B138">
    <cfRule type="duplicateValues" dxfId="282" priority="426"/>
  </conditionalFormatting>
  <conditionalFormatting sqref="B138">
    <cfRule type="duplicateValues" dxfId="281" priority="425"/>
  </conditionalFormatting>
  <conditionalFormatting sqref="Y139">
    <cfRule type="cellIs" dxfId="280" priority="424" operator="lessThan">
      <formula>0</formula>
    </cfRule>
  </conditionalFormatting>
  <conditionalFormatting sqref="S136">
    <cfRule type="cellIs" dxfId="279" priority="423" operator="lessThan">
      <formula>0</formula>
    </cfRule>
  </conditionalFormatting>
  <conditionalFormatting sqref="S137">
    <cfRule type="cellIs" dxfId="278" priority="422" operator="lessThan">
      <formula>0</formula>
    </cfRule>
  </conditionalFormatting>
  <conditionalFormatting sqref="S138">
    <cfRule type="cellIs" dxfId="277" priority="421" operator="lessThan">
      <formula>0</formula>
    </cfRule>
  </conditionalFormatting>
  <conditionalFormatting sqref="S139">
    <cfRule type="cellIs" dxfId="276" priority="420" operator="lessThan">
      <formula>0</formula>
    </cfRule>
  </conditionalFormatting>
  <conditionalFormatting sqref="B136:B139">
    <cfRule type="duplicateValues" dxfId="275" priority="432"/>
  </conditionalFormatting>
  <conditionalFormatting sqref="W136:X136">
    <cfRule type="cellIs" dxfId="274" priority="417" operator="lessThan">
      <formula>0</formula>
    </cfRule>
  </conditionalFormatting>
  <conditionalFormatting sqref="W137:X137">
    <cfRule type="cellIs" dxfId="273" priority="416" operator="lessThan">
      <formula>0</formula>
    </cfRule>
  </conditionalFormatting>
  <conditionalFormatting sqref="X138">
    <cfRule type="cellIs" dxfId="272" priority="415" operator="lessThan">
      <formula>0</formula>
    </cfRule>
  </conditionalFormatting>
  <conditionalFormatting sqref="W139:X139">
    <cfRule type="cellIs" dxfId="271" priority="414" operator="lessThan">
      <formula>0</formula>
    </cfRule>
  </conditionalFormatting>
  <conditionalFormatting sqref="W138">
    <cfRule type="cellIs" dxfId="270" priority="413" operator="lessThan">
      <formula>0</formula>
    </cfRule>
  </conditionalFormatting>
  <conditionalFormatting sqref="V139">
    <cfRule type="cellIs" dxfId="269" priority="412" operator="lessThan">
      <formula>0</formula>
    </cfRule>
  </conditionalFormatting>
  <conditionalFormatting sqref="V138">
    <cfRule type="cellIs" dxfId="268" priority="409" operator="lessThan">
      <formula>0</formula>
    </cfRule>
  </conditionalFormatting>
  <conditionalFormatting sqref="W46:Y48">
    <cfRule type="cellIs" dxfId="267" priority="408" operator="lessThan">
      <formula>0</formula>
    </cfRule>
  </conditionalFormatting>
  <conditionalFormatting sqref="B46:B48">
    <cfRule type="duplicateValues" dxfId="266" priority="407"/>
  </conditionalFormatting>
  <conditionalFormatting sqref="W49:Y49">
    <cfRule type="cellIs" dxfId="265" priority="406" operator="lessThan">
      <formula>0</formula>
    </cfRule>
  </conditionalFormatting>
  <conditionalFormatting sqref="B49">
    <cfRule type="duplicateValues" dxfId="264" priority="405"/>
  </conditionalFormatting>
  <conditionalFormatting sqref="V46:V49">
    <cfRule type="cellIs" dxfId="263" priority="404" operator="lessThan">
      <formula>0</formula>
    </cfRule>
  </conditionalFormatting>
  <conditionalFormatting sqref="W103:Y103">
    <cfRule type="cellIs" dxfId="262" priority="403" operator="lessThan">
      <formula>0</formula>
    </cfRule>
  </conditionalFormatting>
  <conditionalFormatting sqref="B103">
    <cfRule type="duplicateValues" dxfId="261" priority="402"/>
  </conditionalFormatting>
  <conditionalFormatting sqref="V103">
    <cfRule type="cellIs" dxfId="260" priority="401" operator="lessThan">
      <formula>0</formula>
    </cfRule>
  </conditionalFormatting>
  <conditionalFormatting sqref="W140:Y140">
    <cfRule type="cellIs" dxfId="259" priority="399" operator="lessThan">
      <formula>0</formula>
    </cfRule>
  </conditionalFormatting>
  <conditionalFormatting sqref="W141:Y141">
    <cfRule type="cellIs" dxfId="258" priority="398" operator="lessThan">
      <formula>0</formula>
    </cfRule>
  </conditionalFormatting>
  <conditionalFormatting sqref="B143 B140:B141">
    <cfRule type="duplicateValues" dxfId="257" priority="397"/>
  </conditionalFormatting>
  <conditionalFormatting sqref="B140:B141 B143">
    <cfRule type="duplicateValues" dxfId="256" priority="396"/>
  </conditionalFormatting>
  <conditionalFormatting sqref="X142:Y142">
    <cfRule type="cellIs" dxfId="255" priority="395" operator="lessThan">
      <formula>0</formula>
    </cfRule>
  </conditionalFormatting>
  <conditionalFormatting sqref="B142">
    <cfRule type="duplicateValues" dxfId="254" priority="394"/>
  </conditionalFormatting>
  <conditionalFormatting sqref="B142">
    <cfRule type="duplicateValues" dxfId="253" priority="393"/>
  </conditionalFormatting>
  <conditionalFormatting sqref="W143:Y143">
    <cfRule type="cellIs" dxfId="252" priority="392" operator="lessThan">
      <formula>0</formula>
    </cfRule>
  </conditionalFormatting>
  <conditionalFormatting sqref="S140">
    <cfRule type="cellIs" dxfId="251" priority="391" operator="lessThan">
      <formula>0</formula>
    </cfRule>
  </conditionalFormatting>
  <conditionalFormatting sqref="S141">
    <cfRule type="cellIs" dxfId="250" priority="390" operator="lessThan">
      <formula>0</formula>
    </cfRule>
  </conditionalFormatting>
  <conditionalFormatting sqref="S142">
    <cfRule type="cellIs" dxfId="249" priority="389" operator="lessThan">
      <formula>0</formula>
    </cfRule>
  </conditionalFormatting>
  <conditionalFormatting sqref="S143">
    <cfRule type="cellIs" dxfId="248" priority="388" operator="lessThan">
      <formula>0</formula>
    </cfRule>
  </conditionalFormatting>
  <conditionalFormatting sqref="W142">
    <cfRule type="cellIs" dxfId="247" priority="387" operator="lessThan">
      <formula>0</formula>
    </cfRule>
  </conditionalFormatting>
  <conditionalFormatting sqref="B140:B143">
    <cfRule type="duplicateValues" dxfId="246" priority="400"/>
  </conditionalFormatting>
  <conditionalFormatting sqref="V143">
    <cfRule type="cellIs" dxfId="245" priority="385" operator="lessThan">
      <formula>0</formula>
    </cfRule>
  </conditionalFormatting>
  <conditionalFormatting sqref="V142">
    <cfRule type="cellIs" dxfId="244" priority="384" operator="lessThan">
      <formula>0</formula>
    </cfRule>
  </conditionalFormatting>
  <conditionalFormatting sqref="W50:Y52 W53:X53 Y53:Y57">
    <cfRule type="cellIs" dxfId="243" priority="360" operator="lessThan">
      <formula>0</formula>
    </cfRule>
  </conditionalFormatting>
  <conditionalFormatting sqref="B50:B53">
    <cfRule type="duplicateValues" dxfId="242" priority="359"/>
  </conditionalFormatting>
  <conditionalFormatting sqref="V50:V53">
    <cfRule type="cellIs" dxfId="241" priority="358" operator="lessThan">
      <formula>0</formula>
    </cfRule>
  </conditionalFormatting>
  <conditionalFormatting sqref="W104:Y104 Y105:Y112">
    <cfRule type="cellIs" dxfId="240" priority="357" operator="lessThan">
      <formula>0</formula>
    </cfRule>
  </conditionalFormatting>
  <conditionalFormatting sqref="B104">
    <cfRule type="duplicateValues" dxfId="239" priority="356"/>
  </conditionalFormatting>
  <conditionalFormatting sqref="V104">
    <cfRule type="cellIs" dxfId="238" priority="355" operator="lessThan">
      <formula>0</formula>
    </cfRule>
  </conditionalFormatting>
  <conditionalFormatting sqref="W144:Y144">
    <cfRule type="cellIs" dxfId="237" priority="353" operator="lessThan">
      <formula>0</formula>
    </cfRule>
  </conditionalFormatting>
  <conditionalFormatting sqref="B144">
    <cfRule type="duplicateValues" dxfId="236" priority="352"/>
  </conditionalFormatting>
  <conditionalFormatting sqref="B144">
    <cfRule type="duplicateValues" dxfId="235" priority="351"/>
  </conditionalFormatting>
  <conditionalFormatting sqref="S144">
    <cfRule type="cellIs" dxfId="234" priority="350" operator="lessThan">
      <formula>0</formula>
    </cfRule>
  </conditionalFormatting>
  <conditionalFormatting sqref="B144">
    <cfRule type="duplicateValues" dxfId="233" priority="354"/>
  </conditionalFormatting>
  <conditionalFormatting sqref="W145:Y147 W148:X150">
    <cfRule type="cellIs" dxfId="232" priority="347" operator="lessThan">
      <formula>0</formula>
    </cfRule>
  </conditionalFormatting>
  <conditionalFormatting sqref="B145:B147">
    <cfRule type="duplicateValues" dxfId="231" priority="346"/>
  </conditionalFormatting>
  <conditionalFormatting sqref="B145:B147">
    <cfRule type="duplicateValues" dxfId="230" priority="345"/>
  </conditionalFormatting>
  <conditionalFormatting sqref="S145:S147">
    <cfRule type="cellIs" dxfId="229" priority="344" operator="lessThan">
      <formula>0</formula>
    </cfRule>
  </conditionalFormatting>
  <conditionalFormatting sqref="B145:B147">
    <cfRule type="duplicateValues" dxfId="228" priority="348"/>
  </conditionalFormatting>
  <conditionalFormatting sqref="V146:V147 V149:V150">
    <cfRule type="cellIs" dxfId="227" priority="343" operator="lessThan">
      <formula>0</formula>
    </cfRule>
  </conditionalFormatting>
  <conditionalFormatting sqref="Y148 S148:S150">
    <cfRule type="cellIs" dxfId="226" priority="341" operator="lessThan">
      <formula>0</formula>
    </cfRule>
  </conditionalFormatting>
  <conditionalFormatting sqref="B150 B148">
    <cfRule type="duplicateValues" dxfId="225" priority="340"/>
  </conditionalFormatting>
  <conditionalFormatting sqref="B148 B150">
    <cfRule type="duplicateValues" dxfId="224" priority="339"/>
  </conditionalFormatting>
  <conditionalFormatting sqref="Y149:Y150">
    <cfRule type="cellIs" dxfId="223" priority="338" operator="lessThan">
      <formula>0</formula>
    </cfRule>
  </conditionalFormatting>
  <conditionalFormatting sqref="B149">
    <cfRule type="duplicateValues" dxfId="222" priority="337"/>
  </conditionalFormatting>
  <conditionalFormatting sqref="B149">
    <cfRule type="duplicateValues" dxfId="221" priority="336"/>
  </conditionalFormatting>
  <conditionalFormatting sqref="W54:X56">
    <cfRule type="cellIs" dxfId="220" priority="334" operator="lessThan">
      <formula>0</formula>
    </cfRule>
  </conditionalFormatting>
  <conditionalFormatting sqref="B148:B150">
    <cfRule type="duplicateValues" dxfId="219" priority="342"/>
  </conditionalFormatting>
  <conditionalFormatting sqref="B54:B56">
    <cfRule type="duplicateValues" dxfId="218" priority="333"/>
  </conditionalFormatting>
  <conditionalFormatting sqref="W57:X57">
    <cfRule type="cellIs" dxfId="217" priority="332" operator="lessThan">
      <formula>0</formula>
    </cfRule>
  </conditionalFormatting>
  <conditionalFormatting sqref="B57">
    <cfRule type="duplicateValues" dxfId="216" priority="331"/>
  </conditionalFormatting>
  <conditionalFormatting sqref="W105:X114">
    <cfRule type="cellIs" dxfId="215" priority="330" operator="lessThan">
      <formula>0</formula>
    </cfRule>
  </conditionalFormatting>
  <conditionalFormatting sqref="B105">
    <cfRule type="duplicateValues" dxfId="214" priority="329"/>
  </conditionalFormatting>
  <conditionalFormatting sqref="V54:V55">
    <cfRule type="cellIs" dxfId="213" priority="328" operator="lessThan">
      <formula>0</formula>
    </cfRule>
  </conditionalFormatting>
  <conditionalFormatting sqref="V56:V57">
    <cfRule type="cellIs" dxfId="212" priority="327" operator="lessThan">
      <formula>0</formula>
    </cfRule>
  </conditionalFormatting>
  <conditionalFormatting sqref="V105">
    <cfRule type="cellIs" dxfId="211" priority="324" operator="lessThan">
      <formula>0</formula>
    </cfRule>
  </conditionalFormatting>
  <conditionalFormatting sqref="S151:S152">
    <cfRule type="cellIs" dxfId="210" priority="322" operator="lessThan">
      <formula>0</formula>
    </cfRule>
  </conditionalFormatting>
  <conditionalFormatting sqref="B151 B153">
    <cfRule type="duplicateValues" dxfId="209" priority="321"/>
  </conditionalFormatting>
  <conditionalFormatting sqref="B151">
    <cfRule type="duplicateValues" dxfId="208" priority="320"/>
  </conditionalFormatting>
  <conditionalFormatting sqref="W151:Y152">
    <cfRule type="cellIs" dxfId="207" priority="319" operator="lessThan">
      <formula>0</formula>
    </cfRule>
  </conditionalFormatting>
  <conditionalFormatting sqref="B152">
    <cfRule type="duplicateValues" dxfId="206" priority="318"/>
  </conditionalFormatting>
  <conditionalFormatting sqref="W153:Y153">
    <cfRule type="cellIs" dxfId="205" priority="317" operator="lessThan">
      <formula>0</formula>
    </cfRule>
  </conditionalFormatting>
  <conditionalFormatting sqref="S153">
    <cfRule type="cellIs" dxfId="204" priority="316" operator="lessThan">
      <formula>0</formula>
    </cfRule>
  </conditionalFormatting>
  <conditionalFormatting sqref="B151:B153">
    <cfRule type="duplicateValues" dxfId="203" priority="323"/>
  </conditionalFormatting>
  <conditionalFormatting sqref="Z152">
    <cfRule type="cellIs" dxfId="202" priority="315" operator="lessThan">
      <formula>0</formula>
    </cfRule>
  </conditionalFormatting>
  <conditionalFormatting sqref="V152">
    <cfRule type="cellIs" dxfId="201" priority="313" operator="lessThan">
      <formula>0</formula>
    </cfRule>
  </conditionalFormatting>
  <conditionalFormatting sqref="V153">
    <cfRule type="cellIs" dxfId="200" priority="312" operator="lessThan">
      <formula>0</formula>
    </cfRule>
  </conditionalFormatting>
  <conditionalFormatting sqref="Y58:Y68">
    <cfRule type="cellIs" dxfId="199" priority="311" operator="lessThan">
      <formula>0</formula>
    </cfRule>
  </conditionalFormatting>
  <conditionalFormatting sqref="B58:B60">
    <cfRule type="duplicateValues" dxfId="198" priority="310"/>
  </conditionalFormatting>
  <conditionalFormatting sqref="B61">
    <cfRule type="duplicateValues" dxfId="197" priority="308"/>
  </conditionalFormatting>
  <conditionalFormatting sqref="W59:X59">
    <cfRule type="cellIs" dxfId="196" priority="307" operator="lessThan">
      <formula>0</formula>
    </cfRule>
  </conditionalFormatting>
  <conditionalFormatting sqref="V59">
    <cfRule type="cellIs" dxfId="195" priority="306" operator="lessThan">
      <formula>0</formula>
    </cfRule>
  </conditionalFormatting>
  <conditionalFormatting sqref="W60:X84">
    <cfRule type="cellIs" dxfId="194" priority="305" operator="lessThan">
      <formula>0</formula>
    </cfRule>
  </conditionalFormatting>
  <conditionalFormatting sqref="V60">
    <cfRule type="cellIs" dxfId="193" priority="304" operator="lessThan">
      <formula>0</formula>
    </cfRule>
  </conditionalFormatting>
  <conditionalFormatting sqref="V61">
    <cfRule type="cellIs" dxfId="192" priority="302" operator="lessThan">
      <formula>0</formula>
    </cfRule>
  </conditionalFormatting>
  <conditionalFormatting sqref="W58:X58">
    <cfRule type="cellIs" dxfId="191" priority="301" operator="lessThan">
      <formula>0</formula>
    </cfRule>
  </conditionalFormatting>
  <conditionalFormatting sqref="V58">
    <cfRule type="cellIs" dxfId="190" priority="300" operator="lessThan">
      <formula>0</formula>
    </cfRule>
  </conditionalFormatting>
  <conditionalFormatting sqref="B106">
    <cfRule type="duplicateValues" dxfId="189" priority="298"/>
  </conditionalFormatting>
  <conditionalFormatting sqref="V106:V114">
    <cfRule type="cellIs" dxfId="188" priority="296" operator="lessThan">
      <formula>0</formula>
    </cfRule>
  </conditionalFormatting>
  <conditionalFormatting sqref="B62:B64">
    <cfRule type="duplicateValues" dxfId="187" priority="294"/>
  </conditionalFormatting>
  <conditionalFormatting sqref="B65">
    <cfRule type="duplicateValues" dxfId="186" priority="292"/>
  </conditionalFormatting>
  <conditionalFormatting sqref="V62:V84">
    <cfRule type="cellIs" dxfId="185" priority="291" operator="lessThan">
      <formula>0</formula>
    </cfRule>
  </conditionalFormatting>
  <conditionalFormatting sqref="B107">
    <cfRule type="duplicateValues" dxfId="184" priority="288"/>
  </conditionalFormatting>
  <conditionalFormatting sqref="B66">
    <cfRule type="duplicateValues" dxfId="183" priority="284"/>
  </conditionalFormatting>
  <conditionalFormatting sqref="B67">
    <cfRule type="duplicateValues" dxfId="182" priority="282"/>
  </conditionalFormatting>
  <conditionalFormatting sqref="B108">
    <cfRule type="duplicateValues" dxfId="181" priority="280"/>
  </conditionalFormatting>
  <conditionalFormatting sqref="B2">
    <cfRule type="duplicateValues" dxfId="180" priority="279"/>
  </conditionalFormatting>
  <conditionalFormatting sqref="V125">
    <cfRule type="cellIs" dxfId="179" priority="278" operator="lessThan">
      <formula>0</formula>
    </cfRule>
  </conditionalFormatting>
  <conditionalFormatting sqref="V128:V129">
    <cfRule type="cellIs" dxfId="178" priority="277" operator="lessThan">
      <formula>0</formula>
    </cfRule>
  </conditionalFormatting>
  <conditionalFormatting sqref="V132:V133">
    <cfRule type="cellIs" dxfId="177" priority="276" operator="lessThan">
      <formula>0</formula>
    </cfRule>
  </conditionalFormatting>
  <conditionalFormatting sqref="V136:V137">
    <cfRule type="cellIs" dxfId="176" priority="275" operator="lessThan">
      <formula>0</formula>
    </cfRule>
  </conditionalFormatting>
  <conditionalFormatting sqref="V140:V141">
    <cfRule type="cellIs" dxfId="175" priority="274" operator="lessThan">
      <formula>0</formula>
    </cfRule>
  </conditionalFormatting>
  <conditionalFormatting sqref="V144:V145">
    <cfRule type="cellIs" dxfId="174" priority="273" operator="lessThan">
      <formula>0</formula>
    </cfRule>
  </conditionalFormatting>
  <conditionalFormatting sqref="V148">
    <cfRule type="cellIs" dxfId="173" priority="272" operator="lessThan">
      <formula>0</formula>
    </cfRule>
  </conditionalFormatting>
  <conditionalFormatting sqref="V151">
    <cfRule type="cellIs" dxfId="172" priority="271" operator="lessThan">
      <formula>0</formula>
    </cfRule>
  </conditionalFormatting>
  <conditionalFormatting sqref="B68">
    <cfRule type="duplicateValues" dxfId="171" priority="270"/>
  </conditionalFormatting>
  <conditionalFormatting sqref="B10 B27">
    <cfRule type="duplicateValues" dxfId="170" priority="264"/>
  </conditionalFormatting>
  <conditionalFormatting sqref="W11:Y11 W12:X12">
    <cfRule type="cellIs" dxfId="169" priority="262" operator="lessThan">
      <formula>0</formula>
    </cfRule>
  </conditionalFormatting>
  <conditionalFormatting sqref="B11">
    <cfRule type="duplicateValues" dxfId="168" priority="261"/>
  </conditionalFormatting>
  <conditionalFormatting sqref="S11">
    <cfRule type="cellIs" dxfId="167" priority="260" operator="lessThan">
      <formula>0</formula>
    </cfRule>
  </conditionalFormatting>
  <conditionalFormatting sqref="B11">
    <cfRule type="duplicateValues" dxfId="166" priority="263"/>
  </conditionalFormatting>
  <conditionalFormatting sqref="V11:V12">
    <cfRule type="cellIs" dxfId="165" priority="256" operator="lessThan">
      <formula>0</formula>
    </cfRule>
  </conditionalFormatting>
  <conditionalFormatting sqref="Y69:Y76">
    <cfRule type="cellIs" dxfId="164" priority="251" operator="lessThan">
      <formula>0</formula>
    </cfRule>
  </conditionalFormatting>
  <conditionalFormatting sqref="B69">
    <cfRule type="duplicateValues" dxfId="163" priority="250"/>
  </conditionalFormatting>
  <conditionalFormatting sqref="Y70:Y76">
    <cfRule type="cellIs" dxfId="162" priority="249" operator="lessThan">
      <formula>0</formula>
    </cfRule>
  </conditionalFormatting>
  <conditionalFormatting sqref="B70">
    <cfRule type="duplicateValues" dxfId="161" priority="248"/>
  </conditionalFormatting>
  <conditionalFormatting sqref="B71">
    <cfRule type="duplicateValues" dxfId="160" priority="246"/>
  </conditionalFormatting>
  <conditionalFormatting sqref="B72">
    <cfRule type="duplicateValues" dxfId="159" priority="244"/>
  </conditionalFormatting>
  <conditionalFormatting sqref="B109">
    <cfRule type="duplicateValues" dxfId="158" priority="239"/>
  </conditionalFormatting>
  <conditionalFormatting sqref="B110">
    <cfRule type="duplicateValues" dxfId="157" priority="237"/>
  </conditionalFormatting>
  <conditionalFormatting sqref="B12">
    <cfRule type="duplicateValues" dxfId="156" priority="235"/>
  </conditionalFormatting>
  <conditionalFormatting sqref="Y12">
    <cfRule type="cellIs" dxfId="155" priority="234" operator="lessThan">
      <formula>0</formula>
    </cfRule>
  </conditionalFormatting>
  <conditionalFormatting sqref="S12">
    <cfRule type="cellIs" dxfId="154" priority="233" operator="lessThan">
      <formula>0</formula>
    </cfRule>
  </conditionalFormatting>
  <conditionalFormatting sqref="B12">
    <cfRule type="duplicateValues" dxfId="153" priority="236"/>
  </conditionalFormatting>
  <conditionalFormatting sqref="B73">
    <cfRule type="duplicateValues" dxfId="152" priority="230"/>
  </conditionalFormatting>
  <conditionalFormatting sqref="B74">
    <cfRule type="duplicateValues" dxfId="151" priority="228"/>
  </conditionalFormatting>
  <conditionalFormatting sqref="B75">
    <cfRule type="duplicateValues" dxfId="150" priority="226"/>
  </conditionalFormatting>
  <conditionalFormatting sqref="B76">
    <cfRule type="duplicateValues" dxfId="149" priority="224"/>
  </conditionalFormatting>
  <conditionalFormatting sqref="B111">
    <cfRule type="duplicateValues" dxfId="148" priority="219"/>
  </conditionalFormatting>
  <conditionalFormatting sqref="B112">
    <cfRule type="duplicateValues" dxfId="147" priority="217"/>
  </conditionalFormatting>
  <conditionalFormatting sqref="B13">
    <cfRule type="duplicateValues" dxfId="146" priority="215"/>
  </conditionalFormatting>
  <conditionalFormatting sqref="Y13">
    <cfRule type="cellIs" dxfId="145" priority="214" operator="lessThan">
      <formula>0</formula>
    </cfRule>
  </conditionalFormatting>
  <conditionalFormatting sqref="S13">
    <cfRule type="cellIs" dxfId="144" priority="213" operator="lessThan">
      <formula>0</formula>
    </cfRule>
  </conditionalFormatting>
  <conditionalFormatting sqref="B13">
    <cfRule type="duplicateValues" dxfId="143" priority="216"/>
  </conditionalFormatting>
  <conditionalFormatting sqref="O13">
    <cfRule type="cellIs" dxfId="142" priority="211" operator="greaterThanOrEqual">
      <formula>0</formula>
    </cfRule>
    <cfRule type="cellIs" dxfId="141" priority="212" operator="lessThan">
      <formula>0</formula>
    </cfRule>
  </conditionalFormatting>
  <conditionalFormatting sqref="Y13">
    <cfRule type="cellIs" dxfId="140" priority="209" operator="lessThan">
      <formula>0</formula>
    </cfRule>
    <cfRule type="cellIs" dxfId="139" priority="210" operator="greaterThanOrEqual">
      <formula>0</formula>
    </cfRule>
  </conditionalFormatting>
  <conditionalFormatting sqref="W13:X13">
    <cfRule type="cellIs" dxfId="138" priority="208" operator="lessThan">
      <formula>0</formula>
    </cfRule>
  </conditionalFormatting>
  <conditionalFormatting sqref="V13:V15">
    <cfRule type="cellIs" dxfId="137" priority="207" operator="lessThan">
      <formula>0</formula>
    </cfRule>
  </conditionalFormatting>
  <conditionalFormatting sqref="B14">
    <cfRule type="duplicateValues" dxfId="136" priority="205"/>
  </conditionalFormatting>
  <conditionalFormatting sqref="W14:Y14 W15:X15">
    <cfRule type="cellIs" dxfId="135" priority="204" operator="lessThan">
      <formula>0</formula>
    </cfRule>
  </conditionalFormatting>
  <conditionalFormatting sqref="S14">
    <cfRule type="cellIs" dxfId="134" priority="203" operator="lessThan">
      <formula>0</formula>
    </cfRule>
  </conditionalFormatting>
  <conditionalFormatting sqref="B14">
    <cfRule type="duplicateValues" dxfId="133" priority="206"/>
  </conditionalFormatting>
  <conditionalFormatting sqref="O14">
    <cfRule type="cellIs" dxfId="132" priority="201" operator="greaterThanOrEqual">
      <formula>0</formula>
    </cfRule>
    <cfRule type="cellIs" dxfId="131" priority="202" operator="lessThan">
      <formula>0</formula>
    </cfRule>
  </conditionalFormatting>
  <conditionalFormatting sqref="W14:Y14 W15:X15">
    <cfRule type="cellIs" dxfId="130" priority="199" operator="lessThan">
      <formula>0</formula>
    </cfRule>
    <cfRule type="cellIs" dxfId="129" priority="200" operator="greaterThanOrEqual">
      <formula>0</formula>
    </cfRule>
  </conditionalFormatting>
  <conditionalFormatting sqref="B15">
    <cfRule type="duplicateValues" dxfId="128" priority="196"/>
  </conditionalFormatting>
  <conditionalFormatting sqref="Y15">
    <cfRule type="cellIs" dxfId="127" priority="195" operator="lessThan">
      <formula>0</formula>
    </cfRule>
  </conditionalFormatting>
  <conditionalFormatting sqref="S15">
    <cfRule type="cellIs" dxfId="126" priority="194" operator="lessThan">
      <formula>0</formula>
    </cfRule>
  </conditionalFormatting>
  <conditionalFormatting sqref="B15">
    <cfRule type="duplicateValues" dxfId="125" priority="197"/>
  </conditionalFormatting>
  <conditionalFormatting sqref="B15">
    <cfRule type="duplicateValues" dxfId="124" priority="198"/>
  </conditionalFormatting>
  <conditionalFormatting sqref="O15">
    <cfRule type="cellIs" dxfId="123" priority="192" operator="greaterThanOrEqual">
      <formula>0</formula>
    </cfRule>
    <cfRule type="cellIs" dxfId="122" priority="193" operator="lessThan">
      <formula>0</formula>
    </cfRule>
  </conditionalFormatting>
  <conditionalFormatting sqref="Y15">
    <cfRule type="cellIs" dxfId="121" priority="190" operator="lessThan">
      <formula>0</formula>
    </cfRule>
    <cfRule type="cellIs" dxfId="120" priority="191" operator="greaterThanOrEqual">
      <formula>0</formula>
    </cfRule>
  </conditionalFormatting>
  <conditionalFormatting sqref="Y77:Y78">
    <cfRule type="cellIs" dxfId="119" priority="188" operator="lessThan">
      <formula>0</formula>
    </cfRule>
  </conditionalFormatting>
  <conditionalFormatting sqref="B77">
    <cfRule type="duplicateValues" dxfId="118" priority="187"/>
  </conditionalFormatting>
  <conditionalFormatting sqref="Y78">
    <cfRule type="cellIs" dxfId="117" priority="186" operator="lessThan">
      <formula>0</formula>
    </cfRule>
  </conditionalFormatting>
  <conditionalFormatting sqref="B78">
    <cfRule type="duplicateValues" dxfId="116" priority="185"/>
  </conditionalFormatting>
  <conditionalFormatting sqref="Y79:Y80">
    <cfRule type="cellIs" dxfId="115" priority="182" operator="lessThan">
      <formula>0</formula>
    </cfRule>
  </conditionalFormatting>
  <conditionalFormatting sqref="B79">
    <cfRule type="duplicateValues" dxfId="114" priority="183"/>
  </conditionalFormatting>
  <conditionalFormatting sqref="Y80">
    <cfRule type="cellIs" dxfId="113" priority="180" operator="lessThan">
      <formula>0</formula>
    </cfRule>
  </conditionalFormatting>
  <conditionalFormatting sqref="B80">
    <cfRule type="duplicateValues" dxfId="112" priority="181"/>
  </conditionalFormatting>
  <conditionalFormatting sqref="Y113:Y114">
    <cfRule type="cellIs" dxfId="111" priority="177" operator="lessThan">
      <formula>0</formula>
    </cfRule>
  </conditionalFormatting>
  <conditionalFormatting sqref="B113">
    <cfRule type="duplicateValues" dxfId="110" priority="176"/>
  </conditionalFormatting>
  <conditionalFormatting sqref="Y114">
    <cfRule type="cellIs" dxfId="109" priority="175" operator="lessThan">
      <formula>0</formula>
    </cfRule>
  </conditionalFormatting>
  <conditionalFormatting sqref="B114">
    <cfRule type="duplicateValues" dxfId="108" priority="174"/>
  </conditionalFormatting>
  <conditionalFormatting sqref="B16">
    <cfRule type="duplicateValues" dxfId="107" priority="173"/>
  </conditionalFormatting>
  <conditionalFormatting sqref="W16:Y18">
    <cfRule type="cellIs" dxfId="106" priority="172" operator="lessThan">
      <formula>0</formula>
    </cfRule>
  </conditionalFormatting>
  <conditionalFormatting sqref="S16">
    <cfRule type="cellIs" dxfId="105" priority="171" operator="lessThan">
      <formula>0</formula>
    </cfRule>
  </conditionalFormatting>
  <conditionalFormatting sqref="O16">
    <cfRule type="cellIs" dxfId="104" priority="169" operator="greaterThanOrEqual">
      <formula>0</formula>
    </cfRule>
    <cfRule type="cellIs" dxfId="103" priority="170" operator="lessThan">
      <formula>0</formula>
    </cfRule>
  </conditionalFormatting>
  <conditionalFormatting sqref="W16:Y18">
    <cfRule type="cellIs" dxfId="102" priority="167" operator="lessThan">
      <formula>0</formula>
    </cfRule>
    <cfRule type="cellIs" dxfId="101" priority="168" operator="greaterThanOrEqual">
      <formula>0</formula>
    </cfRule>
  </conditionalFormatting>
  <conditionalFormatting sqref="V16:V18">
    <cfRule type="cellIs" dxfId="100" priority="166" operator="lessThan">
      <formula>0</formula>
    </cfRule>
  </conditionalFormatting>
  <conditionalFormatting sqref="V16:V18">
    <cfRule type="cellIs" dxfId="99" priority="164" operator="lessThan">
      <formula>0</formula>
    </cfRule>
    <cfRule type="cellIs" dxfId="98" priority="165" operator="greaterThanOrEqual">
      <formula>0</formula>
    </cfRule>
  </conditionalFormatting>
  <conditionalFormatting sqref="W116">
    <cfRule type="cellIs" dxfId="97" priority="163" operator="lessThan">
      <formula>0</formula>
    </cfRule>
  </conditionalFormatting>
  <conditionalFormatting sqref="W115:W116">
    <cfRule type="cellIs" dxfId="96" priority="162" operator="lessThan">
      <formula>0</formula>
    </cfRule>
  </conditionalFormatting>
  <conditionalFormatting sqref="X115:Y116">
    <cfRule type="cellIs" dxfId="95" priority="161" operator="lessThan">
      <formula>0</formula>
    </cfRule>
  </conditionalFormatting>
  <conditionalFormatting sqref="B115">
    <cfRule type="duplicateValues" dxfId="94" priority="160"/>
  </conditionalFormatting>
  <conditionalFormatting sqref="X116:Y116">
    <cfRule type="cellIs" dxfId="93" priority="159" operator="lessThan">
      <formula>0</formula>
    </cfRule>
  </conditionalFormatting>
  <conditionalFormatting sqref="B116">
    <cfRule type="duplicateValues" dxfId="92" priority="158"/>
  </conditionalFormatting>
  <conditionalFormatting sqref="V115">
    <cfRule type="cellIs" dxfId="91" priority="157" operator="lessThan">
      <formula>0</formula>
    </cfRule>
  </conditionalFormatting>
  <conditionalFormatting sqref="V116">
    <cfRule type="cellIs" dxfId="90" priority="156" operator="lessThan">
      <formula>0</formula>
    </cfRule>
  </conditionalFormatting>
  <conditionalFormatting sqref="V116">
    <cfRule type="cellIs" dxfId="89" priority="155" operator="lessThan">
      <formula>0</formula>
    </cfRule>
  </conditionalFormatting>
  <conditionalFormatting sqref="Y81:Y84">
    <cfRule type="cellIs" dxfId="88" priority="153" operator="lessThan">
      <formula>0</formula>
    </cfRule>
  </conditionalFormatting>
  <conditionalFormatting sqref="B81">
    <cfRule type="duplicateValues" dxfId="87" priority="152"/>
  </conditionalFormatting>
  <conditionalFormatting sqref="Y82:Y84">
    <cfRule type="cellIs" dxfId="86" priority="151" operator="lessThan">
      <formula>0</formula>
    </cfRule>
  </conditionalFormatting>
  <conditionalFormatting sqref="B82">
    <cfRule type="duplicateValues" dxfId="85" priority="150"/>
  </conditionalFormatting>
  <conditionalFormatting sqref="B83">
    <cfRule type="duplicateValues" dxfId="84" priority="147"/>
  </conditionalFormatting>
  <conditionalFormatting sqref="B84">
    <cfRule type="duplicateValues" dxfId="83" priority="145"/>
  </conditionalFormatting>
  <conditionalFormatting sqref="B17">
    <cfRule type="duplicateValues" dxfId="82" priority="142"/>
  </conditionalFormatting>
  <conditionalFormatting sqref="S17">
    <cfRule type="cellIs" dxfId="81" priority="140" operator="lessThan">
      <formula>0</formula>
    </cfRule>
  </conditionalFormatting>
  <conditionalFormatting sqref="B17">
    <cfRule type="duplicateValues" dxfId="80" priority="143"/>
  </conditionalFormatting>
  <conditionalFormatting sqref="O17">
    <cfRule type="cellIs" dxfId="79" priority="138" operator="greaterThanOrEqual">
      <formula>0</formula>
    </cfRule>
    <cfRule type="cellIs" dxfId="78" priority="139" operator="lessThan">
      <formula>0</formula>
    </cfRule>
  </conditionalFormatting>
  <conditionalFormatting sqref="B18">
    <cfRule type="duplicateValues" dxfId="77" priority="133"/>
  </conditionalFormatting>
  <conditionalFormatting sqref="S18">
    <cfRule type="cellIs" dxfId="76" priority="131" operator="lessThan">
      <formula>0</formula>
    </cfRule>
  </conditionalFormatting>
  <conditionalFormatting sqref="B18">
    <cfRule type="duplicateValues" dxfId="75" priority="134"/>
  </conditionalFormatting>
  <conditionalFormatting sqref="B18">
    <cfRule type="duplicateValues" dxfId="74" priority="135"/>
  </conditionalFormatting>
  <conditionalFormatting sqref="O18">
    <cfRule type="cellIs" dxfId="73" priority="129" operator="greaterThanOrEqual">
      <formula>0</formula>
    </cfRule>
    <cfRule type="cellIs" dxfId="72" priority="130" operator="lessThan">
      <formula>0</formula>
    </cfRule>
  </conditionalFormatting>
  <conditionalFormatting sqref="B19">
    <cfRule type="duplicateValues" dxfId="71" priority="126"/>
  </conditionalFormatting>
  <conditionalFormatting sqref="V19:X19">
    <cfRule type="cellIs" dxfId="70" priority="125" operator="lessThan">
      <formula>0</formula>
    </cfRule>
  </conditionalFormatting>
  <conditionalFormatting sqref="S19">
    <cfRule type="cellIs" dxfId="69" priority="124" operator="lessThan">
      <formula>0</formula>
    </cfRule>
  </conditionalFormatting>
  <conditionalFormatting sqref="O19">
    <cfRule type="cellIs" dxfId="68" priority="122" operator="greaterThanOrEqual">
      <formula>0</formula>
    </cfRule>
    <cfRule type="cellIs" dxfId="67" priority="123" operator="lessThan">
      <formula>0</formula>
    </cfRule>
  </conditionalFormatting>
  <conditionalFormatting sqref="V19:X19">
    <cfRule type="cellIs" dxfId="66" priority="120" operator="lessThan">
      <formula>0</formula>
    </cfRule>
    <cfRule type="cellIs" dxfId="65" priority="121" operator="greaterThanOrEqual">
      <formula>0</formula>
    </cfRule>
  </conditionalFormatting>
  <conditionalFormatting sqref="B20">
    <cfRule type="duplicateValues" dxfId="64" priority="118"/>
  </conditionalFormatting>
  <conditionalFormatting sqref="V20:X20">
    <cfRule type="cellIs" dxfId="63" priority="117" operator="lessThan">
      <formula>0</formula>
    </cfRule>
  </conditionalFormatting>
  <conditionalFormatting sqref="S20">
    <cfRule type="cellIs" dxfId="62" priority="116" operator="lessThan">
      <formula>0</formula>
    </cfRule>
  </conditionalFormatting>
  <conditionalFormatting sqref="B20">
    <cfRule type="duplicateValues" dxfId="61" priority="119"/>
  </conditionalFormatting>
  <conditionalFormatting sqref="O20">
    <cfRule type="cellIs" dxfId="60" priority="114" operator="greaterThanOrEqual">
      <formula>0</formula>
    </cfRule>
    <cfRule type="cellIs" dxfId="59" priority="115" operator="lessThan">
      <formula>0</formula>
    </cfRule>
  </conditionalFormatting>
  <conditionalFormatting sqref="V20:X20">
    <cfRule type="cellIs" dxfId="58" priority="112" operator="lessThan">
      <formula>0</formula>
    </cfRule>
    <cfRule type="cellIs" dxfId="57" priority="113" operator="greaterThanOrEqual">
      <formula>0</formula>
    </cfRule>
  </conditionalFormatting>
  <conditionalFormatting sqref="B21">
    <cfRule type="duplicateValues" dxfId="56" priority="109"/>
  </conditionalFormatting>
  <conditionalFormatting sqref="V21:X21">
    <cfRule type="cellIs" dxfId="55" priority="108" operator="lessThan">
      <formula>0</formula>
    </cfRule>
  </conditionalFormatting>
  <conditionalFormatting sqref="S21">
    <cfRule type="cellIs" dxfId="54" priority="107" operator="lessThan">
      <formula>0</formula>
    </cfRule>
  </conditionalFormatting>
  <conditionalFormatting sqref="B21">
    <cfRule type="duplicateValues" dxfId="53" priority="110"/>
  </conditionalFormatting>
  <conditionalFormatting sqref="B21">
    <cfRule type="duplicateValues" dxfId="52" priority="111"/>
  </conditionalFormatting>
  <conditionalFormatting sqref="O21">
    <cfRule type="cellIs" dxfId="51" priority="105" operator="greaterThanOrEqual">
      <formula>0</formula>
    </cfRule>
    <cfRule type="cellIs" dxfId="50" priority="106" operator="lessThan">
      <formula>0</formula>
    </cfRule>
  </conditionalFormatting>
  <conditionalFormatting sqref="V21:X21">
    <cfRule type="cellIs" dxfId="49" priority="103" operator="lessThan">
      <formula>0</formula>
    </cfRule>
    <cfRule type="cellIs" dxfId="48" priority="104" operator="greaterThanOrEqual">
      <formula>0</formula>
    </cfRule>
  </conditionalFormatting>
  <conditionalFormatting sqref="V86">
    <cfRule type="cellIs" dxfId="47" priority="102" operator="lessThan">
      <formula>0</formula>
    </cfRule>
  </conditionalFormatting>
  <conditionalFormatting sqref="V85:X86">
    <cfRule type="cellIs" dxfId="46" priority="101" operator="lessThan">
      <formula>0</formula>
    </cfRule>
  </conditionalFormatting>
  <conditionalFormatting sqref="B85">
    <cfRule type="duplicateValues" dxfId="45" priority="100"/>
  </conditionalFormatting>
  <conditionalFormatting sqref="W86:X86">
    <cfRule type="cellIs" dxfId="44" priority="99" operator="lessThan">
      <formula>0</formula>
    </cfRule>
  </conditionalFormatting>
  <conditionalFormatting sqref="B86">
    <cfRule type="duplicateValues" dxfId="43" priority="98"/>
  </conditionalFormatting>
  <conditionalFormatting sqref="V88">
    <cfRule type="cellIs" dxfId="42" priority="97" operator="lessThan">
      <formula>0</formula>
    </cfRule>
  </conditionalFormatting>
  <conditionalFormatting sqref="V87:X88">
    <cfRule type="cellIs" dxfId="41" priority="95" operator="lessThan">
      <formula>0</formula>
    </cfRule>
  </conditionalFormatting>
  <conditionalFormatting sqref="B87">
    <cfRule type="duplicateValues" dxfId="40" priority="96"/>
  </conditionalFormatting>
  <conditionalFormatting sqref="W88:X88">
    <cfRule type="cellIs" dxfId="39" priority="93" operator="lessThan">
      <formula>0</formula>
    </cfRule>
  </conditionalFormatting>
  <conditionalFormatting sqref="B88">
    <cfRule type="duplicateValues" dxfId="38" priority="94"/>
  </conditionalFormatting>
  <conditionalFormatting sqref="V118">
    <cfRule type="cellIs" dxfId="37" priority="92" operator="lessThan">
      <formula>0</formula>
    </cfRule>
  </conditionalFormatting>
  <conditionalFormatting sqref="V117:V118">
    <cfRule type="cellIs" dxfId="36" priority="91" operator="lessThan">
      <formula>0</formula>
    </cfRule>
  </conditionalFormatting>
  <conditionalFormatting sqref="W117:X118">
    <cfRule type="cellIs" dxfId="35" priority="90" operator="lessThan">
      <formula>0</formula>
    </cfRule>
  </conditionalFormatting>
  <conditionalFormatting sqref="B117">
    <cfRule type="duplicateValues" dxfId="34" priority="89"/>
  </conditionalFormatting>
  <conditionalFormatting sqref="W118:X118">
    <cfRule type="cellIs" dxfId="33" priority="88" operator="lessThan">
      <formula>0</formula>
    </cfRule>
  </conditionalFormatting>
  <conditionalFormatting sqref="B118">
    <cfRule type="duplicateValues" dxfId="32" priority="87"/>
  </conditionalFormatting>
  <conditionalFormatting sqref="V91:X92">
    <cfRule type="cellIs" dxfId="31" priority="67" operator="lessThan">
      <formula>0</formula>
    </cfRule>
  </conditionalFormatting>
  <conditionalFormatting sqref="W92:X92">
    <cfRule type="cellIs" dxfId="30" priority="61" operator="lessThan">
      <formula>0</formula>
    </cfRule>
  </conditionalFormatting>
  <conditionalFormatting sqref="V90 V92">
    <cfRule type="cellIs" dxfId="29" priority="71" operator="lessThan">
      <formula>0</formula>
    </cfRule>
  </conditionalFormatting>
  <conditionalFormatting sqref="V89:X90">
    <cfRule type="cellIs" dxfId="28" priority="70" operator="lessThan">
      <formula>0</formula>
    </cfRule>
  </conditionalFormatting>
  <conditionalFormatting sqref="B89">
    <cfRule type="duplicateValues" dxfId="27" priority="69"/>
  </conditionalFormatting>
  <conditionalFormatting sqref="B91">
    <cfRule type="duplicateValues" dxfId="26" priority="68"/>
  </conditionalFormatting>
  <conditionalFormatting sqref="W90:X90">
    <cfRule type="cellIs" dxfId="25" priority="64" operator="lessThan">
      <formula>0</formula>
    </cfRule>
  </conditionalFormatting>
  <conditionalFormatting sqref="B90">
    <cfRule type="duplicateValues" dxfId="24" priority="63"/>
  </conditionalFormatting>
  <conditionalFormatting sqref="B92">
    <cfRule type="duplicateValues" dxfId="23" priority="62"/>
  </conditionalFormatting>
  <conditionalFormatting sqref="V120">
    <cfRule type="cellIs" dxfId="22" priority="58" operator="lessThan">
      <formula>0</formula>
    </cfRule>
  </conditionalFormatting>
  <conditionalFormatting sqref="V119:V120">
    <cfRule type="cellIs" dxfId="21" priority="57" operator="lessThan">
      <formula>0</formula>
    </cfRule>
  </conditionalFormatting>
  <conditionalFormatting sqref="W119:X120">
    <cfRule type="cellIs" dxfId="20" priority="56" operator="lessThan">
      <formula>0</formula>
    </cfRule>
  </conditionalFormatting>
  <conditionalFormatting sqref="B119">
    <cfRule type="duplicateValues" dxfId="19" priority="55"/>
  </conditionalFormatting>
  <conditionalFormatting sqref="W120:X120">
    <cfRule type="cellIs" dxfId="18" priority="54" operator="lessThan">
      <formula>0</formula>
    </cfRule>
  </conditionalFormatting>
  <conditionalFormatting sqref="B120">
    <cfRule type="duplicateValues" dxfId="17" priority="53"/>
  </conditionalFormatting>
  <conditionalFormatting sqref="B95">
    <cfRule type="duplicateValues" dxfId="16" priority="34"/>
  </conditionalFormatting>
  <conditionalFormatting sqref="B93">
    <cfRule type="duplicateValues" dxfId="15" priority="30"/>
  </conditionalFormatting>
  <conditionalFormatting sqref="B94">
    <cfRule type="duplicateValues" dxfId="14" priority="28"/>
  </conditionalFormatting>
  <conditionalFormatting sqref="B26">
    <cfRule type="duplicateValues" dxfId="13" priority="23"/>
  </conditionalFormatting>
  <conditionalFormatting sqref="V93:X94">
    <cfRule type="cellIs" dxfId="12" priority="11" operator="lessThan">
      <formula>0</formula>
    </cfRule>
  </conditionalFormatting>
  <conditionalFormatting sqref="W93:X94">
    <cfRule type="cellIs" dxfId="11" priority="10" operator="lessThan">
      <formula>0</formula>
    </cfRule>
  </conditionalFormatting>
  <conditionalFormatting sqref="V93:V94">
    <cfRule type="cellIs" dxfId="10" priority="12" operator="lessThan">
      <formula>0</formula>
    </cfRule>
  </conditionalFormatting>
  <conditionalFormatting sqref="B22:B25">
    <cfRule type="duplicateValues" dxfId="9" priority="7"/>
  </conditionalFormatting>
  <conditionalFormatting sqref="V22:X25">
    <cfRule type="cellIs" dxfId="8" priority="6" operator="lessThan">
      <formula>0</formula>
    </cfRule>
  </conditionalFormatting>
  <conditionalFormatting sqref="S22:S25">
    <cfRule type="cellIs" dxfId="7" priority="5" operator="lessThan">
      <formula>0</formula>
    </cfRule>
  </conditionalFormatting>
  <conditionalFormatting sqref="B22:B25">
    <cfRule type="duplicateValues" dxfId="6" priority="8"/>
  </conditionalFormatting>
  <conditionalFormatting sqref="B22:B25">
    <cfRule type="duplicateValues" dxfId="5" priority="9"/>
  </conditionalFormatting>
  <conditionalFormatting sqref="O22:O25">
    <cfRule type="cellIs" dxfId="4" priority="3" operator="greaterThanOrEqual">
      <formula>0</formula>
    </cfRule>
    <cfRule type="cellIs" dxfId="3" priority="4" operator="lessThan">
      <formula>0</formula>
    </cfRule>
  </conditionalFormatting>
  <conditionalFormatting sqref="V22:X25">
    <cfRule type="cellIs" dxfId="2" priority="1" operator="lessThan">
      <formula>0</formula>
    </cfRule>
    <cfRule type="cellIs" dxfId="1" priority="2" operator="greaterThanOrEqual">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06" t="s">
        <v>54</v>
      </c>
      <c r="B2" s="206"/>
      <c r="C2" s="206"/>
      <c r="D2" s="65"/>
      <c r="E2" s="65"/>
      <c r="F2" s="66"/>
      <c r="G2" s="67"/>
      <c r="H2" s="67"/>
      <c r="I2" s="67"/>
      <c r="J2" s="67"/>
    </row>
    <row r="3" spans="1:10" s="68" customFormat="1" ht="15.75" x14ac:dyDescent="0.25">
      <c r="A3" s="207"/>
      <c r="B3" s="207"/>
      <c r="C3" s="20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2020-08-05T09:42:04Z</dcterms:modified>
</cp:coreProperties>
</file>