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978DCB2F-009F-44A8-B14D-B050CFCC7304}" xr6:coauthVersionLast="46" xr6:coauthVersionMax="46"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realized'!$A$9:$AC$112</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realized'!$A$1:$Y$114</definedName>
  </definedNames>
  <calcPr calcId="181029" calcCompleted="0" calcOnSave="0"/>
</workbook>
</file>

<file path=xl/calcChain.xml><?xml version="1.0" encoding="utf-8"?>
<calcChain xmlns="http://schemas.openxmlformats.org/spreadsheetml/2006/main">
  <c r="V176" i="11" l="1"/>
  <c r="I17" i="11"/>
  <c r="I12" i="11"/>
  <c r="V16" i="11" l="1"/>
  <c r="V15" i="11"/>
  <c r="V14" i="11"/>
  <c r="V17" i="11" s="1"/>
  <c r="V18" i="11" s="1"/>
  <c r="V11" i="11"/>
  <c r="V10" i="11"/>
  <c r="V12" i="11" s="1"/>
  <c r="S17" i="11" l="1"/>
  <c r="X16" i="11"/>
  <c r="Y17" i="11" s="1"/>
  <c r="R16" i="11"/>
  <c r="O16" i="11"/>
  <c r="Y12" i="11"/>
  <c r="S12" i="11"/>
  <c r="R15" i="11"/>
  <c r="O15" i="11"/>
  <c r="W14" i="11"/>
  <c r="R14" i="11"/>
  <c r="R17" i="11" s="1"/>
  <c r="O14" i="11"/>
  <c r="X11" i="11"/>
  <c r="R11" i="11"/>
  <c r="O11" i="11"/>
  <c r="X10" i="11"/>
  <c r="R10" i="11"/>
  <c r="O10" i="11"/>
  <c r="O17" i="11" l="1"/>
  <c r="O12" i="11"/>
  <c r="X15" i="11"/>
  <c r="W15" i="11"/>
  <c r="W17" i="11" s="1"/>
  <c r="W18" i="11" s="1"/>
  <c r="W16" i="11"/>
  <c r="X12" i="11"/>
  <c r="R12" i="11"/>
  <c r="X14" i="11"/>
  <c r="X17" i="11" s="1"/>
  <c r="X18" i="11" s="1"/>
  <c r="W11" i="11"/>
  <c r="W10" i="11"/>
  <c r="W12" i="11" s="1"/>
  <c r="I43" i="11" l="1"/>
  <c r="V42" i="11"/>
  <c r="X42" i="11" s="1"/>
  <c r="R42" i="11"/>
  <c r="O42" i="11"/>
  <c r="W42" i="11" l="1"/>
  <c r="V41" i="11" l="1"/>
  <c r="X41" i="11" s="1"/>
  <c r="R41" i="11"/>
  <c r="O41" i="11"/>
  <c r="W41" i="11" l="1"/>
  <c r="O39" i="11" l="1"/>
  <c r="R39" i="11"/>
  <c r="V39" i="11"/>
  <c r="W39" i="11" s="1"/>
  <c r="O40" i="11"/>
  <c r="R40" i="11"/>
  <c r="V40" i="11"/>
  <c r="W40" i="11" s="1"/>
  <c r="X39" i="11" l="1"/>
  <c r="X40" i="11"/>
  <c r="V38" i="11" l="1"/>
  <c r="V37" i="11"/>
  <c r="S43" i="11" l="1"/>
  <c r="Y43" i="11"/>
  <c r="X38" i="11"/>
  <c r="R38" i="11"/>
  <c r="O38" i="11"/>
  <c r="X37" i="11"/>
  <c r="R37" i="11"/>
  <c r="O37" i="11"/>
  <c r="W38" i="11" l="1"/>
  <c r="W37" i="11"/>
  <c r="V36" i="11"/>
  <c r="W36" i="11" s="1"/>
  <c r="R36" i="11" l="1"/>
  <c r="O36" i="11"/>
  <c r="V20" i="11"/>
  <c r="V21" i="11"/>
  <c r="W21" i="11" s="1"/>
  <c r="V22" i="11"/>
  <c r="W22" i="11" s="1"/>
  <c r="V23" i="11"/>
  <c r="X23" i="11" s="1"/>
  <c r="V24" i="11"/>
  <c r="W24" i="11" s="1"/>
  <c r="V25" i="11"/>
  <c r="X25" i="11" s="1"/>
  <c r="V26" i="11"/>
  <c r="X26" i="11" s="1"/>
  <c r="V27" i="11"/>
  <c r="W27" i="11" s="1"/>
  <c r="V28" i="11"/>
  <c r="W28" i="11" s="1"/>
  <c r="V29" i="11"/>
  <c r="W29" i="11" s="1"/>
  <c r="V30" i="11"/>
  <c r="W30" i="11" s="1"/>
  <c r="V31" i="11"/>
  <c r="W31" i="11" s="1"/>
  <c r="V32" i="11"/>
  <c r="X32" i="11" s="1"/>
  <c r="V33" i="11"/>
  <c r="X33" i="11" s="1"/>
  <c r="R21" i="11"/>
  <c r="R22" i="11"/>
  <c r="R23" i="11"/>
  <c r="R24" i="11"/>
  <c r="R25" i="11"/>
  <c r="R26" i="11"/>
  <c r="R27" i="11"/>
  <c r="R28" i="11"/>
  <c r="R29" i="11"/>
  <c r="R30" i="11"/>
  <c r="R31" i="11"/>
  <c r="R32" i="11"/>
  <c r="R33" i="11"/>
  <c r="R34" i="11"/>
  <c r="O20" i="11"/>
  <c r="O21" i="11"/>
  <c r="O25" i="11"/>
  <c r="O26" i="11"/>
  <c r="O27" i="11"/>
  <c r="O28" i="11"/>
  <c r="O29" i="11"/>
  <c r="O30" i="11"/>
  <c r="O31" i="11"/>
  <c r="O32" i="11"/>
  <c r="O33" i="11"/>
  <c r="O34" i="11"/>
  <c r="O35" i="11"/>
  <c r="V35" i="11"/>
  <c r="W35" i="11" s="1"/>
  <c r="R35" i="11"/>
  <c r="V34" i="11"/>
  <c r="W34" i="11" s="1"/>
  <c r="I112" i="11"/>
  <c r="V110" i="11"/>
  <c r="W110" i="11" s="1"/>
  <c r="V109" i="11"/>
  <c r="W109" i="11" s="1"/>
  <c r="V111" i="11"/>
  <c r="W111" i="11" s="1"/>
  <c r="R111" i="11"/>
  <c r="O111" i="11"/>
  <c r="R110" i="11"/>
  <c r="O110" i="11"/>
  <c r="X111" i="11"/>
  <c r="I138" i="11"/>
  <c r="R20" i="11"/>
  <c r="V137" i="11"/>
  <c r="X137" i="11" s="1"/>
  <c r="R137" i="11"/>
  <c r="O137" i="11"/>
  <c r="V136" i="11"/>
  <c r="X136" i="11" s="1"/>
  <c r="R136" i="11"/>
  <c r="O136" i="11"/>
  <c r="R109" i="11"/>
  <c r="O109" i="11"/>
  <c r="V108" i="11"/>
  <c r="X108" i="11" s="1"/>
  <c r="R108" i="11"/>
  <c r="O108" i="11"/>
  <c r="V107" i="11"/>
  <c r="W107" i="11" s="1"/>
  <c r="R107" i="11"/>
  <c r="O107" i="11"/>
  <c r="V106" i="11"/>
  <c r="X106" i="11" s="1"/>
  <c r="R106" i="11"/>
  <c r="O106" i="11"/>
  <c r="Y112" i="11"/>
  <c r="V105" i="11"/>
  <c r="X105" i="11" s="1"/>
  <c r="R105" i="11"/>
  <c r="Z112" i="11"/>
  <c r="S112" i="11"/>
  <c r="V135" i="11"/>
  <c r="X135" i="11" s="1"/>
  <c r="R135" i="11"/>
  <c r="O135" i="11"/>
  <c r="V134" i="11"/>
  <c r="X134" i="11" s="1"/>
  <c r="R134" i="11"/>
  <c r="O134" i="11"/>
  <c r="O105" i="11"/>
  <c r="V104" i="11"/>
  <c r="X104" i="11" s="1"/>
  <c r="R104" i="11"/>
  <c r="O104" i="11"/>
  <c r="V103" i="11"/>
  <c r="X103" i="11" s="1"/>
  <c r="R103" i="11"/>
  <c r="O103" i="11"/>
  <c r="V102" i="11"/>
  <c r="X102" i="11" s="1"/>
  <c r="R102" i="11"/>
  <c r="O102" i="11"/>
  <c r="R100" i="11"/>
  <c r="R101" i="11"/>
  <c r="V100" i="11"/>
  <c r="W100" i="11" s="1"/>
  <c r="X100" i="11" s="1"/>
  <c r="V101" i="11"/>
  <c r="W101" i="11" s="1"/>
  <c r="X101" i="11" s="1"/>
  <c r="O101" i="11"/>
  <c r="O100" i="11"/>
  <c r="V99" i="11"/>
  <c r="W99" i="11" s="1"/>
  <c r="X99" i="11" s="1"/>
  <c r="V98" i="11"/>
  <c r="W98" i="11" s="1"/>
  <c r="X98" i="11" s="1"/>
  <c r="V97" i="11"/>
  <c r="W97" i="11" s="1"/>
  <c r="X97" i="11" s="1"/>
  <c r="R99" i="11"/>
  <c r="R98" i="11"/>
  <c r="R97" i="11"/>
  <c r="O99" i="11"/>
  <c r="O98" i="11"/>
  <c r="R133" i="11"/>
  <c r="R132" i="11"/>
  <c r="V133" i="11"/>
  <c r="W133" i="11" s="1"/>
  <c r="X133" i="11" s="1"/>
  <c r="V132" i="11"/>
  <c r="W132" i="11" s="1"/>
  <c r="X132" i="11" s="1"/>
  <c r="O133" i="11"/>
  <c r="O132" i="11"/>
  <c r="I171" i="11"/>
  <c r="R131" i="11"/>
  <c r="R130" i="11"/>
  <c r="R129" i="11"/>
  <c r="R128" i="11"/>
  <c r="R127" i="11"/>
  <c r="R126" i="11"/>
  <c r="R125" i="11"/>
  <c r="R124" i="11"/>
  <c r="R123" i="11"/>
  <c r="R122" i="11"/>
  <c r="R121" i="11"/>
  <c r="R120" i="11"/>
  <c r="R119" i="11"/>
  <c r="R118" i="11"/>
  <c r="R117" i="11"/>
  <c r="R116" i="11"/>
  <c r="R115" i="11"/>
  <c r="R96" i="11"/>
  <c r="R95" i="11"/>
  <c r="R94" i="11"/>
  <c r="R93" i="11"/>
  <c r="R92" i="11"/>
  <c r="R91" i="11"/>
  <c r="R90" i="11"/>
  <c r="R89" i="11"/>
  <c r="R88" i="11"/>
  <c r="R87" i="11"/>
  <c r="R86" i="11"/>
  <c r="R85" i="11"/>
  <c r="R84"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49" i="11"/>
  <c r="R48" i="11"/>
  <c r="R47" i="11"/>
  <c r="R46" i="11"/>
  <c r="R45" i="11"/>
  <c r="V94" i="11"/>
  <c r="W94" i="11" s="1"/>
  <c r="X94" i="11" s="1"/>
  <c r="V95" i="11"/>
  <c r="W95" i="11" s="1"/>
  <c r="X95" i="11" s="1"/>
  <c r="V96" i="11"/>
  <c r="W96" i="11" s="1"/>
  <c r="X96" i="11" s="1"/>
  <c r="V130" i="11"/>
  <c r="W130" i="11" s="1"/>
  <c r="X130" i="11" s="1"/>
  <c r="V131" i="11"/>
  <c r="W131" i="11" s="1"/>
  <c r="X131" i="11" s="1"/>
  <c r="O131" i="11"/>
  <c r="O130" i="11"/>
  <c r="O97" i="11"/>
  <c r="O96" i="11"/>
  <c r="O95" i="11"/>
  <c r="O94" i="11"/>
  <c r="O24" i="11"/>
  <c r="O23" i="11"/>
  <c r="O22" i="11"/>
  <c r="V45" i="11"/>
  <c r="W45" i="11" s="1"/>
  <c r="V91" i="11"/>
  <c r="W91" i="11" s="1"/>
  <c r="X91" i="11" s="1"/>
  <c r="V90" i="11"/>
  <c r="W90" i="11" s="1"/>
  <c r="X90" i="11" s="1"/>
  <c r="V92" i="11"/>
  <c r="W92" i="11" s="1"/>
  <c r="X92" i="11" s="1"/>
  <c r="V93" i="11"/>
  <c r="W93" i="11" s="1"/>
  <c r="X93" i="11" s="1"/>
  <c r="V128" i="11"/>
  <c r="W128" i="11" s="1"/>
  <c r="X128" i="11" s="1"/>
  <c r="V129" i="11"/>
  <c r="W129" i="11" s="1"/>
  <c r="X129" i="11" s="1"/>
  <c r="O129" i="11"/>
  <c r="O128" i="11"/>
  <c r="O93" i="11"/>
  <c r="O92" i="11"/>
  <c r="O91" i="11"/>
  <c r="O90" i="11"/>
  <c r="V126" i="11"/>
  <c r="W126" i="11" s="1"/>
  <c r="X126" i="11" s="1"/>
  <c r="V127" i="11"/>
  <c r="W127" i="11" s="1"/>
  <c r="X127" i="11" s="1"/>
  <c r="O126" i="11"/>
  <c r="O127" i="11"/>
  <c r="V86" i="11"/>
  <c r="W86" i="11" s="1"/>
  <c r="X86" i="11" s="1"/>
  <c r="V85" i="11"/>
  <c r="W85" i="11" s="1"/>
  <c r="X85" i="11" s="1"/>
  <c r="V87" i="11"/>
  <c r="W87" i="11" s="1"/>
  <c r="X87" i="11" s="1"/>
  <c r="V88" i="11"/>
  <c r="W88" i="11" s="1"/>
  <c r="X88" i="11" s="1"/>
  <c r="V89" i="11"/>
  <c r="W89" i="11" s="1"/>
  <c r="X89" i="11" s="1"/>
  <c r="O88" i="11"/>
  <c r="O89" i="11"/>
  <c r="O86" i="11"/>
  <c r="O87" i="11"/>
  <c r="O85" i="11"/>
  <c r="R146" i="11"/>
  <c r="R153" i="11"/>
  <c r="R152" i="11"/>
  <c r="R151" i="11"/>
  <c r="R150" i="11"/>
  <c r="R149" i="11"/>
  <c r="R148" i="11"/>
  <c r="V168" i="11"/>
  <c r="W168" i="11" s="1"/>
  <c r="X168" i="11" s="1"/>
  <c r="V165" i="11"/>
  <c r="V162" i="11"/>
  <c r="W162" i="11" s="1"/>
  <c r="X162" i="11" s="1"/>
  <c r="V161" i="11"/>
  <c r="W161" i="11" s="1"/>
  <c r="X161" i="11" s="1"/>
  <c r="V158" i="11"/>
  <c r="W158" i="11" s="1"/>
  <c r="X158" i="11" s="1"/>
  <c r="V157" i="11"/>
  <c r="W157" i="11" s="1"/>
  <c r="X157" i="11" s="1"/>
  <c r="V154" i="11"/>
  <c r="W154" i="11" s="1"/>
  <c r="X154" i="11" s="1"/>
  <c r="V153" i="11"/>
  <c r="W153" i="11" s="1"/>
  <c r="X153" i="11" s="1"/>
  <c r="V150" i="11"/>
  <c r="W150" i="11" s="1"/>
  <c r="X150" i="11" s="1"/>
  <c r="V149" i="11"/>
  <c r="W149" i="11" s="1"/>
  <c r="X149" i="11" s="1"/>
  <c r="V146" i="11"/>
  <c r="W146" i="11" s="1"/>
  <c r="X146" i="11" s="1"/>
  <c r="V145" i="11"/>
  <c r="W145" i="11" s="1"/>
  <c r="X145" i="11" s="1"/>
  <c r="V142" i="11"/>
  <c r="W142" i="11" s="1"/>
  <c r="X142" i="11" s="1"/>
  <c r="V141" i="11"/>
  <c r="R142" i="11"/>
  <c r="R143" i="11"/>
  <c r="R144" i="11"/>
  <c r="R145" i="11"/>
  <c r="R147" i="11"/>
  <c r="R154" i="11"/>
  <c r="R155" i="11"/>
  <c r="R156" i="11"/>
  <c r="R157" i="11"/>
  <c r="R158" i="11"/>
  <c r="R159" i="11"/>
  <c r="R160" i="11"/>
  <c r="R161" i="11"/>
  <c r="R162" i="11"/>
  <c r="R163" i="11"/>
  <c r="R164" i="11"/>
  <c r="R165" i="11"/>
  <c r="R166" i="11"/>
  <c r="R167" i="11"/>
  <c r="R168" i="11"/>
  <c r="R169" i="11"/>
  <c r="R170" i="11"/>
  <c r="V124" i="11"/>
  <c r="W124" i="11" s="1"/>
  <c r="X124" i="11" s="1"/>
  <c r="V125" i="11"/>
  <c r="W125" i="11" s="1"/>
  <c r="X125" i="11" s="1"/>
  <c r="O125" i="11"/>
  <c r="V83" i="11"/>
  <c r="W83" i="11" s="1"/>
  <c r="X83" i="11" s="1"/>
  <c r="V84" i="11"/>
  <c r="W84" i="11" s="1"/>
  <c r="X84" i="11" s="1"/>
  <c r="O83" i="11"/>
  <c r="O84" i="11"/>
  <c r="V80" i="11"/>
  <c r="W80" i="11" s="1"/>
  <c r="X80" i="11" s="1"/>
  <c r="O124" i="11"/>
  <c r="V82" i="11"/>
  <c r="W82" i="11" s="1"/>
  <c r="X82" i="11" s="1"/>
  <c r="V81" i="11"/>
  <c r="W81" i="11" s="1"/>
  <c r="X81" i="11" s="1"/>
  <c r="V79" i="11"/>
  <c r="W79" i="11" s="1"/>
  <c r="X79" i="11" s="1"/>
  <c r="O82" i="11"/>
  <c r="O81" i="11"/>
  <c r="O80" i="11"/>
  <c r="O79" i="11"/>
  <c r="V77" i="11"/>
  <c r="W77" i="11" s="1"/>
  <c r="X77" i="11" s="1"/>
  <c r="V76" i="11"/>
  <c r="W76" i="11" s="1"/>
  <c r="X76" i="11" s="1"/>
  <c r="V75" i="11"/>
  <c r="W75" i="11" s="1"/>
  <c r="X75" i="11" s="1"/>
  <c r="V123" i="11"/>
  <c r="W123" i="11" s="1"/>
  <c r="X123" i="11" s="1"/>
  <c r="O123" i="11"/>
  <c r="V78" i="11"/>
  <c r="W78" i="11" s="1"/>
  <c r="X78" i="11" s="1"/>
  <c r="V72" i="11"/>
  <c r="W72" i="11" s="1"/>
  <c r="X72" i="11" s="1"/>
  <c r="O75" i="11"/>
  <c r="O76" i="11"/>
  <c r="O77" i="11"/>
  <c r="O78" i="11"/>
  <c r="V170" i="11"/>
  <c r="W170" i="11" s="1"/>
  <c r="X170" i="11" s="1"/>
  <c r="V169" i="11"/>
  <c r="W169" i="11" s="1"/>
  <c r="X169" i="11" s="1"/>
  <c r="W165" i="11"/>
  <c r="X165" i="11" s="1"/>
  <c r="O168" i="11"/>
  <c r="S168" i="11"/>
  <c r="O169" i="11"/>
  <c r="S169" i="11"/>
  <c r="O170" i="11"/>
  <c r="V71" i="11"/>
  <c r="W71" i="11" s="1"/>
  <c r="X71" i="11" s="1"/>
  <c r="V167" i="11"/>
  <c r="W167" i="11" s="1"/>
  <c r="X167" i="11" s="1"/>
  <c r="V166" i="11"/>
  <c r="W166" i="11" s="1"/>
  <c r="V122" i="11"/>
  <c r="W122" i="11" s="1"/>
  <c r="X122" i="11" s="1"/>
  <c r="V74" i="11"/>
  <c r="W74" i="11" s="1"/>
  <c r="X74" i="11" s="1"/>
  <c r="O122" i="11"/>
  <c r="V73" i="11"/>
  <c r="W73" i="11" s="1"/>
  <c r="X73" i="11" s="1"/>
  <c r="O71" i="11"/>
  <c r="O72" i="11"/>
  <c r="O73" i="11"/>
  <c r="O74" i="11"/>
  <c r="V163" i="11"/>
  <c r="W163" i="11" s="1"/>
  <c r="X163" i="11" s="1"/>
  <c r="O165" i="11"/>
  <c r="S165" i="11"/>
  <c r="O166" i="11"/>
  <c r="S166" i="11"/>
  <c r="O167" i="11"/>
  <c r="V70" i="11"/>
  <c r="W70" i="11" s="1"/>
  <c r="X70" i="11" s="1"/>
  <c r="V69" i="11"/>
  <c r="W69" i="11" s="1"/>
  <c r="X69" i="11" s="1"/>
  <c r="O70" i="11"/>
  <c r="O69" i="11"/>
  <c r="V121" i="11"/>
  <c r="X121" i="11" s="1"/>
  <c r="O121" i="11"/>
  <c r="V164" i="11"/>
  <c r="W164" i="11" s="1"/>
  <c r="X164" i="11" s="1"/>
  <c r="O164" i="11"/>
  <c r="S163" i="11"/>
  <c r="O163" i="11"/>
  <c r="S162" i="11"/>
  <c r="O162" i="11"/>
  <c r="S161" i="11"/>
  <c r="O161" i="11"/>
  <c r="V68" i="11"/>
  <c r="W68" i="11" s="1"/>
  <c r="X68" i="11" s="1"/>
  <c r="V67" i="11"/>
  <c r="W67" i="11" s="1"/>
  <c r="X67" i="11" s="1"/>
  <c r="O68" i="11"/>
  <c r="O67" i="11"/>
  <c r="V160" i="11"/>
  <c r="W160" i="11" s="1"/>
  <c r="X160" i="11" s="1"/>
  <c r="V159" i="11"/>
  <c r="W159" i="11" s="1"/>
  <c r="X159" i="11" s="1"/>
  <c r="O160" i="11"/>
  <c r="S159" i="11"/>
  <c r="O159" i="11"/>
  <c r="S158" i="11"/>
  <c r="O158" i="11"/>
  <c r="S157" i="11"/>
  <c r="O157" i="11"/>
  <c r="V120" i="11"/>
  <c r="W120" i="11" s="1"/>
  <c r="O120" i="11"/>
  <c r="V66" i="11"/>
  <c r="W66" i="11" s="1"/>
  <c r="X66" i="11" s="1"/>
  <c r="V65" i="11"/>
  <c r="W65" i="11" s="1"/>
  <c r="X65" i="11" s="1"/>
  <c r="V64" i="11"/>
  <c r="W64" i="11" s="1"/>
  <c r="X64" i="11" s="1"/>
  <c r="V63" i="11"/>
  <c r="W63" i="11" s="1"/>
  <c r="X63" i="11" s="1"/>
  <c r="O66" i="11"/>
  <c r="O65" i="11"/>
  <c r="O64" i="11"/>
  <c r="O63" i="11"/>
  <c r="V155" i="11"/>
  <c r="W155" i="11" s="1"/>
  <c r="X155" i="11" s="1"/>
  <c r="V156" i="11"/>
  <c r="W156" i="11" s="1"/>
  <c r="X156" i="11" s="1"/>
  <c r="O156" i="11"/>
  <c r="S155" i="11"/>
  <c r="O155" i="11"/>
  <c r="S154" i="11"/>
  <c r="O154" i="11"/>
  <c r="S153" i="11"/>
  <c r="O153" i="11"/>
  <c r="V62" i="11"/>
  <c r="W62" i="11" s="1"/>
  <c r="X62" i="11" s="1"/>
  <c r="V61" i="11"/>
  <c r="W61" i="11" s="1"/>
  <c r="X61" i="11" s="1"/>
  <c r="V60" i="11"/>
  <c r="W60" i="11" s="1"/>
  <c r="X60" i="11" s="1"/>
  <c r="V59" i="11"/>
  <c r="W59" i="11" s="1"/>
  <c r="X59" i="11" s="1"/>
  <c r="O62" i="11"/>
  <c r="O61" i="11"/>
  <c r="O60" i="11"/>
  <c r="O59" i="11"/>
  <c r="V119" i="11"/>
  <c r="W119" i="11" s="1"/>
  <c r="O119" i="11"/>
  <c r="V118" i="11"/>
  <c r="W118" i="11" s="1"/>
  <c r="O118" i="11"/>
  <c r="V152" i="11"/>
  <c r="W152" i="11" s="1"/>
  <c r="X152" i="11" s="1"/>
  <c r="V151" i="11"/>
  <c r="W151" i="11" s="1"/>
  <c r="X151" i="11" s="1"/>
  <c r="O152" i="11"/>
  <c r="S151" i="11"/>
  <c r="O151" i="11"/>
  <c r="S150" i="11"/>
  <c r="O150" i="11"/>
  <c r="S149" i="11"/>
  <c r="O149" i="11"/>
  <c r="V55" i="11"/>
  <c r="X55" i="11" s="1"/>
  <c r="V56" i="11"/>
  <c r="W56" i="11" s="1"/>
  <c r="V57" i="11"/>
  <c r="W57" i="11" s="1"/>
  <c r="V58" i="11"/>
  <c r="X58" i="11" s="1"/>
  <c r="O58" i="11"/>
  <c r="O57" i="11"/>
  <c r="O56" i="11"/>
  <c r="O55" i="11"/>
  <c r="V147" i="11"/>
  <c r="W147" i="11" s="1"/>
  <c r="X147" i="11" s="1"/>
  <c r="V143" i="11"/>
  <c r="W143" i="11" s="1"/>
  <c r="X143" i="11" s="1"/>
  <c r="V148" i="11"/>
  <c r="W148" i="11" s="1"/>
  <c r="X148" i="11" s="1"/>
  <c r="O148" i="11"/>
  <c r="S147" i="11"/>
  <c r="O147" i="11"/>
  <c r="S146" i="11"/>
  <c r="O146" i="11"/>
  <c r="S145" i="11"/>
  <c r="O145" i="11"/>
  <c r="V117" i="11"/>
  <c r="X117" i="11" s="1"/>
  <c r="O117" i="11"/>
  <c r="V54" i="11"/>
  <c r="X54" i="11" s="1"/>
  <c r="V53" i="11"/>
  <c r="X53" i="11" s="1"/>
  <c r="V52" i="11"/>
  <c r="X52" i="11" s="1"/>
  <c r="V51" i="11"/>
  <c r="X51" i="11" s="1"/>
  <c r="O54" i="11"/>
  <c r="O53" i="11"/>
  <c r="O52" i="11"/>
  <c r="O51" i="11"/>
  <c r="V116" i="11"/>
  <c r="W116" i="11" s="1"/>
  <c r="O116" i="11"/>
  <c r="V50" i="11"/>
  <c r="X50" i="11" s="1"/>
  <c r="V49" i="11"/>
  <c r="W49" i="11" s="1"/>
  <c r="V48" i="11"/>
  <c r="X48" i="11" s="1"/>
  <c r="R50" i="11"/>
  <c r="O50" i="11"/>
  <c r="O49" i="11"/>
  <c r="O48" i="11"/>
  <c r="V144" i="11"/>
  <c r="W144" i="11" s="1"/>
  <c r="X144" i="11" s="1"/>
  <c r="R141" i="11"/>
  <c r="O144" i="11"/>
  <c r="S143" i="11"/>
  <c r="O143" i="11"/>
  <c r="S142" i="11"/>
  <c r="O142" i="11"/>
  <c r="S141" i="11"/>
  <c r="O141" i="11"/>
  <c r="Y176" i="11"/>
  <c r="V115" i="11"/>
  <c r="X115" i="11" s="1"/>
  <c r="O115" i="11"/>
  <c r="V47" i="11"/>
  <c r="W47" i="11" s="1"/>
  <c r="O47" i="11"/>
  <c r="V46" i="11"/>
  <c r="W46" i="11" s="1"/>
  <c r="O46" i="11"/>
  <c r="O45" i="11"/>
  <c r="W26" i="11" l="1"/>
  <c r="X109" i="11"/>
  <c r="X120" i="11"/>
  <c r="W53" i="11"/>
  <c r="W103" i="11"/>
  <c r="X49" i="11"/>
  <c r="W54" i="11"/>
  <c r="V171" i="11"/>
  <c r="V172" i="11" s="1"/>
  <c r="X56" i="11"/>
  <c r="X118" i="11"/>
  <c r="W48" i="11"/>
  <c r="W104" i="11"/>
  <c r="W52" i="11"/>
  <c r="W115" i="11"/>
  <c r="X47" i="11"/>
  <c r="X57" i="11"/>
  <c r="W102" i="11"/>
  <c r="W105" i="11"/>
  <c r="X110" i="11"/>
  <c r="O138" i="11"/>
  <c r="R43" i="11"/>
  <c r="O43" i="11"/>
  <c r="X46" i="11"/>
  <c r="O171" i="11"/>
  <c r="V138" i="11"/>
  <c r="V139" i="11" s="1"/>
  <c r="S171" i="11"/>
  <c r="W136" i="11"/>
  <c r="V43" i="11"/>
  <c r="O112" i="11"/>
  <c r="X119" i="11"/>
  <c r="Y165" i="11"/>
  <c r="R112" i="11"/>
  <c r="R138" i="11"/>
  <c r="W137" i="11"/>
  <c r="W117" i="11"/>
  <c r="W141" i="11"/>
  <c r="W171" i="11" s="1"/>
  <c r="W172" i="11" s="1"/>
  <c r="R171" i="11"/>
  <c r="W108" i="11"/>
  <c r="W33" i="11"/>
  <c r="X35" i="11"/>
  <c r="W25" i="11"/>
  <c r="Y166" i="11"/>
  <c r="X166" i="11"/>
  <c r="W50" i="11"/>
  <c r="X116" i="11"/>
  <c r="W58" i="11"/>
  <c r="W32" i="11"/>
  <c r="W121" i="11"/>
  <c r="W135" i="11"/>
  <c r="W106" i="11"/>
  <c r="X34" i="11"/>
  <c r="W23" i="11"/>
  <c r="X20" i="11"/>
  <c r="X45" i="11"/>
  <c r="V112" i="11"/>
  <c r="W51" i="11"/>
  <c r="X107" i="11"/>
  <c r="X31" i="11"/>
  <c r="W55" i="11"/>
  <c r="W134" i="11"/>
  <c r="X28" i="11"/>
  <c r="X24" i="11"/>
  <c r="X30" i="11"/>
  <c r="X22" i="11"/>
  <c r="X29" i="11"/>
  <c r="X21" i="11"/>
  <c r="X27" i="11"/>
  <c r="W20" i="11"/>
  <c r="X36" i="11"/>
  <c r="X141" i="11" l="1"/>
  <c r="X138" i="11"/>
  <c r="X139" i="11" s="1"/>
  <c r="W138" i="11"/>
  <c r="W139" i="11" s="1"/>
  <c r="W176" i="11" s="1"/>
  <c r="X112" i="11"/>
  <c r="X43" i="11"/>
  <c r="W43" i="11"/>
  <c r="W112" i="11"/>
  <c r="X171" i="11"/>
  <c r="X172" i="11" s="1"/>
  <c r="X176" i="11" s="1"/>
</calcChain>
</file>

<file path=xl/sharedStrings.xml><?xml version="1.0" encoding="utf-8"?>
<sst xmlns="http://schemas.openxmlformats.org/spreadsheetml/2006/main" count="1352" uniqueCount="188">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</sst>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7">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3" borderId="0" xfId="0" applyNumberFormat="1" applyFont="1" applyFill="1" applyAlignment="1">
      <alignment horizontal="center" vertical="center"/>
    </xf>
    <xf numFmtId="165" fontId="42" fillId="33"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982">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theme="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82"/>
  <sheetViews>
    <sheetView showGridLines="0" tabSelected="1" zoomScaleNormal="100" workbookViewId="0">
      <pane ySplit="8" topLeftCell="A9" activePane="bottomLeft" state="frozen"/>
      <selection activeCell="I35" sqref="I35:I62"/>
      <selection pane="bottomLeft" activeCell="V176" sqref="V176"/>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8"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8" s="5" customFormat="1" ht="15.75" x14ac:dyDescent="0.25">
      <c r="A2" s="45" t="s">
        <v>130</v>
      </c>
      <c r="B2" s="45">
        <v>44225</v>
      </c>
      <c r="C2" s="45"/>
      <c r="D2" s="45"/>
      <c r="E2" s="14"/>
      <c r="F2" s="14"/>
      <c r="G2" s="14"/>
      <c r="H2" s="14"/>
      <c r="I2" s="17"/>
      <c r="J2" s="17"/>
      <c r="K2" s="6"/>
      <c r="L2" s="6"/>
      <c r="M2" s="6"/>
      <c r="N2" s="6"/>
      <c r="O2" s="6"/>
      <c r="P2" s="6"/>
      <c r="Q2" s="6"/>
      <c r="R2" s="6"/>
      <c r="S2" s="36"/>
      <c r="T2" s="7"/>
      <c r="U2" s="32"/>
      <c r="V2" s="20"/>
      <c r="W2" s="20"/>
      <c r="X2" s="20"/>
      <c r="Y2" s="20"/>
    </row>
    <row r="3" spans="1:28"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8"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8"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8" s="11" customFormat="1" ht="12.75" customHeight="1" x14ac:dyDescent="0.2">
      <c r="A6" s="203" t="s">
        <v>0</v>
      </c>
      <c r="B6" s="182" t="s">
        <v>1</v>
      </c>
      <c r="C6" s="182" t="s">
        <v>2</v>
      </c>
      <c r="D6" s="182" t="s">
        <v>3</v>
      </c>
      <c r="E6" s="206" t="s">
        <v>4</v>
      </c>
      <c r="F6" s="206" t="s">
        <v>14</v>
      </c>
      <c r="G6" s="206" t="s">
        <v>22</v>
      </c>
      <c r="H6" s="206" t="s">
        <v>23</v>
      </c>
      <c r="I6" s="182" t="s">
        <v>131</v>
      </c>
      <c r="J6" s="182" t="s">
        <v>133</v>
      </c>
      <c r="K6" s="209" t="s">
        <v>5</v>
      </c>
      <c r="L6" s="210"/>
      <c r="M6" s="185" t="s">
        <v>21</v>
      </c>
      <c r="N6" s="182" t="s">
        <v>15</v>
      </c>
      <c r="O6" s="185" t="s">
        <v>19</v>
      </c>
      <c r="P6" s="197" t="s">
        <v>17</v>
      </c>
      <c r="Q6" s="198"/>
      <c r="R6" s="185" t="s">
        <v>20</v>
      </c>
      <c r="S6" s="182" t="s">
        <v>10</v>
      </c>
      <c r="T6" s="22"/>
      <c r="U6" s="193" t="s">
        <v>39</v>
      </c>
      <c r="V6" s="194"/>
      <c r="W6" s="194"/>
      <c r="X6" s="194"/>
      <c r="Y6" s="195"/>
      <c r="Z6" s="90"/>
      <c r="AA6" s="182" t="s">
        <v>9</v>
      </c>
    </row>
    <row r="7" spans="1:28" s="11" customFormat="1" ht="12.75" customHeight="1" x14ac:dyDescent="0.2">
      <c r="A7" s="204"/>
      <c r="B7" s="183"/>
      <c r="C7" s="183"/>
      <c r="D7" s="183"/>
      <c r="E7" s="207"/>
      <c r="F7" s="207"/>
      <c r="G7" s="207"/>
      <c r="H7" s="207"/>
      <c r="I7" s="183"/>
      <c r="J7" s="183"/>
      <c r="K7" s="211"/>
      <c r="L7" s="212"/>
      <c r="M7" s="196"/>
      <c r="N7" s="183"/>
      <c r="O7" s="196"/>
      <c r="P7" s="199"/>
      <c r="Q7" s="200"/>
      <c r="R7" s="196"/>
      <c r="S7" s="183"/>
      <c r="T7" s="22"/>
      <c r="U7" s="185" t="s">
        <v>117</v>
      </c>
      <c r="V7" s="187" t="s">
        <v>6</v>
      </c>
      <c r="W7" s="188"/>
      <c r="X7" s="191" t="s">
        <v>7</v>
      </c>
      <c r="Y7" s="191" t="s">
        <v>8</v>
      </c>
      <c r="AA7" s="183"/>
    </row>
    <row r="8" spans="1:28" s="11" customFormat="1" x14ac:dyDescent="0.2">
      <c r="A8" s="205"/>
      <c r="B8" s="184"/>
      <c r="C8" s="184"/>
      <c r="D8" s="184"/>
      <c r="E8" s="208"/>
      <c r="F8" s="208"/>
      <c r="G8" s="208"/>
      <c r="H8" s="208"/>
      <c r="I8" s="184"/>
      <c r="J8" s="184"/>
      <c r="K8" s="213"/>
      <c r="L8" s="214"/>
      <c r="M8" s="186"/>
      <c r="N8" s="184"/>
      <c r="O8" s="186"/>
      <c r="P8" s="201"/>
      <c r="Q8" s="202"/>
      <c r="R8" s="186"/>
      <c r="S8" s="184"/>
      <c r="T8" s="22"/>
      <c r="U8" s="186"/>
      <c r="V8" s="189"/>
      <c r="W8" s="190"/>
      <c r="X8" s="192"/>
      <c r="Y8" s="192"/>
      <c r="AA8" s="184"/>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8" s="124" customFormat="1" x14ac:dyDescent="0.2">
      <c r="A10" s="107">
        <v>2021</v>
      </c>
      <c r="B10" s="107" t="s">
        <v>152</v>
      </c>
      <c r="C10" s="107">
        <v>152</v>
      </c>
      <c r="D10" s="107" t="s">
        <v>35</v>
      </c>
      <c r="E10" s="108">
        <v>44106</v>
      </c>
      <c r="F10" s="108">
        <v>44197</v>
      </c>
      <c r="G10" s="108">
        <v>44227</v>
      </c>
      <c r="H10" s="108">
        <v>44232</v>
      </c>
      <c r="I10" s="109">
        <v>2300</v>
      </c>
      <c r="J10" s="109" t="s">
        <v>135</v>
      </c>
      <c r="K10" s="107" t="s">
        <v>13</v>
      </c>
      <c r="L10" s="107" t="s">
        <v>16</v>
      </c>
      <c r="M10" s="110">
        <v>36.799999999999997</v>
      </c>
      <c r="N10" s="107" t="s">
        <v>36</v>
      </c>
      <c r="O10" s="135">
        <f t="shared" ref="O10:O11" si="0">-(M10*I10)</f>
        <v>-84640</v>
      </c>
      <c r="P10" s="112" t="s">
        <v>18</v>
      </c>
      <c r="Q10" s="108" t="s">
        <v>108</v>
      </c>
      <c r="R10" s="137">
        <f>I10*U10</f>
        <v>104482.1</v>
      </c>
      <c r="S10" s="114">
        <v>0</v>
      </c>
      <c r="T10" s="181"/>
      <c r="U10" s="181">
        <v>45.427</v>
      </c>
      <c r="V10" s="114">
        <f>(U10-M10)*I10</f>
        <v>19842.100000000006</v>
      </c>
      <c r="W10" s="122">
        <f>V10</f>
        <v>19842.100000000006</v>
      </c>
      <c r="X10" s="114">
        <f>V10</f>
        <v>19842.100000000006</v>
      </c>
      <c r="Y10" s="114">
        <v>0</v>
      </c>
      <c r="Z10" s="107"/>
      <c r="AA10" s="123" t="s">
        <v>142</v>
      </c>
    </row>
    <row r="11" spans="1:28" s="124" customFormat="1" x14ac:dyDescent="0.2">
      <c r="A11" s="107">
        <v>2021</v>
      </c>
      <c r="B11" s="107" t="s">
        <v>184</v>
      </c>
      <c r="C11" s="107">
        <v>161</v>
      </c>
      <c r="D11" s="107" t="s">
        <v>11</v>
      </c>
      <c r="E11" s="108">
        <v>44106</v>
      </c>
      <c r="F11" s="108">
        <v>44197</v>
      </c>
      <c r="G11" s="108">
        <v>44227</v>
      </c>
      <c r="H11" s="108">
        <v>44232</v>
      </c>
      <c r="I11" s="109">
        <v>2300</v>
      </c>
      <c r="J11" s="109" t="s">
        <v>135</v>
      </c>
      <c r="K11" s="107" t="s">
        <v>13</v>
      </c>
      <c r="L11" s="107" t="s">
        <v>16</v>
      </c>
      <c r="M11" s="110">
        <v>36.75</v>
      </c>
      <c r="N11" s="107" t="s">
        <v>36</v>
      </c>
      <c r="O11" s="135">
        <f t="shared" si="0"/>
        <v>-84525</v>
      </c>
      <c r="P11" s="112" t="s">
        <v>18</v>
      </c>
      <c r="Q11" s="108" t="s">
        <v>108</v>
      </c>
      <c r="R11" s="137">
        <f>I11*U11</f>
        <v>104482.1</v>
      </c>
      <c r="S11" s="114">
        <v>0</v>
      </c>
      <c r="T11" s="181"/>
      <c r="U11" s="181">
        <v>45.427</v>
      </c>
      <c r="V11" s="114">
        <f>(U11-M11)*I11</f>
        <v>19957.099999999999</v>
      </c>
      <c r="W11" s="122">
        <f>V11</f>
        <v>19957.099999999999</v>
      </c>
      <c r="X11" s="114">
        <f>V11</f>
        <v>19957.099999999999</v>
      </c>
      <c r="Y11" s="114">
        <v>0</v>
      </c>
      <c r="Z11" s="107"/>
      <c r="AA11" s="123" t="s">
        <v>142</v>
      </c>
    </row>
    <row r="12" spans="1:28" s="177" customFormat="1" ht="12.75" customHeight="1" x14ac:dyDescent="0.2">
      <c r="A12" s="172"/>
      <c r="B12" s="172"/>
      <c r="C12" s="172"/>
      <c r="D12" s="172"/>
      <c r="E12" s="173"/>
      <c r="F12" s="173"/>
      <c r="G12" s="173"/>
      <c r="H12" s="172"/>
      <c r="I12" s="174">
        <f>SUM(I10:I11)</f>
        <v>4600</v>
      </c>
      <c r="J12" s="174"/>
      <c r="K12" s="172"/>
      <c r="L12" s="175"/>
      <c r="M12" s="172"/>
      <c r="N12" s="172" t="s">
        <v>36</v>
      </c>
      <c r="O12" s="176">
        <f>SUM(O10:O11)</f>
        <v>-169165</v>
      </c>
      <c r="P12" s="176"/>
      <c r="Q12" s="172"/>
      <c r="R12" s="174">
        <f>SUM(R10:R11)</f>
        <v>208964.2</v>
      </c>
      <c r="S12" s="175">
        <f>SUM(S10:S11)</f>
        <v>0</v>
      </c>
      <c r="T12" s="172"/>
      <c r="U12" s="172" t="s">
        <v>38</v>
      </c>
      <c r="V12" s="176">
        <f>SUM(V10:V11)</f>
        <v>39799.200000000004</v>
      </c>
      <c r="W12" s="176">
        <f>SUM(W10:W11)</f>
        <v>39799.200000000004</v>
      </c>
      <c r="X12" s="176">
        <f>SUM(X10:X11)</f>
        <v>39799.200000000004</v>
      </c>
      <c r="Y12" s="175">
        <f>SUM(Y10:Y11)</f>
        <v>0</v>
      </c>
      <c r="Z12" s="176"/>
      <c r="AA12" s="176"/>
      <c r="AB12" s="132"/>
    </row>
    <row r="13" spans="1:28" s="11" customFormat="1" ht="12.75" customHeight="1" x14ac:dyDescent="0.2">
      <c r="A13" s="48"/>
      <c r="B13" s="49"/>
      <c r="C13" s="49"/>
      <c r="D13" s="49"/>
      <c r="E13" s="50"/>
      <c r="F13" s="50"/>
      <c r="G13" s="50"/>
      <c r="H13" s="50"/>
      <c r="I13" s="48"/>
      <c r="J13" s="48"/>
      <c r="K13" s="49"/>
      <c r="L13" s="49"/>
      <c r="M13" s="51"/>
      <c r="N13" s="49"/>
      <c r="O13" s="51"/>
      <c r="P13" s="51"/>
      <c r="Q13" s="51"/>
      <c r="R13" s="51"/>
      <c r="S13" s="148"/>
      <c r="T13" s="52"/>
      <c r="U13" s="51"/>
      <c r="V13" s="48"/>
      <c r="W13" s="48"/>
      <c r="X13" s="53"/>
      <c r="Y13" s="53"/>
      <c r="Z13" s="54"/>
      <c r="AA13" s="49"/>
    </row>
    <row r="14" spans="1:28" s="124" customFormat="1" x14ac:dyDescent="0.2">
      <c r="A14" s="107">
        <v>2021</v>
      </c>
      <c r="B14" s="107" t="s">
        <v>185</v>
      </c>
      <c r="C14" s="107">
        <v>170</v>
      </c>
      <c r="D14" s="107" t="s">
        <v>35</v>
      </c>
      <c r="E14" s="108">
        <v>44134</v>
      </c>
      <c r="F14" s="108">
        <v>44197</v>
      </c>
      <c r="G14" s="108">
        <v>44227</v>
      </c>
      <c r="H14" s="108">
        <v>44232</v>
      </c>
      <c r="I14" s="109">
        <v>1700</v>
      </c>
      <c r="J14" s="109" t="s">
        <v>135</v>
      </c>
      <c r="K14" s="107" t="s">
        <v>13</v>
      </c>
      <c r="L14" s="107" t="s">
        <v>16</v>
      </c>
      <c r="M14" s="110">
        <v>41.15</v>
      </c>
      <c r="N14" s="107" t="s">
        <v>12</v>
      </c>
      <c r="O14" s="135">
        <f>-(M14*I14)</f>
        <v>-69955</v>
      </c>
      <c r="P14" s="112" t="s">
        <v>18</v>
      </c>
      <c r="Q14" s="108" t="s">
        <v>108</v>
      </c>
      <c r="R14" s="137">
        <f>I14*U14</f>
        <v>93976</v>
      </c>
      <c r="S14" s="114">
        <v>0</v>
      </c>
      <c r="T14" s="181"/>
      <c r="U14" s="181">
        <v>55.28</v>
      </c>
      <c r="V14" s="114">
        <f>(U14-M14)*I14</f>
        <v>24021.000000000004</v>
      </c>
      <c r="W14" s="122">
        <f t="shared" ref="W14" si="1">V14</f>
        <v>24021.000000000004</v>
      </c>
      <c r="X14" s="114">
        <f t="shared" ref="X14" si="2">V14</f>
        <v>24021.000000000004</v>
      </c>
      <c r="Y14" s="114">
        <v>0</v>
      </c>
      <c r="Z14" s="107"/>
      <c r="AA14" s="123" t="s">
        <v>142</v>
      </c>
    </row>
    <row r="15" spans="1:28" s="124" customFormat="1" x14ac:dyDescent="0.2">
      <c r="A15" s="107">
        <v>2021</v>
      </c>
      <c r="B15" s="107" t="s">
        <v>186</v>
      </c>
      <c r="C15" s="107">
        <v>180</v>
      </c>
      <c r="D15" s="107" t="s">
        <v>11</v>
      </c>
      <c r="E15" s="108">
        <v>44134</v>
      </c>
      <c r="F15" s="108">
        <v>44197</v>
      </c>
      <c r="G15" s="108">
        <v>44227</v>
      </c>
      <c r="H15" s="108">
        <v>44232</v>
      </c>
      <c r="I15" s="109">
        <v>1700</v>
      </c>
      <c r="J15" s="109" t="s">
        <v>135</v>
      </c>
      <c r="K15" s="107" t="s">
        <v>13</v>
      </c>
      <c r="L15" s="107" t="s">
        <v>16</v>
      </c>
      <c r="M15" s="110">
        <v>41.12</v>
      </c>
      <c r="N15" s="107" t="s">
        <v>12</v>
      </c>
      <c r="O15" s="135">
        <f t="shared" ref="O15" si="3">-(M15*I15)</f>
        <v>-69904</v>
      </c>
      <c r="P15" s="112" t="s">
        <v>18</v>
      </c>
      <c r="Q15" s="108" t="s">
        <v>108</v>
      </c>
      <c r="R15" s="137">
        <f>I15*U15</f>
        <v>93976</v>
      </c>
      <c r="S15" s="114">
        <v>0</v>
      </c>
      <c r="T15" s="181"/>
      <c r="U15" s="181">
        <v>55.28</v>
      </c>
      <c r="V15" s="114">
        <f>(U15-M15)*I15</f>
        <v>24072.000000000007</v>
      </c>
      <c r="W15" s="122">
        <f t="shared" ref="W15" si="4">V15</f>
        <v>24072.000000000007</v>
      </c>
      <c r="X15" s="114">
        <f t="shared" ref="X15" si="5">V15</f>
        <v>24072.000000000007</v>
      </c>
      <c r="Y15" s="114">
        <v>0</v>
      </c>
      <c r="Z15" s="107"/>
      <c r="AA15" s="123" t="s">
        <v>142</v>
      </c>
    </row>
    <row r="16" spans="1:28" s="23" customFormat="1" x14ac:dyDescent="0.2">
      <c r="A16" s="92">
        <v>2021</v>
      </c>
      <c r="B16" s="92" t="s">
        <v>187</v>
      </c>
      <c r="C16" s="92">
        <v>190</v>
      </c>
      <c r="D16" s="92" t="s">
        <v>11</v>
      </c>
      <c r="E16" s="81">
        <v>44134</v>
      </c>
      <c r="F16" s="81">
        <v>44197</v>
      </c>
      <c r="G16" s="81">
        <v>44227</v>
      </c>
      <c r="H16" s="81">
        <v>44232</v>
      </c>
      <c r="I16" s="99">
        <v>3400</v>
      </c>
      <c r="J16" s="99" t="s">
        <v>135</v>
      </c>
      <c r="K16" s="92" t="s">
        <v>81</v>
      </c>
      <c r="L16" s="92" t="s">
        <v>82</v>
      </c>
      <c r="M16" s="93">
        <v>50</v>
      </c>
      <c r="N16" s="92" t="s">
        <v>12</v>
      </c>
      <c r="O16" s="135">
        <f t="shared" ref="O16" si="6">-(M16*I16)</f>
        <v>-170000</v>
      </c>
      <c r="P16" s="95"/>
      <c r="Q16" s="81" t="s">
        <v>108</v>
      </c>
      <c r="R16" s="137">
        <f>I16*U16</f>
        <v>187952</v>
      </c>
      <c r="S16" s="97">
        <v>0</v>
      </c>
      <c r="T16" s="181"/>
      <c r="U16" s="181">
        <v>55.28</v>
      </c>
      <c r="V16" s="97">
        <f>(U16-M16)*I16</f>
        <v>17952.000000000004</v>
      </c>
      <c r="W16" s="100">
        <f t="shared" ref="W16" si="7">V16</f>
        <v>17952.000000000004</v>
      </c>
      <c r="X16" s="97">
        <f t="shared" ref="X16" si="8">V16</f>
        <v>17952.000000000004</v>
      </c>
      <c r="Y16" s="97">
        <v>0</v>
      </c>
      <c r="Z16" s="92"/>
      <c r="AA16" s="83" t="s">
        <v>142</v>
      </c>
    </row>
    <row r="17" spans="1:29" s="177" customFormat="1" ht="12.75" customHeight="1" x14ac:dyDescent="0.2">
      <c r="A17" s="172"/>
      <c r="B17" s="172"/>
      <c r="C17" s="172"/>
      <c r="D17" s="172"/>
      <c r="E17" s="173"/>
      <c r="F17" s="173"/>
      <c r="G17" s="173"/>
      <c r="H17" s="172"/>
      <c r="I17" s="174">
        <f>SUM(I14:I16)</f>
        <v>6800</v>
      </c>
      <c r="J17" s="174"/>
      <c r="K17" s="172"/>
      <c r="L17" s="175"/>
      <c r="M17" s="172"/>
      <c r="N17" s="172" t="s">
        <v>12</v>
      </c>
      <c r="O17" s="176">
        <f>SUM(O14:O16)</f>
        <v>-309859</v>
      </c>
      <c r="P17" s="176"/>
      <c r="Q17" s="172"/>
      <c r="R17" s="174">
        <f>SUM(R14:R16)</f>
        <v>375904</v>
      </c>
      <c r="S17" s="175">
        <f>SUM(S15:S16)</f>
        <v>0</v>
      </c>
      <c r="T17" s="172"/>
      <c r="U17" s="172" t="s">
        <v>37</v>
      </c>
      <c r="V17" s="176">
        <f>SUM(V14:V16)</f>
        <v>66045.000000000015</v>
      </c>
      <c r="W17" s="176">
        <f>SUM(W14:W16)</f>
        <v>66045.000000000015</v>
      </c>
      <c r="X17" s="176">
        <f>SUM(X14:X16)</f>
        <v>66045.000000000015</v>
      </c>
      <c r="Y17" s="175">
        <f>SUM(Y15:Y16)</f>
        <v>0</v>
      </c>
      <c r="Z17" s="176"/>
      <c r="AA17" s="176"/>
      <c r="AB17" s="132"/>
    </row>
    <row r="18" spans="1:29" x14ac:dyDescent="0.2">
      <c r="U18" s="42" t="s">
        <v>119</v>
      </c>
      <c r="V18" s="91">
        <f>V17/$V$181</f>
        <v>54409.523417226192</v>
      </c>
      <c r="W18" s="91">
        <f>W17/$V$181</f>
        <v>54409.523417226192</v>
      </c>
      <c r="X18" s="91">
        <f>X17/$V$181</f>
        <v>54409.523417226192</v>
      </c>
    </row>
    <row r="19" spans="1:29" s="11" customFormat="1" ht="9" customHeight="1" x14ac:dyDescent="0.2">
      <c r="A19" s="48"/>
      <c r="B19" s="49"/>
      <c r="C19" s="49"/>
      <c r="D19" s="49"/>
      <c r="E19" s="50"/>
      <c r="F19" s="50"/>
      <c r="G19" s="50"/>
      <c r="H19" s="50"/>
      <c r="I19" s="48"/>
      <c r="J19" s="48"/>
      <c r="K19" s="49"/>
      <c r="L19" s="49"/>
      <c r="M19" s="51"/>
      <c r="N19" s="49"/>
      <c r="O19" s="51"/>
      <c r="P19" s="51"/>
      <c r="Q19" s="51"/>
      <c r="R19" s="51"/>
      <c r="S19" s="148"/>
      <c r="T19" s="52"/>
      <c r="U19" s="51"/>
      <c r="V19" s="48"/>
      <c r="W19" s="48"/>
      <c r="X19" s="53"/>
      <c r="Y19" s="53"/>
      <c r="Z19" s="54"/>
      <c r="AA19" s="49"/>
    </row>
    <row r="20" spans="1:29" s="149" customFormat="1" x14ac:dyDescent="0.2">
      <c r="A20" s="101">
        <v>2020</v>
      </c>
      <c r="B20" s="101" t="s">
        <v>141</v>
      </c>
      <c r="C20" s="101">
        <v>110</v>
      </c>
      <c r="D20" s="101" t="s">
        <v>11</v>
      </c>
      <c r="E20" s="102">
        <v>43784</v>
      </c>
      <c r="F20" s="102">
        <v>43831</v>
      </c>
      <c r="G20" s="102">
        <v>43861</v>
      </c>
      <c r="H20" s="102">
        <v>43868</v>
      </c>
      <c r="I20" s="103">
        <v>16000</v>
      </c>
      <c r="J20" s="103" t="s">
        <v>135</v>
      </c>
      <c r="K20" s="101" t="s">
        <v>13</v>
      </c>
      <c r="L20" s="101" t="s">
        <v>16</v>
      </c>
      <c r="M20" s="104">
        <v>58.8</v>
      </c>
      <c r="N20" s="101" t="s">
        <v>36</v>
      </c>
      <c r="O20" s="135">
        <f t="shared" ref="O20:O21" si="9">-(M20*I20)</f>
        <v>-940800</v>
      </c>
      <c r="P20" s="106" t="s">
        <v>18</v>
      </c>
      <c r="Q20" s="102" t="s">
        <v>108</v>
      </c>
      <c r="R20" s="137">
        <f>I20*U20</f>
        <v>916646.08</v>
      </c>
      <c r="S20" s="125">
        <v>0</v>
      </c>
      <c r="T20" s="101"/>
      <c r="U20" s="161">
        <v>57.290379999999999</v>
      </c>
      <c r="V20" s="162">
        <f t="shared" ref="V20:V27" si="10">(U20-M20)*I20</f>
        <v>-24153.919999999969</v>
      </c>
      <c r="W20" s="125">
        <f t="shared" ref="W20:W27" si="11">V20</f>
        <v>-24153.919999999969</v>
      </c>
      <c r="X20" s="162">
        <f t="shared" ref="X20:X27" si="12">V20</f>
        <v>-24153.919999999969</v>
      </c>
      <c r="Y20" s="125">
        <v>0</v>
      </c>
      <c r="Z20" s="125">
        <v>0</v>
      </c>
      <c r="AA20" s="159" t="s">
        <v>142</v>
      </c>
      <c r="AC20" s="150"/>
    </row>
    <row r="21" spans="1:29" s="141" customFormat="1" x14ac:dyDescent="0.2">
      <c r="A21" s="119">
        <v>2020</v>
      </c>
      <c r="B21" s="119" t="s">
        <v>146</v>
      </c>
      <c r="C21" s="119">
        <v>111</v>
      </c>
      <c r="D21" s="119" t="s">
        <v>11</v>
      </c>
      <c r="E21" s="120">
        <v>43784</v>
      </c>
      <c r="F21" s="120">
        <v>43862</v>
      </c>
      <c r="G21" s="120">
        <v>43890</v>
      </c>
      <c r="H21" s="120">
        <v>43896</v>
      </c>
      <c r="I21" s="121">
        <v>18000</v>
      </c>
      <c r="J21" s="121" t="s">
        <v>135</v>
      </c>
      <c r="K21" s="119" t="s">
        <v>13</v>
      </c>
      <c r="L21" s="119" t="s">
        <v>16</v>
      </c>
      <c r="M21" s="134">
        <v>58.8</v>
      </c>
      <c r="N21" s="119" t="s">
        <v>36</v>
      </c>
      <c r="O21" s="135">
        <f t="shared" si="9"/>
        <v>-1058400</v>
      </c>
      <c r="P21" s="136" t="s">
        <v>18</v>
      </c>
      <c r="Q21" s="120" t="s">
        <v>108</v>
      </c>
      <c r="R21" s="137">
        <f t="shared" ref="R21:R27" si="13">I21*U21</f>
        <v>915318</v>
      </c>
      <c r="S21" s="138">
        <v>0</v>
      </c>
      <c r="T21" s="119"/>
      <c r="U21" s="139">
        <v>50.850999999999999</v>
      </c>
      <c r="V21" s="143">
        <f t="shared" si="10"/>
        <v>-143081.99999999997</v>
      </c>
      <c r="W21" s="138">
        <f t="shared" si="11"/>
        <v>-143081.99999999997</v>
      </c>
      <c r="X21" s="143">
        <f t="shared" si="12"/>
        <v>-143081.99999999997</v>
      </c>
      <c r="Y21" s="138">
        <v>0</v>
      </c>
      <c r="Z21" s="138">
        <v>0</v>
      </c>
      <c r="AA21" s="140" t="s">
        <v>142</v>
      </c>
    </row>
    <row r="22" spans="1:29" s="141" customFormat="1" x14ac:dyDescent="0.2">
      <c r="A22" s="119">
        <v>2020</v>
      </c>
      <c r="B22" s="119" t="s">
        <v>150</v>
      </c>
      <c r="C22" s="119">
        <v>112</v>
      </c>
      <c r="D22" s="119" t="s">
        <v>11</v>
      </c>
      <c r="E22" s="120">
        <v>43784</v>
      </c>
      <c r="F22" s="120">
        <v>43891</v>
      </c>
      <c r="G22" s="120">
        <v>43921</v>
      </c>
      <c r="H22" s="120">
        <v>43928</v>
      </c>
      <c r="I22" s="121">
        <v>22000</v>
      </c>
      <c r="J22" s="121" t="s">
        <v>135</v>
      </c>
      <c r="K22" s="119" t="s">
        <v>13</v>
      </c>
      <c r="L22" s="119" t="s">
        <v>16</v>
      </c>
      <c r="M22" s="134">
        <v>58.8</v>
      </c>
      <c r="N22" s="119" t="s">
        <v>36</v>
      </c>
      <c r="O22" s="135">
        <f>-(M22*I22)</f>
        <v>-1293600</v>
      </c>
      <c r="P22" s="136" t="s">
        <v>18</v>
      </c>
      <c r="Q22" s="120" t="s">
        <v>108</v>
      </c>
      <c r="R22" s="137">
        <f t="shared" si="13"/>
        <v>672562</v>
      </c>
      <c r="S22" s="138">
        <v>0</v>
      </c>
      <c r="T22" s="119"/>
      <c r="U22" s="139">
        <v>30.571000000000002</v>
      </c>
      <c r="V22" s="143">
        <f t="shared" si="10"/>
        <v>-621037.99999999988</v>
      </c>
      <c r="W22" s="138">
        <f t="shared" si="11"/>
        <v>-621037.99999999988</v>
      </c>
      <c r="X22" s="143">
        <f t="shared" si="12"/>
        <v>-621037.99999999988</v>
      </c>
      <c r="Y22" s="138">
        <v>0</v>
      </c>
      <c r="Z22" s="138">
        <v>0</v>
      </c>
      <c r="AA22" s="140" t="s">
        <v>142</v>
      </c>
    </row>
    <row r="23" spans="1:29" s="141" customFormat="1" x14ac:dyDescent="0.2">
      <c r="A23" s="119">
        <v>2020</v>
      </c>
      <c r="B23" s="119" t="s">
        <v>151</v>
      </c>
      <c r="C23" s="119">
        <v>139</v>
      </c>
      <c r="D23" s="119" t="s">
        <v>35</v>
      </c>
      <c r="E23" s="120">
        <v>43888</v>
      </c>
      <c r="F23" s="120">
        <v>43891</v>
      </c>
      <c r="G23" s="120">
        <v>43921</v>
      </c>
      <c r="H23" s="120">
        <v>43928</v>
      </c>
      <c r="I23" s="121">
        <v>99</v>
      </c>
      <c r="J23" s="121" t="s">
        <v>135</v>
      </c>
      <c r="K23" s="119" t="s">
        <v>13</v>
      </c>
      <c r="L23" s="119" t="s">
        <v>16</v>
      </c>
      <c r="M23" s="134">
        <v>48.8</v>
      </c>
      <c r="N23" s="119" t="s">
        <v>36</v>
      </c>
      <c r="O23" s="135">
        <f>-(M23*I23)</f>
        <v>-4831.2</v>
      </c>
      <c r="P23" s="136" t="s">
        <v>18</v>
      </c>
      <c r="Q23" s="120" t="s">
        <v>108</v>
      </c>
      <c r="R23" s="137">
        <f t="shared" si="13"/>
        <v>3026.529</v>
      </c>
      <c r="S23" s="138">
        <v>0</v>
      </c>
      <c r="T23" s="119"/>
      <c r="U23" s="139">
        <v>30.571000000000002</v>
      </c>
      <c r="V23" s="143">
        <f t="shared" si="10"/>
        <v>-1804.6709999999996</v>
      </c>
      <c r="W23" s="138">
        <f t="shared" si="11"/>
        <v>-1804.6709999999996</v>
      </c>
      <c r="X23" s="143">
        <f t="shared" si="12"/>
        <v>-1804.6709999999996</v>
      </c>
      <c r="Y23" s="138">
        <v>0</v>
      </c>
      <c r="Z23" s="138">
        <v>0</v>
      </c>
      <c r="AA23" s="140" t="s">
        <v>142</v>
      </c>
    </row>
    <row r="24" spans="1:29" s="163" customFormat="1" x14ac:dyDescent="0.2">
      <c r="A24" s="119">
        <v>2020</v>
      </c>
      <c r="B24" s="119" t="s">
        <v>152</v>
      </c>
      <c r="C24" s="119">
        <v>149</v>
      </c>
      <c r="D24" s="119" t="s">
        <v>35</v>
      </c>
      <c r="E24" s="120">
        <v>43900</v>
      </c>
      <c r="F24" s="120">
        <v>43891</v>
      </c>
      <c r="G24" s="120">
        <v>43921</v>
      </c>
      <c r="H24" s="120">
        <v>43928</v>
      </c>
      <c r="I24" s="121">
        <v>2500</v>
      </c>
      <c r="J24" s="121" t="s">
        <v>135</v>
      </c>
      <c r="K24" s="119" t="s">
        <v>13</v>
      </c>
      <c r="L24" s="119" t="s">
        <v>16</v>
      </c>
      <c r="M24" s="134">
        <v>36</v>
      </c>
      <c r="N24" s="119" t="s">
        <v>36</v>
      </c>
      <c r="O24" s="135">
        <f>-(M24*I24)</f>
        <v>-90000</v>
      </c>
      <c r="P24" s="136" t="s">
        <v>18</v>
      </c>
      <c r="Q24" s="120" t="s">
        <v>108</v>
      </c>
      <c r="R24" s="137">
        <f t="shared" si="13"/>
        <v>76427.5</v>
      </c>
      <c r="S24" s="138">
        <v>0</v>
      </c>
      <c r="T24" s="164"/>
      <c r="U24" s="139">
        <v>30.571000000000002</v>
      </c>
      <c r="V24" s="143">
        <f t="shared" si="10"/>
        <v>-13572.499999999996</v>
      </c>
      <c r="W24" s="138">
        <f t="shared" si="11"/>
        <v>-13572.499999999996</v>
      </c>
      <c r="X24" s="143">
        <f t="shared" si="12"/>
        <v>-13572.499999999996</v>
      </c>
      <c r="Y24" s="165">
        <v>0</v>
      </c>
      <c r="Z24" s="165">
        <v>0</v>
      </c>
      <c r="AA24" s="140" t="s">
        <v>142</v>
      </c>
    </row>
    <row r="25" spans="1:29" s="160" customFormat="1" x14ac:dyDescent="0.2">
      <c r="A25" s="101">
        <v>2020</v>
      </c>
      <c r="B25" s="101" t="s">
        <v>156</v>
      </c>
      <c r="C25" s="101">
        <v>113</v>
      </c>
      <c r="D25" s="101" t="s">
        <v>11</v>
      </c>
      <c r="E25" s="102">
        <v>43784</v>
      </c>
      <c r="F25" s="102">
        <v>43922</v>
      </c>
      <c r="G25" s="102">
        <v>43951</v>
      </c>
      <c r="H25" s="102">
        <v>43959</v>
      </c>
      <c r="I25" s="103">
        <v>18000</v>
      </c>
      <c r="J25" s="103" t="s">
        <v>135</v>
      </c>
      <c r="K25" s="101" t="s">
        <v>13</v>
      </c>
      <c r="L25" s="101" t="s">
        <v>16</v>
      </c>
      <c r="M25" s="104">
        <v>58.8</v>
      </c>
      <c r="N25" s="101" t="s">
        <v>36</v>
      </c>
      <c r="O25" s="135">
        <f t="shared" ref="O25:O38" si="14">-(M25*I25)</f>
        <v>-1058400</v>
      </c>
      <c r="P25" s="106" t="s">
        <v>18</v>
      </c>
      <c r="Q25" s="102" t="s">
        <v>108</v>
      </c>
      <c r="R25" s="137">
        <f t="shared" si="13"/>
        <v>442080</v>
      </c>
      <c r="S25" s="125">
        <v>0</v>
      </c>
      <c r="T25" s="101"/>
      <c r="U25" s="161">
        <v>24.56</v>
      </c>
      <c r="V25" s="125">
        <f t="shared" si="10"/>
        <v>-616319.99999999988</v>
      </c>
      <c r="W25" s="125">
        <f t="shared" si="11"/>
        <v>-616319.99999999988</v>
      </c>
      <c r="X25" s="162">
        <f t="shared" si="12"/>
        <v>-616319.99999999988</v>
      </c>
      <c r="Y25" s="125">
        <v>0</v>
      </c>
      <c r="Z25" s="125">
        <v>0</v>
      </c>
      <c r="AA25" s="159" t="s">
        <v>142</v>
      </c>
    </row>
    <row r="26" spans="1:29" s="160" customFormat="1" x14ac:dyDescent="0.2">
      <c r="A26" s="101">
        <v>2020</v>
      </c>
      <c r="B26" s="101" t="s">
        <v>160</v>
      </c>
      <c r="C26" s="101">
        <v>140</v>
      </c>
      <c r="D26" s="101" t="s">
        <v>35</v>
      </c>
      <c r="E26" s="102">
        <v>43888</v>
      </c>
      <c r="F26" s="102">
        <v>43922</v>
      </c>
      <c r="G26" s="102">
        <v>43951</v>
      </c>
      <c r="H26" s="102">
        <v>43959</v>
      </c>
      <c r="I26" s="103">
        <v>694</v>
      </c>
      <c r="J26" s="103" t="s">
        <v>135</v>
      </c>
      <c r="K26" s="101" t="s">
        <v>13</v>
      </c>
      <c r="L26" s="101" t="s">
        <v>16</v>
      </c>
      <c r="M26" s="104">
        <v>48.8</v>
      </c>
      <c r="N26" s="101" t="s">
        <v>36</v>
      </c>
      <c r="O26" s="135">
        <f t="shared" si="14"/>
        <v>-33867.199999999997</v>
      </c>
      <c r="P26" s="106" t="s">
        <v>18</v>
      </c>
      <c r="Q26" s="102" t="s">
        <v>108</v>
      </c>
      <c r="R26" s="137">
        <f t="shared" si="13"/>
        <v>17045.333999999999</v>
      </c>
      <c r="S26" s="125">
        <v>0</v>
      </c>
      <c r="T26" s="101"/>
      <c r="U26" s="161">
        <v>24.561</v>
      </c>
      <c r="V26" s="125">
        <f t="shared" si="10"/>
        <v>-16821.865999999998</v>
      </c>
      <c r="W26" s="125">
        <f t="shared" si="11"/>
        <v>-16821.865999999998</v>
      </c>
      <c r="X26" s="162">
        <f t="shared" si="12"/>
        <v>-16821.865999999998</v>
      </c>
      <c r="Y26" s="125">
        <v>0</v>
      </c>
      <c r="Z26" s="125">
        <v>0</v>
      </c>
      <c r="AA26" s="159" t="s">
        <v>142</v>
      </c>
    </row>
    <row r="27" spans="1:29" s="168" customFormat="1" x14ac:dyDescent="0.2">
      <c r="A27" s="101">
        <v>2020</v>
      </c>
      <c r="B27" s="101" t="s">
        <v>161</v>
      </c>
      <c r="C27" s="101">
        <v>150</v>
      </c>
      <c r="D27" s="101" t="s">
        <v>35</v>
      </c>
      <c r="E27" s="102">
        <v>43900</v>
      </c>
      <c r="F27" s="102">
        <v>43922</v>
      </c>
      <c r="G27" s="102">
        <v>43951</v>
      </c>
      <c r="H27" s="102">
        <v>43959</v>
      </c>
      <c r="I27" s="103">
        <v>2500</v>
      </c>
      <c r="J27" s="103" t="s">
        <v>135</v>
      </c>
      <c r="K27" s="101" t="s">
        <v>13</v>
      </c>
      <c r="L27" s="101" t="s">
        <v>16</v>
      </c>
      <c r="M27" s="104">
        <v>36</v>
      </c>
      <c r="N27" s="101" t="s">
        <v>36</v>
      </c>
      <c r="O27" s="155">
        <f t="shared" si="14"/>
        <v>-90000</v>
      </c>
      <c r="P27" s="106" t="s">
        <v>18</v>
      </c>
      <c r="Q27" s="102" t="s">
        <v>108</v>
      </c>
      <c r="R27" s="137">
        <f t="shared" si="13"/>
        <v>61402.5</v>
      </c>
      <c r="S27" s="125">
        <v>0</v>
      </c>
      <c r="T27" s="166"/>
      <c r="U27" s="161">
        <v>24.561</v>
      </c>
      <c r="V27" s="125">
        <f t="shared" si="10"/>
        <v>-28597.5</v>
      </c>
      <c r="W27" s="125">
        <f t="shared" si="11"/>
        <v>-28597.5</v>
      </c>
      <c r="X27" s="162">
        <f t="shared" si="12"/>
        <v>-28597.5</v>
      </c>
      <c r="Y27" s="125">
        <v>0</v>
      </c>
      <c r="Z27" s="167">
        <v>0</v>
      </c>
      <c r="AA27" s="159" t="s">
        <v>142</v>
      </c>
    </row>
    <row r="28" spans="1:29" s="141" customFormat="1" x14ac:dyDescent="0.2">
      <c r="A28" s="119">
        <v>2020</v>
      </c>
      <c r="B28" s="119" t="s">
        <v>162</v>
      </c>
      <c r="C28" s="119">
        <v>114</v>
      </c>
      <c r="D28" s="119" t="s">
        <v>11</v>
      </c>
      <c r="E28" s="120">
        <v>43784</v>
      </c>
      <c r="F28" s="120">
        <v>43952</v>
      </c>
      <c r="G28" s="120">
        <v>43982</v>
      </c>
      <c r="H28" s="120">
        <v>43987</v>
      </c>
      <c r="I28" s="121">
        <v>20000</v>
      </c>
      <c r="J28" s="121" t="s">
        <v>135</v>
      </c>
      <c r="K28" s="119" t="s">
        <v>13</v>
      </c>
      <c r="L28" s="119" t="s">
        <v>16</v>
      </c>
      <c r="M28" s="134">
        <v>58.8</v>
      </c>
      <c r="N28" s="119" t="s">
        <v>36</v>
      </c>
      <c r="O28" s="135">
        <f t="shared" si="14"/>
        <v>-1176000</v>
      </c>
      <c r="P28" s="136" t="s">
        <v>18</v>
      </c>
      <c r="Q28" s="120" t="s">
        <v>108</v>
      </c>
      <c r="R28" s="137">
        <f t="shared" ref="R28:R34" si="15">I28*U28</f>
        <v>596420</v>
      </c>
      <c r="S28" s="138">
        <v>0</v>
      </c>
      <c r="T28" s="119"/>
      <c r="U28" s="139">
        <v>29.821000000000002</v>
      </c>
      <c r="V28" s="138">
        <f t="shared" ref="V28:V33" si="16">(U28-M28)*I28</f>
        <v>-579579.99999999988</v>
      </c>
      <c r="W28" s="143">
        <f t="shared" ref="W28:W30" si="17">V28</f>
        <v>-579579.99999999988</v>
      </c>
      <c r="X28" s="138">
        <f t="shared" ref="X28:X30" si="18">V28</f>
        <v>-579579.99999999988</v>
      </c>
      <c r="Y28" s="138">
        <v>0</v>
      </c>
      <c r="Z28" s="119"/>
      <c r="AA28" s="140" t="s">
        <v>142</v>
      </c>
    </row>
    <row r="29" spans="1:29" s="124" customFormat="1" x14ac:dyDescent="0.2">
      <c r="A29" s="107">
        <v>2020</v>
      </c>
      <c r="B29" s="107" t="s">
        <v>163</v>
      </c>
      <c r="C29" s="107">
        <v>141</v>
      </c>
      <c r="D29" s="107" t="s">
        <v>35</v>
      </c>
      <c r="E29" s="108">
        <v>43888</v>
      </c>
      <c r="F29" s="108">
        <v>43952</v>
      </c>
      <c r="G29" s="108">
        <v>43982</v>
      </c>
      <c r="H29" s="108">
        <v>43987</v>
      </c>
      <c r="I29" s="109">
        <v>734</v>
      </c>
      <c r="J29" s="109" t="s">
        <v>135</v>
      </c>
      <c r="K29" s="107" t="s">
        <v>13</v>
      </c>
      <c r="L29" s="107" t="s">
        <v>16</v>
      </c>
      <c r="M29" s="110">
        <v>48.8</v>
      </c>
      <c r="N29" s="107" t="s">
        <v>36</v>
      </c>
      <c r="O29" s="111">
        <f t="shared" si="14"/>
        <v>-35819.199999999997</v>
      </c>
      <c r="P29" s="112" t="s">
        <v>18</v>
      </c>
      <c r="Q29" s="108" t="s">
        <v>108</v>
      </c>
      <c r="R29" s="113">
        <f t="shared" si="15"/>
        <v>21888.614000000001</v>
      </c>
      <c r="S29" s="114">
        <v>0</v>
      </c>
      <c r="T29" s="107"/>
      <c r="U29" s="115">
        <v>29.821000000000002</v>
      </c>
      <c r="V29" s="114">
        <f t="shared" si="16"/>
        <v>-13930.585999999998</v>
      </c>
      <c r="W29" s="122">
        <f t="shared" si="17"/>
        <v>-13930.585999999998</v>
      </c>
      <c r="X29" s="114">
        <f t="shared" si="18"/>
        <v>-13930.585999999998</v>
      </c>
      <c r="Y29" s="114">
        <v>0</v>
      </c>
      <c r="Z29" s="107"/>
      <c r="AA29" s="123" t="s">
        <v>142</v>
      </c>
    </row>
    <row r="30" spans="1:29" s="163" customFormat="1" x14ac:dyDescent="0.2">
      <c r="A30" s="119">
        <v>2020</v>
      </c>
      <c r="B30" s="119" t="s">
        <v>164</v>
      </c>
      <c r="C30" s="119">
        <v>151</v>
      </c>
      <c r="D30" s="119" t="s">
        <v>35</v>
      </c>
      <c r="E30" s="120">
        <v>43900</v>
      </c>
      <c r="F30" s="120">
        <v>43952</v>
      </c>
      <c r="G30" s="120">
        <v>43982</v>
      </c>
      <c r="H30" s="120">
        <v>43987</v>
      </c>
      <c r="I30" s="121">
        <v>2500</v>
      </c>
      <c r="J30" s="121" t="s">
        <v>135</v>
      </c>
      <c r="K30" s="119" t="s">
        <v>13</v>
      </c>
      <c r="L30" s="119" t="s">
        <v>16</v>
      </c>
      <c r="M30" s="134">
        <v>36</v>
      </c>
      <c r="N30" s="119" t="s">
        <v>36</v>
      </c>
      <c r="O30" s="135">
        <f t="shared" si="14"/>
        <v>-90000</v>
      </c>
      <c r="P30" s="136" t="s">
        <v>18</v>
      </c>
      <c r="Q30" s="120" t="s">
        <v>108</v>
      </c>
      <c r="R30" s="137">
        <f t="shared" si="15"/>
        <v>74552.5</v>
      </c>
      <c r="S30" s="138">
        <v>0</v>
      </c>
      <c r="T30" s="164"/>
      <c r="U30" s="139">
        <v>29.821000000000002</v>
      </c>
      <c r="V30" s="165">
        <f t="shared" si="16"/>
        <v>-15447.499999999996</v>
      </c>
      <c r="W30" s="169">
        <f t="shared" si="17"/>
        <v>-15447.499999999996</v>
      </c>
      <c r="X30" s="165">
        <f t="shared" si="18"/>
        <v>-15447.499999999996</v>
      </c>
      <c r="Y30" s="114">
        <v>0</v>
      </c>
      <c r="Z30" s="164"/>
      <c r="AA30" s="140" t="s">
        <v>142</v>
      </c>
    </row>
    <row r="31" spans="1:29" s="163" customFormat="1" x14ac:dyDescent="0.2">
      <c r="A31" s="119">
        <v>2020</v>
      </c>
      <c r="B31" s="119" t="s">
        <v>168</v>
      </c>
      <c r="C31" s="119">
        <v>115</v>
      </c>
      <c r="D31" s="119" t="s">
        <v>11</v>
      </c>
      <c r="E31" s="120">
        <v>43784</v>
      </c>
      <c r="F31" s="120">
        <v>43983</v>
      </c>
      <c r="G31" s="120">
        <v>44012</v>
      </c>
      <c r="H31" s="120">
        <v>44019</v>
      </c>
      <c r="I31" s="121">
        <v>20000</v>
      </c>
      <c r="J31" s="121" t="s">
        <v>135</v>
      </c>
      <c r="K31" s="119" t="s">
        <v>13</v>
      </c>
      <c r="L31" s="119" t="s">
        <v>16</v>
      </c>
      <c r="M31" s="134">
        <v>58.8</v>
      </c>
      <c r="N31" s="119" t="s">
        <v>36</v>
      </c>
      <c r="O31" s="135">
        <f t="shared" si="14"/>
        <v>-1176000</v>
      </c>
      <c r="P31" s="136" t="s">
        <v>18</v>
      </c>
      <c r="Q31" s="120" t="s">
        <v>108</v>
      </c>
      <c r="R31" s="137">
        <f t="shared" si="15"/>
        <v>724580</v>
      </c>
      <c r="S31" s="138">
        <v>0</v>
      </c>
      <c r="T31" s="164"/>
      <c r="U31" s="139">
        <v>36.228999999999999</v>
      </c>
      <c r="V31" s="165">
        <f t="shared" si="16"/>
        <v>-451419.99999999994</v>
      </c>
      <c r="W31" s="169">
        <f>V31</f>
        <v>-451419.99999999994</v>
      </c>
      <c r="X31" s="165">
        <f>V31</f>
        <v>-451419.99999999994</v>
      </c>
      <c r="Y31" s="114">
        <v>0</v>
      </c>
      <c r="Z31" s="164"/>
      <c r="AA31" s="140" t="s">
        <v>142</v>
      </c>
    </row>
    <row r="32" spans="1:29" s="163" customFormat="1" x14ac:dyDescent="0.2">
      <c r="A32" s="119">
        <v>2020</v>
      </c>
      <c r="B32" s="119" t="s">
        <v>169</v>
      </c>
      <c r="C32" s="119">
        <v>142</v>
      </c>
      <c r="D32" s="119" t="s">
        <v>35</v>
      </c>
      <c r="E32" s="120">
        <v>43888</v>
      </c>
      <c r="F32" s="120">
        <v>43983</v>
      </c>
      <c r="G32" s="120">
        <v>44012</v>
      </c>
      <c r="H32" s="120">
        <v>44019</v>
      </c>
      <c r="I32" s="121">
        <v>2668</v>
      </c>
      <c r="J32" s="121" t="s">
        <v>135</v>
      </c>
      <c r="K32" s="119" t="s">
        <v>13</v>
      </c>
      <c r="L32" s="119" t="s">
        <v>16</v>
      </c>
      <c r="M32" s="134">
        <v>48.8</v>
      </c>
      <c r="N32" s="119" t="s">
        <v>36</v>
      </c>
      <c r="O32" s="135">
        <f t="shared" si="14"/>
        <v>-130198.39999999999</v>
      </c>
      <c r="P32" s="136" t="s">
        <v>18</v>
      </c>
      <c r="Q32" s="120" t="s">
        <v>108</v>
      </c>
      <c r="R32" s="137">
        <f t="shared" si="15"/>
        <v>96658.971999999994</v>
      </c>
      <c r="S32" s="138">
        <v>0</v>
      </c>
      <c r="T32" s="164"/>
      <c r="U32" s="139">
        <v>36.228999999999999</v>
      </c>
      <c r="V32" s="165">
        <f t="shared" si="16"/>
        <v>-33539.427999999993</v>
      </c>
      <c r="W32" s="169">
        <f>V32</f>
        <v>-33539.427999999993</v>
      </c>
      <c r="X32" s="165">
        <f>V32</f>
        <v>-33539.427999999993</v>
      </c>
      <c r="Y32" s="114">
        <v>0</v>
      </c>
      <c r="Z32" s="164"/>
      <c r="AA32" s="140" t="s">
        <v>142</v>
      </c>
    </row>
    <row r="33" spans="1:28" s="163" customFormat="1" x14ac:dyDescent="0.2">
      <c r="A33" s="119">
        <v>2020</v>
      </c>
      <c r="B33" s="119" t="s">
        <v>173</v>
      </c>
      <c r="C33" s="119">
        <v>143</v>
      </c>
      <c r="D33" s="119" t="s">
        <v>35</v>
      </c>
      <c r="E33" s="120">
        <v>43888</v>
      </c>
      <c r="F33" s="120">
        <v>44013</v>
      </c>
      <c r="G33" s="120">
        <v>44043</v>
      </c>
      <c r="H33" s="120">
        <v>44050</v>
      </c>
      <c r="I33" s="121">
        <v>3140</v>
      </c>
      <c r="J33" s="121" t="s">
        <v>135</v>
      </c>
      <c r="K33" s="119" t="s">
        <v>13</v>
      </c>
      <c r="L33" s="119" t="s">
        <v>16</v>
      </c>
      <c r="M33" s="134">
        <v>48.8</v>
      </c>
      <c r="N33" s="119" t="s">
        <v>36</v>
      </c>
      <c r="O33" s="135">
        <f t="shared" si="14"/>
        <v>-153232</v>
      </c>
      <c r="P33" s="136" t="s">
        <v>18</v>
      </c>
      <c r="Q33" s="120" t="s">
        <v>108</v>
      </c>
      <c r="R33" s="137">
        <f t="shared" si="15"/>
        <v>118453.35999999999</v>
      </c>
      <c r="S33" s="138">
        <v>0</v>
      </c>
      <c r="T33" s="164"/>
      <c r="U33" s="139">
        <v>37.723999999999997</v>
      </c>
      <c r="V33" s="165">
        <f t="shared" si="16"/>
        <v>-34778.639999999999</v>
      </c>
      <c r="W33" s="169">
        <f>V33</f>
        <v>-34778.639999999999</v>
      </c>
      <c r="X33" s="165">
        <f>V33</f>
        <v>-34778.639999999999</v>
      </c>
      <c r="Y33" s="114">
        <v>0</v>
      </c>
      <c r="Z33" s="164"/>
      <c r="AA33" s="140" t="s">
        <v>142</v>
      </c>
    </row>
    <row r="34" spans="1:28" s="163" customFormat="1" x14ac:dyDescent="0.2">
      <c r="A34" s="119">
        <v>2020</v>
      </c>
      <c r="B34" s="119" t="s">
        <v>174</v>
      </c>
      <c r="C34" s="119">
        <v>116</v>
      </c>
      <c r="D34" s="119" t="s">
        <v>11</v>
      </c>
      <c r="E34" s="120">
        <v>43784</v>
      </c>
      <c r="F34" s="120">
        <v>44013</v>
      </c>
      <c r="G34" s="120">
        <v>44043</v>
      </c>
      <c r="H34" s="120">
        <v>44050</v>
      </c>
      <c r="I34" s="121">
        <v>24000</v>
      </c>
      <c r="J34" s="121" t="s">
        <v>135</v>
      </c>
      <c r="K34" s="119" t="s">
        <v>13</v>
      </c>
      <c r="L34" s="119" t="s">
        <v>16</v>
      </c>
      <c r="M34" s="134">
        <v>58.8</v>
      </c>
      <c r="N34" s="119" t="s">
        <v>36</v>
      </c>
      <c r="O34" s="135">
        <f t="shared" si="14"/>
        <v>-1411200</v>
      </c>
      <c r="P34" s="136" t="s">
        <v>18</v>
      </c>
      <c r="Q34" s="120" t="s">
        <v>108</v>
      </c>
      <c r="R34" s="137">
        <f t="shared" si="15"/>
        <v>905375.99999999988</v>
      </c>
      <c r="S34" s="138">
        <v>0</v>
      </c>
      <c r="T34" s="164"/>
      <c r="U34" s="139">
        <v>37.723999999999997</v>
      </c>
      <c r="V34" s="165">
        <f t="shared" ref="V34:V40" si="19">(U34-M34)*I34</f>
        <v>-505824</v>
      </c>
      <c r="W34" s="169">
        <f>V34</f>
        <v>-505824</v>
      </c>
      <c r="X34" s="165">
        <f>V34</f>
        <v>-505824</v>
      </c>
      <c r="Y34" s="138">
        <v>0</v>
      </c>
      <c r="Z34" s="164"/>
      <c r="AA34" s="140" t="s">
        <v>142</v>
      </c>
    </row>
    <row r="35" spans="1:28" s="160" customFormat="1" x14ac:dyDescent="0.2">
      <c r="A35" s="151">
        <v>2020</v>
      </c>
      <c r="B35" s="151" t="s">
        <v>176</v>
      </c>
      <c r="C35" s="101">
        <v>144</v>
      </c>
      <c r="D35" s="151" t="s">
        <v>35</v>
      </c>
      <c r="E35" s="152">
        <v>43888</v>
      </c>
      <c r="F35" s="152">
        <v>44044</v>
      </c>
      <c r="G35" s="152">
        <v>44074</v>
      </c>
      <c r="H35" s="152">
        <v>44081</v>
      </c>
      <c r="I35" s="153">
        <v>8078</v>
      </c>
      <c r="J35" s="153" t="s">
        <v>135</v>
      </c>
      <c r="K35" s="151" t="s">
        <v>13</v>
      </c>
      <c r="L35" s="151" t="s">
        <v>16</v>
      </c>
      <c r="M35" s="154">
        <v>48.8</v>
      </c>
      <c r="N35" s="101" t="s">
        <v>36</v>
      </c>
      <c r="O35" s="155">
        <f t="shared" si="14"/>
        <v>-394206.39999999997</v>
      </c>
      <c r="P35" s="156" t="s">
        <v>18</v>
      </c>
      <c r="Q35" s="102" t="s">
        <v>108</v>
      </c>
      <c r="R35" s="157">
        <f t="shared" ref="R35:R40" si="20">I35*U35</f>
        <v>307707.17599999998</v>
      </c>
      <c r="S35" s="158">
        <v>0</v>
      </c>
      <c r="T35" s="161"/>
      <c r="U35" s="139">
        <v>38.091999999999999</v>
      </c>
      <c r="V35" s="170">
        <f t="shared" si="19"/>
        <v>-86499.223999999987</v>
      </c>
      <c r="W35" s="171">
        <f t="shared" ref="W35" si="21">V35</f>
        <v>-86499.223999999987</v>
      </c>
      <c r="X35" s="170">
        <f t="shared" ref="X35" si="22">V35</f>
        <v>-86499.223999999987</v>
      </c>
      <c r="Y35" s="158">
        <v>0</v>
      </c>
      <c r="Z35" s="151"/>
      <c r="AA35" s="159" t="s">
        <v>142</v>
      </c>
    </row>
    <row r="36" spans="1:28" s="23" customFormat="1" x14ac:dyDescent="0.2">
      <c r="A36" s="92">
        <v>2020</v>
      </c>
      <c r="B36" s="92" t="s">
        <v>177</v>
      </c>
      <c r="C36" s="92">
        <v>117</v>
      </c>
      <c r="D36" s="92" t="s">
        <v>11</v>
      </c>
      <c r="E36" s="81">
        <v>43784</v>
      </c>
      <c r="F36" s="81">
        <v>44044</v>
      </c>
      <c r="G36" s="81">
        <v>44074</v>
      </c>
      <c r="H36" s="81">
        <v>44081</v>
      </c>
      <c r="I36" s="99">
        <v>18000</v>
      </c>
      <c r="J36" s="99" t="s">
        <v>135</v>
      </c>
      <c r="K36" s="92" t="s">
        <v>13</v>
      </c>
      <c r="L36" s="92" t="s">
        <v>16</v>
      </c>
      <c r="M36" s="93">
        <v>58.8</v>
      </c>
      <c r="N36" s="92" t="s">
        <v>36</v>
      </c>
      <c r="O36" s="135">
        <f t="shared" si="14"/>
        <v>-1058400</v>
      </c>
      <c r="P36" s="95" t="s">
        <v>18</v>
      </c>
      <c r="Q36" s="81" t="s">
        <v>108</v>
      </c>
      <c r="R36" s="137">
        <f t="shared" si="20"/>
        <v>685656</v>
      </c>
      <c r="S36" s="97">
        <v>0</v>
      </c>
      <c r="T36" s="82"/>
      <c r="U36" s="139">
        <v>38.091999999999999</v>
      </c>
      <c r="V36" s="97">
        <f t="shared" si="19"/>
        <v>-372744</v>
      </c>
      <c r="W36" s="100">
        <f>V36</f>
        <v>-372744</v>
      </c>
      <c r="X36" s="97">
        <f t="shared" ref="X36" si="23">V36</f>
        <v>-372744</v>
      </c>
      <c r="Y36" s="97">
        <v>0</v>
      </c>
      <c r="Z36" s="92"/>
      <c r="AA36" s="83" t="s">
        <v>142</v>
      </c>
    </row>
    <row r="37" spans="1:28" s="23" customFormat="1" x14ac:dyDescent="0.2">
      <c r="A37" s="92">
        <v>2020</v>
      </c>
      <c r="B37" s="92" t="s">
        <v>178</v>
      </c>
      <c r="C37" s="92">
        <v>118</v>
      </c>
      <c r="D37" s="92" t="s">
        <v>11</v>
      </c>
      <c r="E37" s="81">
        <v>43784</v>
      </c>
      <c r="F37" s="81">
        <v>44075</v>
      </c>
      <c r="G37" s="81">
        <v>44104</v>
      </c>
      <c r="H37" s="81">
        <v>44111</v>
      </c>
      <c r="I37" s="99">
        <v>24000</v>
      </c>
      <c r="J37" s="99" t="s">
        <v>135</v>
      </c>
      <c r="K37" s="92" t="s">
        <v>13</v>
      </c>
      <c r="L37" s="92" t="s">
        <v>16</v>
      </c>
      <c r="M37" s="93">
        <v>58.8</v>
      </c>
      <c r="N37" s="92" t="s">
        <v>36</v>
      </c>
      <c r="O37" s="135">
        <f t="shared" si="14"/>
        <v>-1411200</v>
      </c>
      <c r="P37" s="95" t="s">
        <v>18</v>
      </c>
      <c r="Q37" s="81" t="s">
        <v>108</v>
      </c>
      <c r="R37" s="137">
        <f t="shared" si="20"/>
        <v>853415.99999999988</v>
      </c>
      <c r="S37" s="97">
        <v>0</v>
      </c>
      <c r="T37" s="82"/>
      <c r="U37" s="115">
        <v>35.558999999999997</v>
      </c>
      <c r="V37" s="97">
        <f t="shared" si="19"/>
        <v>-557784</v>
      </c>
      <c r="W37" s="100">
        <f>V37</f>
        <v>-557784</v>
      </c>
      <c r="X37" s="97">
        <f>V37</f>
        <v>-557784</v>
      </c>
      <c r="Y37" s="97">
        <v>0</v>
      </c>
      <c r="Z37" s="92"/>
      <c r="AA37" s="83" t="s">
        <v>142</v>
      </c>
    </row>
    <row r="38" spans="1:28" s="23" customFormat="1" x14ac:dyDescent="0.2">
      <c r="A38" s="25">
        <v>2020</v>
      </c>
      <c r="B38" s="25" t="s">
        <v>179</v>
      </c>
      <c r="C38" s="92">
        <v>145</v>
      </c>
      <c r="D38" s="25" t="s">
        <v>35</v>
      </c>
      <c r="E38" s="27">
        <v>43888</v>
      </c>
      <c r="F38" s="27">
        <v>44075</v>
      </c>
      <c r="G38" s="27">
        <v>44104</v>
      </c>
      <c r="H38" s="27">
        <v>44111</v>
      </c>
      <c r="I38" s="41">
        <v>6815</v>
      </c>
      <c r="J38" s="41" t="s">
        <v>135</v>
      </c>
      <c r="K38" s="25" t="s">
        <v>13</v>
      </c>
      <c r="L38" s="25" t="s">
        <v>16</v>
      </c>
      <c r="M38" s="43">
        <v>48.8</v>
      </c>
      <c r="N38" s="92" t="s">
        <v>36</v>
      </c>
      <c r="O38" s="155">
        <f t="shared" si="14"/>
        <v>-332572</v>
      </c>
      <c r="P38" s="33" t="s">
        <v>18</v>
      </c>
      <c r="Q38" s="81" t="s">
        <v>108</v>
      </c>
      <c r="R38" s="157">
        <f t="shared" si="20"/>
        <v>242334.58499999999</v>
      </c>
      <c r="S38" s="29">
        <v>0</v>
      </c>
      <c r="T38" s="82"/>
      <c r="U38" s="115">
        <v>35.558999999999997</v>
      </c>
      <c r="V38" s="178">
        <f t="shared" si="19"/>
        <v>-90237.414999999994</v>
      </c>
      <c r="W38" s="179">
        <f t="shared" ref="W38" si="24">V38</f>
        <v>-90237.414999999994</v>
      </c>
      <c r="X38" s="178">
        <f t="shared" ref="X38" si="25">V38</f>
        <v>-90237.414999999994</v>
      </c>
      <c r="Y38" s="29">
        <v>0</v>
      </c>
      <c r="Z38" s="25"/>
      <c r="AA38" s="83" t="s">
        <v>142</v>
      </c>
    </row>
    <row r="39" spans="1:28" s="23" customFormat="1" x14ac:dyDescent="0.2">
      <c r="A39" s="92">
        <v>2020</v>
      </c>
      <c r="B39" s="92" t="s">
        <v>181</v>
      </c>
      <c r="C39" s="92">
        <v>119</v>
      </c>
      <c r="D39" s="92" t="s">
        <v>11</v>
      </c>
      <c r="E39" s="81">
        <v>43784</v>
      </c>
      <c r="F39" s="81">
        <v>44105</v>
      </c>
      <c r="G39" s="81">
        <v>44135</v>
      </c>
      <c r="H39" s="81">
        <v>44141</v>
      </c>
      <c r="I39" s="99">
        <v>20000</v>
      </c>
      <c r="J39" s="99" t="s">
        <v>135</v>
      </c>
      <c r="K39" s="92" t="s">
        <v>13</v>
      </c>
      <c r="L39" s="92" t="s">
        <v>16</v>
      </c>
      <c r="M39" s="93">
        <v>58.8</v>
      </c>
      <c r="N39" s="92" t="s">
        <v>36</v>
      </c>
      <c r="O39" s="135">
        <f>-(M39*I39)</f>
        <v>-1176000</v>
      </c>
      <c r="P39" s="95" t="s">
        <v>18</v>
      </c>
      <c r="Q39" s="81" t="s">
        <v>108</v>
      </c>
      <c r="R39" s="137">
        <f t="shared" si="20"/>
        <v>705660</v>
      </c>
      <c r="S39" s="97">
        <v>0</v>
      </c>
      <c r="T39" s="180"/>
      <c r="U39" s="115">
        <v>35.283000000000001</v>
      </c>
      <c r="V39" s="97">
        <f t="shared" si="19"/>
        <v>-470339.99999999994</v>
      </c>
      <c r="W39" s="100">
        <f>V39</f>
        <v>-470339.99999999994</v>
      </c>
      <c r="X39" s="97">
        <f>V39</f>
        <v>-470339.99999999994</v>
      </c>
      <c r="Y39" s="97">
        <v>0</v>
      </c>
      <c r="Z39" s="92"/>
      <c r="AA39" s="83" t="s">
        <v>142</v>
      </c>
    </row>
    <row r="40" spans="1:28" s="23" customFormat="1" x14ac:dyDescent="0.2">
      <c r="A40" s="25">
        <v>2020</v>
      </c>
      <c r="B40" s="25" t="s">
        <v>180</v>
      </c>
      <c r="C40" s="92">
        <v>146</v>
      </c>
      <c r="D40" s="25" t="s">
        <v>35</v>
      </c>
      <c r="E40" s="27">
        <v>43888</v>
      </c>
      <c r="F40" s="27">
        <v>44105</v>
      </c>
      <c r="G40" s="27">
        <v>44135</v>
      </c>
      <c r="H40" s="27">
        <v>44141</v>
      </c>
      <c r="I40" s="41">
        <v>7996</v>
      </c>
      <c r="J40" s="41" t="s">
        <v>135</v>
      </c>
      <c r="K40" s="25" t="s">
        <v>13</v>
      </c>
      <c r="L40" s="25" t="s">
        <v>16</v>
      </c>
      <c r="M40" s="43">
        <v>48.8</v>
      </c>
      <c r="N40" s="92" t="s">
        <v>36</v>
      </c>
      <c r="O40" s="155">
        <f>-(M40*I40)</f>
        <v>-390204.8</v>
      </c>
      <c r="P40" s="33" t="s">
        <v>18</v>
      </c>
      <c r="Q40" s="81" t="s">
        <v>108</v>
      </c>
      <c r="R40" s="157">
        <f t="shared" si="20"/>
        <v>282173.24279999995</v>
      </c>
      <c r="S40" s="29">
        <v>0</v>
      </c>
      <c r="T40" s="82"/>
      <c r="U40" s="115">
        <v>35.289299999999997</v>
      </c>
      <c r="V40" s="178">
        <f t="shared" si="19"/>
        <v>-108031.5572</v>
      </c>
      <c r="W40" s="179">
        <f>V40</f>
        <v>-108031.5572</v>
      </c>
      <c r="X40" s="178">
        <f>V40</f>
        <v>-108031.5572</v>
      </c>
      <c r="Y40" s="29">
        <v>0</v>
      </c>
      <c r="Z40" s="25"/>
      <c r="AA40" s="83" t="s">
        <v>142</v>
      </c>
    </row>
    <row r="41" spans="1:28" s="23" customFormat="1" x14ac:dyDescent="0.2">
      <c r="A41" s="92">
        <v>2020</v>
      </c>
      <c r="B41" s="92" t="s">
        <v>182</v>
      </c>
      <c r="C41" s="92">
        <v>147</v>
      </c>
      <c r="D41" s="92" t="s">
        <v>35</v>
      </c>
      <c r="E41" s="81">
        <v>43888</v>
      </c>
      <c r="F41" s="81">
        <v>44136</v>
      </c>
      <c r="G41" s="81">
        <v>44165</v>
      </c>
      <c r="H41" s="81">
        <v>44172</v>
      </c>
      <c r="I41" s="99">
        <v>12526</v>
      </c>
      <c r="J41" s="99" t="s">
        <v>135</v>
      </c>
      <c r="K41" s="92" t="s">
        <v>13</v>
      </c>
      <c r="L41" s="92" t="s">
        <v>16</v>
      </c>
      <c r="M41" s="93">
        <v>48.8</v>
      </c>
      <c r="N41" s="92" t="s">
        <v>36</v>
      </c>
      <c r="O41" s="135">
        <f t="shared" ref="O41" si="26">-(M41*I41)</f>
        <v>-611268.79999999993</v>
      </c>
      <c r="P41" s="95" t="s">
        <v>18</v>
      </c>
      <c r="Q41" s="81" t="s">
        <v>108</v>
      </c>
      <c r="R41" s="137">
        <f>I41*U41</f>
        <v>465315.84800000006</v>
      </c>
      <c r="S41" s="97">
        <v>0</v>
      </c>
      <c r="T41" s="82"/>
      <c r="U41" s="82">
        <v>37.148000000000003</v>
      </c>
      <c r="V41" s="97">
        <f>(U41-M41)*I41</f>
        <v>-145952.95199999993</v>
      </c>
      <c r="W41" s="100">
        <f t="shared" ref="W41" si="27">V41</f>
        <v>-145952.95199999993</v>
      </c>
      <c r="X41" s="97">
        <f t="shared" ref="X41" si="28">V41</f>
        <v>-145952.95199999993</v>
      </c>
      <c r="Y41" s="97">
        <v>0</v>
      </c>
      <c r="Z41" s="92"/>
      <c r="AA41" s="83" t="s">
        <v>142</v>
      </c>
    </row>
    <row r="42" spans="1:28" s="124" customFormat="1" x14ac:dyDescent="0.2">
      <c r="A42" s="107">
        <v>2020</v>
      </c>
      <c r="B42" s="107" t="s">
        <v>183</v>
      </c>
      <c r="C42" s="107">
        <v>148</v>
      </c>
      <c r="D42" s="107" t="s">
        <v>35</v>
      </c>
      <c r="E42" s="108">
        <v>43888</v>
      </c>
      <c r="F42" s="108">
        <v>44166</v>
      </c>
      <c r="G42" s="108">
        <v>44196</v>
      </c>
      <c r="H42" s="108">
        <v>44204</v>
      </c>
      <c r="I42" s="109">
        <v>7249</v>
      </c>
      <c r="J42" s="109" t="s">
        <v>135</v>
      </c>
      <c r="K42" s="107" t="s">
        <v>13</v>
      </c>
      <c r="L42" s="107" t="s">
        <v>16</v>
      </c>
      <c r="M42" s="110">
        <v>48.8</v>
      </c>
      <c r="N42" s="107" t="s">
        <v>36</v>
      </c>
      <c r="O42" s="135">
        <f>-(M42*I42)</f>
        <v>-353751.19999999995</v>
      </c>
      <c r="P42" s="112" t="s">
        <v>18</v>
      </c>
      <c r="Q42" s="108" t="s">
        <v>108</v>
      </c>
      <c r="R42" s="137">
        <f>I42*U42</f>
        <v>299209.72400000005</v>
      </c>
      <c r="S42" s="114">
        <v>0</v>
      </c>
      <c r="T42" s="115"/>
      <c r="U42" s="115">
        <v>41.276000000000003</v>
      </c>
      <c r="V42" s="114">
        <f>(U42-M42)*I42</f>
        <v>-54541.475999999951</v>
      </c>
      <c r="W42" s="122">
        <f t="shared" ref="W42" si="29">V42</f>
        <v>-54541.475999999951</v>
      </c>
      <c r="X42" s="114">
        <f t="shared" ref="X42" si="30">V42</f>
        <v>-54541.475999999951</v>
      </c>
      <c r="Y42" s="114">
        <v>0</v>
      </c>
      <c r="Z42" s="107"/>
      <c r="AA42" s="123" t="s">
        <v>142</v>
      </c>
    </row>
    <row r="43" spans="1:28" s="177" customFormat="1" x14ac:dyDescent="0.2">
      <c r="A43" s="172"/>
      <c r="B43" s="172"/>
      <c r="C43" s="172"/>
      <c r="D43" s="172"/>
      <c r="E43" s="173"/>
      <c r="F43" s="173"/>
      <c r="G43" s="173"/>
      <c r="H43" s="172"/>
      <c r="I43" s="174">
        <f>SUM(I20:I42)</f>
        <v>257499</v>
      </c>
      <c r="J43" s="174"/>
      <c r="K43" s="172"/>
      <c r="L43" s="175"/>
      <c r="M43" s="172"/>
      <c r="N43" s="172" t="s">
        <v>36</v>
      </c>
      <c r="O43" s="176">
        <f>SUM(O20:O42)</f>
        <v>-14469951.200000001</v>
      </c>
      <c r="P43" s="176"/>
      <c r="Q43" s="172"/>
      <c r="R43" s="174">
        <f>SUM(R20:R42)</f>
        <v>9483909.9647999983</v>
      </c>
      <c r="S43" s="175">
        <f>SUM(S20:S38)</f>
        <v>0</v>
      </c>
      <c r="T43" s="172"/>
      <c r="U43" s="172" t="s">
        <v>38</v>
      </c>
      <c r="V43" s="176">
        <f>SUM(V20:V42)</f>
        <v>-4986041.2351999981</v>
      </c>
      <c r="W43" s="176">
        <f t="shared" ref="W43:X43" si="31">SUM(W20:W42)</f>
        <v>-4986041.2351999981</v>
      </c>
      <c r="X43" s="176">
        <f t="shared" si="31"/>
        <v>-4986041.2351999981</v>
      </c>
      <c r="Y43" s="175">
        <f>SUM(Y20:Y38)</f>
        <v>0</v>
      </c>
      <c r="Z43" s="176"/>
      <c r="AA43" s="176"/>
      <c r="AB43" s="132"/>
    </row>
    <row r="44" spans="1:28" s="11" customFormat="1" ht="9" customHeight="1" x14ac:dyDescent="0.2">
      <c r="A44" s="48"/>
      <c r="B44" s="49"/>
      <c r="C44" s="49"/>
      <c r="D44" s="49"/>
      <c r="E44" s="50"/>
      <c r="F44" s="50"/>
      <c r="G44" s="50"/>
      <c r="H44" s="50"/>
      <c r="I44" s="48"/>
      <c r="J44" s="48"/>
      <c r="K44" s="49"/>
      <c r="L44" s="49"/>
      <c r="M44" s="51"/>
      <c r="N44" s="49"/>
      <c r="O44" s="51"/>
      <c r="P44" s="51"/>
      <c r="Q44" s="51"/>
      <c r="R44" s="51"/>
      <c r="S44" s="49"/>
      <c r="T44" s="52"/>
      <c r="U44" s="51"/>
      <c r="V44" s="48"/>
      <c r="W44" s="48"/>
      <c r="X44" s="53"/>
      <c r="Y44" s="53"/>
      <c r="Z44" s="54"/>
      <c r="AA44" s="49"/>
    </row>
    <row r="45" spans="1:28" s="23" customFormat="1" x14ac:dyDescent="0.2">
      <c r="A45" s="25">
        <v>2019</v>
      </c>
      <c r="B45" s="25" t="s">
        <v>24</v>
      </c>
      <c r="C45" s="25">
        <v>5</v>
      </c>
      <c r="D45" s="25" t="s">
        <v>35</v>
      </c>
      <c r="E45" s="27">
        <v>43434</v>
      </c>
      <c r="F45" s="27">
        <v>43466</v>
      </c>
      <c r="G45" s="27">
        <v>43496</v>
      </c>
      <c r="H45" s="27">
        <v>43503</v>
      </c>
      <c r="I45" s="41">
        <v>650</v>
      </c>
      <c r="J45" s="41" t="s">
        <v>132</v>
      </c>
      <c r="K45" s="25" t="s">
        <v>13</v>
      </c>
      <c r="L45" s="25" t="s">
        <v>16</v>
      </c>
      <c r="M45" s="43">
        <v>282.5</v>
      </c>
      <c r="N45" s="25" t="s">
        <v>36</v>
      </c>
      <c r="O45" s="39">
        <f t="shared" ref="O45:O47" si="32">-(M45*I45)</f>
        <v>-183625</v>
      </c>
      <c r="P45" s="33" t="s">
        <v>18</v>
      </c>
      <c r="Q45" s="27" t="s">
        <v>77</v>
      </c>
      <c r="R45" s="38">
        <f>I45*U45</f>
        <v>193689.59999999998</v>
      </c>
      <c r="S45" s="29">
        <v>0</v>
      </c>
      <c r="T45" s="25"/>
      <c r="U45" s="46">
        <v>297.98399999999998</v>
      </c>
      <c r="V45" s="29">
        <f>(U45-M45)*I45</f>
        <v>10064.599999999988</v>
      </c>
      <c r="W45" s="44">
        <f>V45</f>
        <v>10064.599999999988</v>
      </c>
      <c r="X45" s="29">
        <f t="shared" ref="X45:X54" si="33">V45</f>
        <v>10064.599999999988</v>
      </c>
      <c r="Y45" s="29">
        <v>0</v>
      </c>
      <c r="Z45" s="25"/>
      <c r="AA45" s="83" t="s">
        <v>79</v>
      </c>
    </row>
    <row r="46" spans="1:28" s="23" customFormat="1" x14ac:dyDescent="0.2">
      <c r="A46" s="25">
        <v>2019</v>
      </c>
      <c r="B46" s="25" t="s">
        <v>55</v>
      </c>
      <c r="C46" s="25">
        <v>27</v>
      </c>
      <c r="D46" s="25" t="s">
        <v>11</v>
      </c>
      <c r="E46" s="27">
        <v>43452</v>
      </c>
      <c r="F46" s="27">
        <v>43466</v>
      </c>
      <c r="G46" s="27">
        <v>43496</v>
      </c>
      <c r="H46" s="27">
        <v>43503</v>
      </c>
      <c r="I46" s="41">
        <v>635</v>
      </c>
      <c r="J46" s="41" t="s">
        <v>132</v>
      </c>
      <c r="K46" s="25" t="s">
        <v>13</v>
      </c>
      <c r="L46" s="25" t="s">
        <v>16</v>
      </c>
      <c r="M46" s="43">
        <v>265.5</v>
      </c>
      <c r="N46" s="25" t="s">
        <v>36</v>
      </c>
      <c r="O46" s="39">
        <f t="shared" si="32"/>
        <v>-168592.5</v>
      </c>
      <c r="P46" s="33" t="s">
        <v>18</v>
      </c>
      <c r="Q46" s="81" t="s">
        <v>76</v>
      </c>
      <c r="R46" s="38">
        <f>I46*U46</f>
        <v>177063.64129999999</v>
      </c>
      <c r="S46" s="29">
        <v>0</v>
      </c>
      <c r="T46" s="25"/>
      <c r="U46" s="46">
        <v>278.84037999999998</v>
      </c>
      <c r="V46" s="29">
        <f t="shared" ref="V46:V54" si="34">(U46-M46)*I46</f>
        <v>8471.1412999999884</v>
      </c>
      <c r="W46" s="44">
        <f t="shared" ref="W46:W55" si="35">V46</f>
        <v>8471.1412999999884</v>
      </c>
      <c r="X46" s="29">
        <f t="shared" si="33"/>
        <v>8471.1412999999884</v>
      </c>
      <c r="Y46" s="29">
        <v>0</v>
      </c>
      <c r="Z46" s="25"/>
      <c r="AA46" s="83" t="s">
        <v>78</v>
      </c>
    </row>
    <row r="47" spans="1:28" s="23" customFormat="1" x14ac:dyDescent="0.2">
      <c r="A47" s="25">
        <v>2019</v>
      </c>
      <c r="B47" s="25" t="s">
        <v>65</v>
      </c>
      <c r="C47" s="25">
        <v>39</v>
      </c>
      <c r="D47" s="25" t="s">
        <v>11</v>
      </c>
      <c r="E47" s="27">
        <v>43452</v>
      </c>
      <c r="F47" s="27">
        <v>43466</v>
      </c>
      <c r="G47" s="27">
        <v>43496</v>
      </c>
      <c r="H47" s="27">
        <v>43503</v>
      </c>
      <c r="I47" s="41">
        <v>665</v>
      </c>
      <c r="J47" s="41" t="s">
        <v>132</v>
      </c>
      <c r="K47" s="25" t="s">
        <v>13</v>
      </c>
      <c r="L47" s="25" t="s">
        <v>16</v>
      </c>
      <c r="M47" s="43">
        <v>274.5</v>
      </c>
      <c r="N47" s="25" t="s">
        <v>36</v>
      </c>
      <c r="O47" s="39">
        <f t="shared" si="32"/>
        <v>-182542.5</v>
      </c>
      <c r="P47" s="33" t="s">
        <v>18</v>
      </c>
      <c r="Q47" s="81" t="s">
        <v>75</v>
      </c>
      <c r="R47" s="38">
        <f>I47*U47</f>
        <v>201624.60184999998</v>
      </c>
      <c r="S47" s="29">
        <v>0</v>
      </c>
      <c r="T47" s="25"/>
      <c r="U47" s="46">
        <v>303.19488999999999</v>
      </c>
      <c r="V47" s="29">
        <f t="shared" si="34"/>
        <v>19082.101849999992</v>
      </c>
      <c r="W47" s="44">
        <f t="shared" si="35"/>
        <v>19082.101849999992</v>
      </c>
      <c r="X47" s="29">
        <f t="shared" si="33"/>
        <v>19082.101849999992</v>
      </c>
      <c r="Y47" s="29">
        <v>0</v>
      </c>
      <c r="Z47" s="25"/>
      <c r="AA47" s="83" t="s">
        <v>80</v>
      </c>
    </row>
    <row r="48" spans="1:28" s="23" customFormat="1" ht="12.75" customHeight="1" x14ac:dyDescent="0.2">
      <c r="A48" s="25">
        <v>2019</v>
      </c>
      <c r="B48" s="25" t="s">
        <v>25</v>
      </c>
      <c r="C48" s="25">
        <v>6</v>
      </c>
      <c r="D48" s="25" t="s">
        <v>35</v>
      </c>
      <c r="E48" s="27">
        <v>43434</v>
      </c>
      <c r="F48" s="27">
        <v>43497</v>
      </c>
      <c r="G48" s="27">
        <v>43524</v>
      </c>
      <c r="H48" s="27">
        <v>43531</v>
      </c>
      <c r="I48" s="41">
        <v>650</v>
      </c>
      <c r="J48" s="41" t="s">
        <v>132</v>
      </c>
      <c r="K48" s="25" t="s">
        <v>13</v>
      </c>
      <c r="L48" s="25" t="s">
        <v>16</v>
      </c>
      <c r="M48" s="43">
        <v>282.5</v>
      </c>
      <c r="N48" s="25" t="s">
        <v>36</v>
      </c>
      <c r="O48" s="39">
        <f t="shared" ref="O48:O50" si="36">-(M48*I48)</f>
        <v>-183625</v>
      </c>
      <c r="P48" s="33" t="s">
        <v>18</v>
      </c>
      <c r="Q48" s="27" t="s">
        <v>77</v>
      </c>
      <c r="R48" s="38">
        <f>I48*U48</f>
        <v>219439.02499999999</v>
      </c>
      <c r="S48" s="29">
        <v>0</v>
      </c>
      <c r="T48" s="25"/>
      <c r="U48" s="46">
        <v>337.5985</v>
      </c>
      <c r="V48" s="29">
        <f t="shared" si="34"/>
        <v>35814.025000000001</v>
      </c>
      <c r="W48" s="29">
        <f>V48</f>
        <v>35814.025000000001</v>
      </c>
      <c r="X48" s="44">
        <f t="shared" si="33"/>
        <v>35814.025000000001</v>
      </c>
      <c r="Y48" s="29">
        <v>0</v>
      </c>
      <c r="Z48" s="29">
        <v>0</v>
      </c>
      <c r="AA48" s="83" t="s">
        <v>79</v>
      </c>
    </row>
    <row r="49" spans="1:27" s="23" customFormat="1" x14ac:dyDescent="0.2">
      <c r="A49" s="25">
        <v>2019</v>
      </c>
      <c r="B49" s="25" t="s">
        <v>56</v>
      </c>
      <c r="C49" s="25">
        <v>28</v>
      </c>
      <c r="D49" s="25" t="s">
        <v>11</v>
      </c>
      <c r="E49" s="27">
        <v>43452</v>
      </c>
      <c r="F49" s="27">
        <v>43497</v>
      </c>
      <c r="G49" s="27">
        <v>43524</v>
      </c>
      <c r="H49" s="27">
        <v>43531</v>
      </c>
      <c r="I49" s="41">
        <v>635</v>
      </c>
      <c r="J49" s="41" t="s">
        <v>132</v>
      </c>
      <c r="K49" s="25" t="s">
        <v>13</v>
      </c>
      <c r="L49" s="25" t="s">
        <v>16</v>
      </c>
      <c r="M49" s="43">
        <v>265.5</v>
      </c>
      <c r="N49" s="25" t="s">
        <v>36</v>
      </c>
      <c r="O49" s="39">
        <f t="shared" si="36"/>
        <v>-168592.5</v>
      </c>
      <c r="P49" s="33" t="s">
        <v>18</v>
      </c>
      <c r="Q49" s="81" t="s">
        <v>76</v>
      </c>
      <c r="R49" s="38">
        <f>I49*U49</f>
        <v>201503.91500000001</v>
      </c>
      <c r="S49" s="29">
        <v>0</v>
      </c>
      <c r="T49" s="25"/>
      <c r="U49" s="46">
        <v>317.32900000000001</v>
      </c>
      <c r="V49" s="29">
        <f t="shared" si="34"/>
        <v>32911.415000000008</v>
      </c>
      <c r="W49" s="29">
        <f t="shared" si="35"/>
        <v>32911.415000000008</v>
      </c>
      <c r="X49" s="44">
        <f t="shared" si="33"/>
        <v>32911.415000000008</v>
      </c>
      <c r="Y49" s="29">
        <v>0</v>
      </c>
      <c r="Z49" s="29">
        <v>0</v>
      </c>
      <c r="AA49" s="83" t="s">
        <v>78</v>
      </c>
    </row>
    <row r="50" spans="1:27" s="23" customFormat="1" x14ac:dyDescent="0.2">
      <c r="A50" s="25">
        <v>2019</v>
      </c>
      <c r="B50" s="25" t="s">
        <v>66</v>
      </c>
      <c r="C50" s="25">
        <v>40</v>
      </c>
      <c r="D50" s="25" t="s">
        <v>11</v>
      </c>
      <c r="E50" s="27">
        <v>43452</v>
      </c>
      <c r="F50" s="27">
        <v>43497</v>
      </c>
      <c r="G50" s="27">
        <v>43524</v>
      </c>
      <c r="H50" s="27">
        <v>43531</v>
      </c>
      <c r="I50" s="41">
        <v>2110</v>
      </c>
      <c r="J50" s="41" t="s">
        <v>132</v>
      </c>
      <c r="K50" s="25" t="s">
        <v>13</v>
      </c>
      <c r="L50" s="25" t="s">
        <v>16</v>
      </c>
      <c r="M50" s="43">
        <v>274.5</v>
      </c>
      <c r="N50" s="25" t="s">
        <v>36</v>
      </c>
      <c r="O50" s="39">
        <f t="shared" si="36"/>
        <v>-579195</v>
      </c>
      <c r="P50" s="33" t="s">
        <v>18</v>
      </c>
      <c r="Q50" s="81" t="s">
        <v>75</v>
      </c>
      <c r="R50" s="38">
        <f t="shared" ref="R50" si="37">I50*U50</f>
        <v>722501.98</v>
      </c>
      <c r="S50" s="29">
        <v>0</v>
      </c>
      <c r="T50" s="25"/>
      <c r="U50" s="46">
        <v>342.41800000000001</v>
      </c>
      <c r="V50" s="29">
        <f t="shared" si="34"/>
        <v>143306.98000000001</v>
      </c>
      <c r="W50" s="29">
        <f t="shared" si="35"/>
        <v>143306.98000000001</v>
      </c>
      <c r="X50" s="44">
        <f t="shared" si="33"/>
        <v>143306.98000000001</v>
      </c>
      <c r="Y50" s="29">
        <v>0</v>
      </c>
      <c r="Z50" s="29">
        <v>0</v>
      </c>
      <c r="AA50" s="83" t="s">
        <v>80</v>
      </c>
    </row>
    <row r="51" spans="1:27" s="23" customFormat="1" x14ac:dyDescent="0.2">
      <c r="A51" s="92">
        <v>2019</v>
      </c>
      <c r="B51" s="92" t="s">
        <v>26</v>
      </c>
      <c r="C51" s="92">
        <v>7</v>
      </c>
      <c r="D51" s="92" t="s">
        <v>35</v>
      </c>
      <c r="E51" s="81">
        <v>43434</v>
      </c>
      <c r="F51" s="81">
        <v>43525</v>
      </c>
      <c r="G51" s="81">
        <v>43555</v>
      </c>
      <c r="H51" s="81">
        <v>43560</v>
      </c>
      <c r="I51" s="99">
        <v>650</v>
      </c>
      <c r="J51" s="99" t="s">
        <v>132</v>
      </c>
      <c r="K51" s="92" t="s">
        <v>13</v>
      </c>
      <c r="L51" s="92" t="s">
        <v>16</v>
      </c>
      <c r="M51" s="93">
        <v>282.5</v>
      </c>
      <c r="N51" s="92" t="s">
        <v>36</v>
      </c>
      <c r="O51" s="94">
        <f>-(M51*I51)</f>
        <v>-183625</v>
      </c>
      <c r="P51" s="95" t="s">
        <v>18</v>
      </c>
      <c r="Q51" s="81" t="s">
        <v>77</v>
      </c>
      <c r="R51" s="96">
        <f>I51*U51</f>
        <v>226195.44999999998</v>
      </c>
      <c r="S51" s="97">
        <v>0</v>
      </c>
      <c r="T51" s="92"/>
      <c r="U51" s="82">
        <v>347.99299999999999</v>
      </c>
      <c r="V51" s="29">
        <f t="shared" si="34"/>
        <v>42570.45</v>
      </c>
      <c r="W51" s="97">
        <f t="shared" si="35"/>
        <v>42570.45</v>
      </c>
      <c r="X51" s="100">
        <f t="shared" si="33"/>
        <v>42570.45</v>
      </c>
      <c r="Y51" s="97">
        <v>0</v>
      </c>
      <c r="Z51" s="97">
        <v>0</v>
      </c>
      <c r="AA51" s="83" t="s">
        <v>79</v>
      </c>
    </row>
    <row r="52" spans="1:27" s="23" customFormat="1" x14ac:dyDescent="0.2">
      <c r="A52" s="92">
        <v>2019</v>
      </c>
      <c r="B52" s="92" t="s">
        <v>57</v>
      </c>
      <c r="C52" s="92">
        <v>29</v>
      </c>
      <c r="D52" s="92" t="s">
        <v>11</v>
      </c>
      <c r="E52" s="81">
        <v>43452</v>
      </c>
      <c r="F52" s="81">
        <v>43525</v>
      </c>
      <c r="G52" s="81">
        <v>43555</v>
      </c>
      <c r="H52" s="81">
        <v>43560</v>
      </c>
      <c r="I52" s="99">
        <v>635</v>
      </c>
      <c r="J52" s="99" t="s">
        <v>132</v>
      </c>
      <c r="K52" s="92" t="s">
        <v>13</v>
      </c>
      <c r="L52" s="92" t="s">
        <v>16</v>
      </c>
      <c r="M52" s="93">
        <v>265.5</v>
      </c>
      <c r="N52" s="92" t="s">
        <v>36</v>
      </c>
      <c r="O52" s="94">
        <f>-(M52*I52)</f>
        <v>-168592.5</v>
      </c>
      <c r="P52" s="95" t="s">
        <v>18</v>
      </c>
      <c r="Q52" s="81" t="s">
        <v>76</v>
      </c>
      <c r="R52" s="96">
        <f>I52*U52</f>
        <v>213340.95</v>
      </c>
      <c r="S52" s="97">
        <v>0</v>
      </c>
      <c r="T52" s="92"/>
      <c r="U52" s="82">
        <v>335.97</v>
      </c>
      <c r="V52" s="29">
        <f t="shared" si="34"/>
        <v>44748.450000000019</v>
      </c>
      <c r="W52" s="97">
        <f>V52</f>
        <v>44748.450000000019</v>
      </c>
      <c r="X52" s="100">
        <f t="shared" si="33"/>
        <v>44748.450000000019</v>
      </c>
      <c r="Y52" s="97">
        <v>0</v>
      </c>
      <c r="Z52" s="97">
        <v>0</v>
      </c>
      <c r="AA52" s="83" t="s">
        <v>78</v>
      </c>
    </row>
    <row r="53" spans="1:27" s="23" customFormat="1" x14ac:dyDescent="0.2">
      <c r="A53" s="92">
        <v>2019</v>
      </c>
      <c r="B53" s="92" t="s">
        <v>67</v>
      </c>
      <c r="C53" s="92">
        <v>41</v>
      </c>
      <c r="D53" s="92" t="s">
        <v>11</v>
      </c>
      <c r="E53" s="81">
        <v>43452</v>
      </c>
      <c r="F53" s="81">
        <v>43525</v>
      </c>
      <c r="G53" s="81">
        <v>43555</v>
      </c>
      <c r="H53" s="81">
        <v>43560</v>
      </c>
      <c r="I53" s="99">
        <v>2049</v>
      </c>
      <c r="J53" s="99" t="s">
        <v>132</v>
      </c>
      <c r="K53" s="92" t="s">
        <v>13</v>
      </c>
      <c r="L53" s="92" t="s">
        <v>16</v>
      </c>
      <c r="M53" s="93">
        <v>274.5</v>
      </c>
      <c r="N53" s="92" t="s">
        <v>36</v>
      </c>
      <c r="O53" s="94">
        <f>-(M53*I53)</f>
        <v>-562450.5</v>
      </c>
      <c r="P53" s="95" t="s">
        <v>18</v>
      </c>
      <c r="Q53" s="81" t="s">
        <v>75</v>
      </c>
      <c r="R53" s="96">
        <f>I53*U53</f>
        <v>722907.69000000006</v>
      </c>
      <c r="S53" s="97">
        <v>0</v>
      </c>
      <c r="T53" s="92"/>
      <c r="U53" s="82">
        <v>352.81</v>
      </c>
      <c r="V53" s="29">
        <f t="shared" si="34"/>
        <v>160457.19</v>
      </c>
      <c r="W53" s="97">
        <f t="shared" si="35"/>
        <v>160457.19</v>
      </c>
      <c r="X53" s="100">
        <f t="shared" si="33"/>
        <v>160457.19</v>
      </c>
      <c r="Y53" s="97">
        <v>0</v>
      </c>
      <c r="Z53" s="97">
        <v>0</v>
      </c>
      <c r="AA53" s="83" t="s">
        <v>80</v>
      </c>
    </row>
    <row r="54" spans="1:27" s="124" customFormat="1" x14ac:dyDescent="0.2">
      <c r="A54" s="119">
        <v>2019</v>
      </c>
      <c r="B54" s="119" t="s">
        <v>120</v>
      </c>
      <c r="C54" s="119">
        <v>81</v>
      </c>
      <c r="D54" s="119" t="s">
        <v>35</v>
      </c>
      <c r="E54" s="120">
        <v>43508</v>
      </c>
      <c r="F54" s="120">
        <v>43525</v>
      </c>
      <c r="G54" s="120">
        <v>43555</v>
      </c>
      <c r="H54" s="120">
        <v>43560</v>
      </c>
      <c r="I54" s="121">
        <v>400</v>
      </c>
      <c r="J54" s="121" t="s">
        <v>132</v>
      </c>
      <c r="K54" s="119" t="s">
        <v>13</v>
      </c>
      <c r="L54" s="119" t="s">
        <v>16</v>
      </c>
      <c r="M54" s="110">
        <v>340</v>
      </c>
      <c r="N54" s="107" t="s">
        <v>36</v>
      </c>
      <c r="O54" s="111">
        <f>-(M54*I54)</f>
        <v>-136000</v>
      </c>
      <c r="P54" s="112" t="s">
        <v>18</v>
      </c>
      <c r="Q54" s="108" t="s">
        <v>134</v>
      </c>
      <c r="R54" s="113">
        <f t="shared" ref="R54:R96" si="38">I54*U54</f>
        <v>149690.88</v>
      </c>
      <c r="S54" s="114">
        <v>0</v>
      </c>
      <c r="T54" s="107"/>
      <c r="U54" s="115">
        <v>374.22719999999998</v>
      </c>
      <c r="V54" s="114">
        <f t="shared" si="34"/>
        <v>13690.879999999994</v>
      </c>
      <c r="W54" s="114">
        <f t="shared" si="35"/>
        <v>13690.879999999994</v>
      </c>
      <c r="X54" s="122">
        <f t="shared" si="33"/>
        <v>13690.879999999994</v>
      </c>
      <c r="Y54" s="114">
        <v>0</v>
      </c>
      <c r="Z54" s="114">
        <v>0</v>
      </c>
      <c r="AA54" s="123" t="s">
        <v>121</v>
      </c>
    </row>
    <row r="55" spans="1:27" s="124" customFormat="1" x14ac:dyDescent="0.2">
      <c r="A55" s="107">
        <v>2019</v>
      </c>
      <c r="B55" s="107" t="s">
        <v>27</v>
      </c>
      <c r="C55" s="107">
        <v>8</v>
      </c>
      <c r="D55" s="107" t="s">
        <v>35</v>
      </c>
      <c r="E55" s="108">
        <v>43434</v>
      </c>
      <c r="F55" s="108">
        <v>43556</v>
      </c>
      <c r="G55" s="108">
        <v>43585</v>
      </c>
      <c r="H55" s="108">
        <v>43593</v>
      </c>
      <c r="I55" s="109">
        <v>650</v>
      </c>
      <c r="J55" s="109" t="s">
        <v>132</v>
      </c>
      <c r="K55" s="107" t="s">
        <v>13</v>
      </c>
      <c r="L55" s="107" t="s">
        <v>16</v>
      </c>
      <c r="M55" s="110">
        <v>282.5</v>
      </c>
      <c r="N55" s="107" t="s">
        <v>36</v>
      </c>
      <c r="O55" s="111">
        <f t="shared" ref="O55:O58" si="39">-(M55*I55)</f>
        <v>-183625</v>
      </c>
      <c r="P55" s="112" t="s">
        <v>18</v>
      </c>
      <c r="Q55" s="108" t="s">
        <v>77</v>
      </c>
      <c r="R55" s="113">
        <f t="shared" si="38"/>
        <v>234976.94999999998</v>
      </c>
      <c r="S55" s="114">
        <v>0</v>
      </c>
      <c r="T55" s="107"/>
      <c r="U55" s="115">
        <v>361.50299999999999</v>
      </c>
      <c r="V55" s="114">
        <f t="shared" ref="V55:V68" si="40">(U55-M55)*I55</f>
        <v>51351.94999999999</v>
      </c>
      <c r="W55" s="114">
        <f t="shared" si="35"/>
        <v>51351.94999999999</v>
      </c>
      <c r="X55" s="122">
        <f t="shared" ref="X55:X58" si="41">V55</f>
        <v>51351.94999999999</v>
      </c>
      <c r="Y55" s="114">
        <v>0</v>
      </c>
      <c r="Z55" s="114">
        <v>0</v>
      </c>
      <c r="AA55" s="123" t="s">
        <v>79</v>
      </c>
    </row>
    <row r="56" spans="1:27" s="124" customFormat="1" x14ac:dyDescent="0.2">
      <c r="A56" s="107">
        <v>2019</v>
      </c>
      <c r="B56" s="107" t="s">
        <v>58</v>
      </c>
      <c r="C56" s="107">
        <v>30</v>
      </c>
      <c r="D56" s="107" t="s">
        <v>11</v>
      </c>
      <c r="E56" s="108">
        <v>43452</v>
      </c>
      <c r="F56" s="108">
        <v>43556</v>
      </c>
      <c r="G56" s="108">
        <v>43585</v>
      </c>
      <c r="H56" s="108">
        <v>43593</v>
      </c>
      <c r="I56" s="109">
        <v>635</v>
      </c>
      <c r="J56" s="109" t="s">
        <v>132</v>
      </c>
      <c r="K56" s="107" t="s">
        <v>13</v>
      </c>
      <c r="L56" s="107" t="s">
        <v>16</v>
      </c>
      <c r="M56" s="110">
        <v>265.5</v>
      </c>
      <c r="N56" s="107" t="s">
        <v>36</v>
      </c>
      <c r="O56" s="111">
        <f t="shared" si="39"/>
        <v>-168592.5</v>
      </c>
      <c r="P56" s="112" t="s">
        <v>18</v>
      </c>
      <c r="Q56" s="108" t="s">
        <v>76</v>
      </c>
      <c r="R56" s="113">
        <f t="shared" si="38"/>
        <v>222745.3</v>
      </c>
      <c r="S56" s="114">
        <v>0</v>
      </c>
      <c r="T56" s="107"/>
      <c r="U56" s="115">
        <v>350.78</v>
      </c>
      <c r="V56" s="114">
        <f t="shared" si="40"/>
        <v>54152.799999999981</v>
      </c>
      <c r="W56" s="114">
        <f t="shared" ref="W56:W62" si="42">V56</f>
        <v>54152.799999999981</v>
      </c>
      <c r="X56" s="122">
        <f t="shared" si="41"/>
        <v>54152.799999999981</v>
      </c>
      <c r="Y56" s="114">
        <v>0</v>
      </c>
      <c r="Z56" s="114">
        <v>0</v>
      </c>
      <c r="AA56" s="123" t="s">
        <v>78</v>
      </c>
    </row>
    <row r="57" spans="1:27" s="124" customFormat="1" x14ac:dyDescent="0.2">
      <c r="A57" s="107">
        <v>2019</v>
      </c>
      <c r="B57" s="107" t="s">
        <v>68</v>
      </c>
      <c r="C57" s="107">
        <v>42</v>
      </c>
      <c r="D57" s="107" t="s">
        <v>11</v>
      </c>
      <c r="E57" s="108">
        <v>43452</v>
      </c>
      <c r="F57" s="108">
        <v>43556</v>
      </c>
      <c r="G57" s="108">
        <v>43585</v>
      </c>
      <c r="H57" s="108">
        <v>43593</v>
      </c>
      <c r="I57" s="109">
        <v>1588</v>
      </c>
      <c r="J57" s="109" t="s">
        <v>132</v>
      </c>
      <c r="K57" s="107" t="s">
        <v>13</v>
      </c>
      <c r="L57" s="107" t="s">
        <v>16</v>
      </c>
      <c r="M57" s="110">
        <v>274.5</v>
      </c>
      <c r="N57" s="107" t="s">
        <v>36</v>
      </c>
      <c r="O57" s="111">
        <f t="shared" si="39"/>
        <v>-435906</v>
      </c>
      <c r="P57" s="112" t="s">
        <v>18</v>
      </c>
      <c r="Q57" s="108" t="s">
        <v>75</v>
      </c>
      <c r="R57" s="113">
        <f t="shared" si="38"/>
        <v>581225.46799999999</v>
      </c>
      <c r="S57" s="114">
        <v>0</v>
      </c>
      <c r="T57" s="107"/>
      <c r="U57" s="115">
        <v>366.01100000000002</v>
      </c>
      <c r="V57" s="114">
        <f t="shared" si="40"/>
        <v>145319.46800000005</v>
      </c>
      <c r="W57" s="114">
        <f t="shared" si="42"/>
        <v>145319.46800000005</v>
      </c>
      <c r="X57" s="122">
        <f t="shared" si="41"/>
        <v>145319.46800000005</v>
      </c>
      <c r="Y57" s="114">
        <v>0</v>
      </c>
      <c r="Z57" s="114">
        <v>0</v>
      </c>
      <c r="AA57" s="123" t="s">
        <v>80</v>
      </c>
    </row>
    <row r="58" spans="1:27" s="124" customFormat="1" x14ac:dyDescent="0.2">
      <c r="A58" s="119">
        <v>2019</v>
      </c>
      <c r="B58" s="119" t="s">
        <v>122</v>
      </c>
      <c r="C58" s="119">
        <v>82</v>
      </c>
      <c r="D58" s="119" t="s">
        <v>35</v>
      </c>
      <c r="E58" s="120">
        <v>43508</v>
      </c>
      <c r="F58" s="120">
        <v>43556</v>
      </c>
      <c r="G58" s="120">
        <v>43585</v>
      </c>
      <c r="H58" s="120">
        <v>43593</v>
      </c>
      <c r="I58" s="121">
        <v>400</v>
      </c>
      <c r="J58" s="121" t="s">
        <v>132</v>
      </c>
      <c r="K58" s="119" t="s">
        <v>13</v>
      </c>
      <c r="L58" s="119" t="s">
        <v>16</v>
      </c>
      <c r="M58" s="110">
        <v>340</v>
      </c>
      <c r="N58" s="107" t="s">
        <v>36</v>
      </c>
      <c r="O58" s="111">
        <f t="shared" si="39"/>
        <v>-136000</v>
      </c>
      <c r="P58" s="112" t="s">
        <v>18</v>
      </c>
      <c r="Q58" s="108" t="s">
        <v>134</v>
      </c>
      <c r="R58" s="113">
        <f t="shared" si="38"/>
        <v>151052.4</v>
      </c>
      <c r="S58" s="114">
        <v>0</v>
      </c>
      <c r="T58" s="107"/>
      <c r="U58" s="115">
        <v>377.63099999999997</v>
      </c>
      <c r="V58" s="114">
        <f t="shared" si="40"/>
        <v>15052.399999999989</v>
      </c>
      <c r="W58" s="114">
        <f t="shared" si="42"/>
        <v>15052.399999999989</v>
      </c>
      <c r="X58" s="122">
        <f t="shared" si="41"/>
        <v>15052.399999999989</v>
      </c>
      <c r="Y58" s="114">
        <v>0</v>
      </c>
      <c r="Z58" s="114">
        <v>0</v>
      </c>
      <c r="AA58" s="123" t="s">
        <v>121</v>
      </c>
    </row>
    <row r="59" spans="1:27" s="141" customFormat="1" x14ac:dyDescent="0.2">
      <c r="A59" s="119">
        <v>2019</v>
      </c>
      <c r="B59" s="119" t="s">
        <v>28</v>
      </c>
      <c r="C59" s="119">
        <v>9</v>
      </c>
      <c r="D59" s="119" t="s">
        <v>35</v>
      </c>
      <c r="E59" s="120">
        <v>43434</v>
      </c>
      <c r="F59" s="120">
        <v>43586</v>
      </c>
      <c r="G59" s="120">
        <v>43616</v>
      </c>
      <c r="H59" s="120">
        <v>43623</v>
      </c>
      <c r="I59" s="121">
        <v>650</v>
      </c>
      <c r="J59" s="121" t="s">
        <v>132</v>
      </c>
      <c r="K59" s="119" t="s">
        <v>13</v>
      </c>
      <c r="L59" s="119" t="s">
        <v>16</v>
      </c>
      <c r="M59" s="134">
        <v>282.5</v>
      </c>
      <c r="N59" s="119" t="s">
        <v>36</v>
      </c>
      <c r="O59" s="135">
        <f>-(M59*I59)</f>
        <v>-183625</v>
      </c>
      <c r="P59" s="136" t="s">
        <v>18</v>
      </c>
      <c r="Q59" s="120" t="s">
        <v>77</v>
      </c>
      <c r="R59" s="137">
        <f t="shared" si="38"/>
        <v>225244.37000000002</v>
      </c>
      <c r="S59" s="138">
        <v>0</v>
      </c>
      <c r="T59" s="119"/>
      <c r="U59" s="139">
        <v>346.52980000000002</v>
      </c>
      <c r="V59" s="114">
        <f t="shared" si="40"/>
        <v>41619.370000000017</v>
      </c>
      <c r="W59" s="114">
        <f t="shared" si="42"/>
        <v>41619.370000000017</v>
      </c>
      <c r="X59" s="114">
        <f t="shared" ref="X59:X66" si="43">W59</f>
        <v>41619.370000000017</v>
      </c>
      <c r="Y59" s="138">
        <v>0</v>
      </c>
      <c r="Z59" s="138">
        <v>0</v>
      </c>
      <c r="AA59" s="140" t="s">
        <v>79</v>
      </c>
    </row>
    <row r="60" spans="1:27" s="141" customFormat="1" x14ac:dyDescent="0.2">
      <c r="A60" s="119">
        <v>2019</v>
      </c>
      <c r="B60" s="119" t="s">
        <v>59</v>
      </c>
      <c r="C60" s="119">
        <v>31</v>
      </c>
      <c r="D60" s="119" t="s">
        <v>11</v>
      </c>
      <c r="E60" s="120">
        <v>43452</v>
      </c>
      <c r="F60" s="120">
        <v>43586</v>
      </c>
      <c r="G60" s="120">
        <v>43616</v>
      </c>
      <c r="H60" s="120">
        <v>43623</v>
      </c>
      <c r="I60" s="121">
        <v>635</v>
      </c>
      <c r="J60" s="121" t="s">
        <v>132</v>
      </c>
      <c r="K60" s="119" t="s">
        <v>13</v>
      </c>
      <c r="L60" s="119" t="s">
        <v>16</v>
      </c>
      <c r="M60" s="134">
        <v>265.5</v>
      </c>
      <c r="N60" s="119" t="s">
        <v>36</v>
      </c>
      <c r="O60" s="135">
        <f>-(M60*I60)</f>
        <v>-168592.5</v>
      </c>
      <c r="P60" s="136" t="s">
        <v>18</v>
      </c>
      <c r="Q60" s="120" t="s">
        <v>76</v>
      </c>
      <c r="R60" s="137">
        <f t="shared" si="38"/>
        <v>211558.38434999998</v>
      </c>
      <c r="S60" s="138">
        <v>0</v>
      </c>
      <c r="T60" s="119"/>
      <c r="U60" s="139">
        <v>333.16280999999998</v>
      </c>
      <c r="V60" s="114">
        <f t="shared" si="40"/>
        <v>42965.884349999986</v>
      </c>
      <c r="W60" s="114">
        <f t="shared" si="42"/>
        <v>42965.884349999986</v>
      </c>
      <c r="X60" s="114">
        <f t="shared" si="43"/>
        <v>42965.884349999986</v>
      </c>
      <c r="Y60" s="138">
        <v>0</v>
      </c>
      <c r="Z60" s="138">
        <v>0</v>
      </c>
      <c r="AA60" s="140" t="s">
        <v>78</v>
      </c>
    </row>
    <row r="61" spans="1:27" s="141" customFormat="1" x14ac:dyDescent="0.2">
      <c r="A61" s="119">
        <v>2019</v>
      </c>
      <c r="B61" s="119" t="s">
        <v>69</v>
      </c>
      <c r="C61" s="119">
        <v>43</v>
      </c>
      <c r="D61" s="119" t="s">
        <v>11</v>
      </c>
      <c r="E61" s="120">
        <v>43452</v>
      </c>
      <c r="F61" s="120">
        <v>43586</v>
      </c>
      <c r="G61" s="120">
        <v>43616</v>
      </c>
      <c r="H61" s="120">
        <v>43623</v>
      </c>
      <c r="I61" s="121">
        <v>1979</v>
      </c>
      <c r="J61" s="121" t="s">
        <v>132</v>
      </c>
      <c r="K61" s="119" t="s">
        <v>13</v>
      </c>
      <c r="L61" s="119" t="s">
        <v>16</v>
      </c>
      <c r="M61" s="134">
        <v>274.5</v>
      </c>
      <c r="N61" s="119" t="s">
        <v>36</v>
      </c>
      <c r="O61" s="135">
        <f>-(M61*I61)</f>
        <v>-543235.5</v>
      </c>
      <c r="P61" s="136" t="s">
        <v>18</v>
      </c>
      <c r="Q61" s="120" t="s">
        <v>75</v>
      </c>
      <c r="R61" s="137">
        <f t="shared" si="38"/>
        <v>689192.25162</v>
      </c>
      <c r="S61" s="138">
        <v>0</v>
      </c>
      <c r="T61" s="119"/>
      <c r="U61" s="139">
        <v>348.25277999999997</v>
      </c>
      <c r="V61" s="114">
        <f t="shared" si="40"/>
        <v>145956.75161999994</v>
      </c>
      <c r="W61" s="114">
        <f t="shared" si="42"/>
        <v>145956.75161999994</v>
      </c>
      <c r="X61" s="114">
        <f t="shared" si="43"/>
        <v>145956.75161999994</v>
      </c>
      <c r="Y61" s="138">
        <v>0</v>
      </c>
      <c r="Z61" s="138">
        <v>0</v>
      </c>
      <c r="AA61" s="140" t="s">
        <v>80</v>
      </c>
    </row>
    <row r="62" spans="1:27" s="141" customFormat="1" ht="12.75" customHeight="1" x14ac:dyDescent="0.2">
      <c r="A62" s="119">
        <v>2019</v>
      </c>
      <c r="B62" s="119" t="s">
        <v>123</v>
      </c>
      <c r="C62" s="119">
        <v>83</v>
      </c>
      <c r="D62" s="119" t="s">
        <v>35</v>
      </c>
      <c r="E62" s="120">
        <v>43508</v>
      </c>
      <c r="F62" s="120">
        <v>43586</v>
      </c>
      <c r="G62" s="120">
        <v>43616</v>
      </c>
      <c r="H62" s="120">
        <v>43623</v>
      </c>
      <c r="I62" s="121">
        <v>400</v>
      </c>
      <c r="J62" s="121" t="s">
        <v>132</v>
      </c>
      <c r="K62" s="119" t="s">
        <v>13</v>
      </c>
      <c r="L62" s="119" t="s">
        <v>16</v>
      </c>
      <c r="M62" s="134">
        <v>340</v>
      </c>
      <c r="N62" s="119" t="s">
        <v>36</v>
      </c>
      <c r="O62" s="135">
        <f>-(M62*I62)</f>
        <v>-136000</v>
      </c>
      <c r="P62" s="136" t="s">
        <v>18</v>
      </c>
      <c r="Q62" s="120" t="s">
        <v>134</v>
      </c>
      <c r="R62" s="137">
        <f t="shared" si="38"/>
        <v>144729.84</v>
      </c>
      <c r="S62" s="138">
        <v>0</v>
      </c>
      <c r="T62" s="119"/>
      <c r="U62" s="139">
        <v>361.82459999999998</v>
      </c>
      <c r="V62" s="138">
        <f t="shared" si="40"/>
        <v>8729.8399999999892</v>
      </c>
      <c r="W62" s="138">
        <f t="shared" si="42"/>
        <v>8729.8399999999892</v>
      </c>
      <c r="X62" s="138">
        <f t="shared" si="43"/>
        <v>8729.8399999999892</v>
      </c>
      <c r="Y62" s="138">
        <v>0</v>
      </c>
      <c r="Z62" s="138">
        <v>0</v>
      </c>
      <c r="AA62" s="140" t="s">
        <v>121</v>
      </c>
    </row>
    <row r="63" spans="1:27" s="141" customFormat="1" x14ac:dyDescent="0.2">
      <c r="A63" s="119">
        <v>2019</v>
      </c>
      <c r="B63" s="119" t="s">
        <v>29</v>
      </c>
      <c r="C63" s="119">
        <v>10</v>
      </c>
      <c r="D63" s="119" t="s">
        <v>35</v>
      </c>
      <c r="E63" s="120">
        <v>43434</v>
      </c>
      <c r="F63" s="120">
        <v>43617</v>
      </c>
      <c r="G63" s="120">
        <v>43646</v>
      </c>
      <c r="H63" s="120">
        <v>43651</v>
      </c>
      <c r="I63" s="121">
        <v>650</v>
      </c>
      <c r="J63" s="121" t="s">
        <v>132</v>
      </c>
      <c r="K63" s="119" t="s">
        <v>13</v>
      </c>
      <c r="L63" s="119" t="s">
        <v>16</v>
      </c>
      <c r="M63" s="134">
        <v>282.5</v>
      </c>
      <c r="N63" s="119" t="s">
        <v>36</v>
      </c>
      <c r="O63" s="135">
        <f t="shared" ref="O63:O70" si="44">-(M63*I63)</f>
        <v>-183625</v>
      </c>
      <c r="P63" s="136" t="s">
        <v>18</v>
      </c>
      <c r="Q63" s="120" t="s">
        <v>77</v>
      </c>
      <c r="R63" s="137">
        <f t="shared" si="38"/>
        <v>202495.15</v>
      </c>
      <c r="S63" s="138">
        <v>0</v>
      </c>
      <c r="T63" s="119"/>
      <c r="U63" s="139">
        <v>311.53100000000001</v>
      </c>
      <c r="V63" s="138">
        <f t="shared" si="40"/>
        <v>18870.150000000005</v>
      </c>
      <c r="W63" s="138">
        <f t="shared" ref="W63:W66" si="45">V63</f>
        <v>18870.150000000005</v>
      </c>
      <c r="X63" s="143">
        <f t="shared" si="43"/>
        <v>18870.150000000005</v>
      </c>
      <c r="Y63" s="138">
        <v>0</v>
      </c>
      <c r="Z63" s="138">
        <v>0</v>
      </c>
      <c r="AA63" s="140" t="s">
        <v>79</v>
      </c>
    </row>
    <row r="64" spans="1:27" s="141" customFormat="1" x14ac:dyDescent="0.2">
      <c r="A64" s="119">
        <v>2019</v>
      </c>
      <c r="B64" s="119" t="s">
        <v>60</v>
      </c>
      <c r="C64" s="119">
        <v>32</v>
      </c>
      <c r="D64" s="119" t="s">
        <v>11</v>
      </c>
      <c r="E64" s="120">
        <v>43452</v>
      </c>
      <c r="F64" s="120">
        <v>43617</v>
      </c>
      <c r="G64" s="120">
        <v>43646</v>
      </c>
      <c r="H64" s="120">
        <v>43651</v>
      </c>
      <c r="I64" s="121">
        <v>635</v>
      </c>
      <c r="J64" s="121" t="s">
        <v>132</v>
      </c>
      <c r="K64" s="119" t="s">
        <v>13</v>
      </c>
      <c r="L64" s="119" t="s">
        <v>16</v>
      </c>
      <c r="M64" s="134">
        <v>265.5</v>
      </c>
      <c r="N64" s="119" t="s">
        <v>36</v>
      </c>
      <c r="O64" s="135">
        <f t="shared" si="44"/>
        <v>-168592.5</v>
      </c>
      <c r="P64" s="136" t="s">
        <v>18</v>
      </c>
      <c r="Q64" s="120" t="s">
        <v>76</v>
      </c>
      <c r="R64" s="137">
        <f t="shared" si="38"/>
        <v>192020.82499999998</v>
      </c>
      <c r="S64" s="138">
        <v>0</v>
      </c>
      <c r="T64" s="119"/>
      <c r="U64" s="139">
        <v>302.39499999999998</v>
      </c>
      <c r="V64" s="138">
        <f t="shared" si="40"/>
        <v>23428.32499999999</v>
      </c>
      <c r="W64" s="138">
        <f t="shared" si="45"/>
        <v>23428.32499999999</v>
      </c>
      <c r="X64" s="143">
        <f t="shared" si="43"/>
        <v>23428.32499999999</v>
      </c>
      <c r="Y64" s="138">
        <v>0</v>
      </c>
      <c r="Z64" s="138">
        <v>0</v>
      </c>
      <c r="AA64" s="140" t="s">
        <v>78</v>
      </c>
    </row>
    <row r="65" spans="1:27" s="141" customFormat="1" x14ac:dyDescent="0.2">
      <c r="A65" s="119">
        <v>2019</v>
      </c>
      <c r="B65" s="119" t="s">
        <v>70</v>
      </c>
      <c r="C65" s="119">
        <v>44</v>
      </c>
      <c r="D65" s="119" t="s">
        <v>11</v>
      </c>
      <c r="E65" s="120">
        <v>43452</v>
      </c>
      <c r="F65" s="120">
        <v>43617</v>
      </c>
      <c r="G65" s="120">
        <v>43646</v>
      </c>
      <c r="H65" s="120">
        <v>43651</v>
      </c>
      <c r="I65" s="121">
        <v>2023</v>
      </c>
      <c r="J65" s="121" t="s">
        <v>132</v>
      </c>
      <c r="K65" s="119" t="s">
        <v>13</v>
      </c>
      <c r="L65" s="119" t="s">
        <v>16</v>
      </c>
      <c r="M65" s="134">
        <v>274.5</v>
      </c>
      <c r="N65" s="119" t="s">
        <v>36</v>
      </c>
      <c r="O65" s="135">
        <f t="shared" si="44"/>
        <v>-555313.5</v>
      </c>
      <c r="P65" s="136" t="s">
        <v>18</v>
      </c>
      <c r="Q65" s="120" t="s">
        <v>75</v>
      </c>
      <c r="R65" s="137">
        <f t="shared" si="38"/>
        <v>644266.83299999998</v>
      </c>
      <c r="S65" s="138">
        <v>0</v>
      </c>
      <c r="T65" s="119"/>
      <c r="U65" s="139">
        <v>318.471</v>
      </c>
      <c r="V65" s="138">
        <f t="shared" si="40"/>
        <v>88953.333000000013</v>
      </c>
      <c r="W65" s="138">
        <f t="shared" si="45"/>
        <v>88953.333000000013</v>
      </c>
      <c r="X65" s="143">
        <f t="shared" si="43"/>
        <v>88953.333000000013</v>
      </c>
      <c r="Y65" s="138">
        <v>0</v>
      </c>
      <c r="Z65" s="138">
        <v>0</v>
      </c>
      <c r="AA65" s="140" t="s">
        <v>80</v>
      </c>
    </row>
    <row r="66" spans="1:27" s="141" customFormat="1" x14ac:dyDescent="0.2">
      <c r="A66" s="119">
        <v>2019</v>
      </c>
      <c r="B66" s="119" t="s">
        <v>124</v>
      </c>
      <c r="C66" s="119">
        <v>84</v>
      </c>
      <c r="D66" s="119" t="s">
        <v>35</v>
      </c>
      <c r="E66" s="120">
        <v>43508</v>
      </c>
      <c r="F66" s="120">
        <v>43617</v>
      </c>
      <c r="G66" s="120">
        <v>43646</v>
      </c>
      <c r="H66" s="120">
        <v>43651</v>
      </c>
      <c r="I66" s="121">
        <v>400</v>
      </c>
      <c r="J66" s="121" t="s">
        <v>132</v>
      </c>
      <c r="K66" s="119" t="s">
        <v>13</v>
      </c>
      <c r="L66" s="119" t="s">
        <v>16</v>
      </c>
      <c r="M66" s="134">
        <v>340</v>
      </c>
      <c r="N66" s="119" t="s">
        <v>36</v>
      </c>
      <c r="O66" s="135">
        <f t="shared" si="44"/>
        <v>-136000</v>
      </c>
      <c r="P66" s="136" t="s">
        <v>18</v>
      </c>
      <c r="Q66" s="120" t="s">
        <v>134</v>
      </c>
      <c r="R66" s="137">
        <f t="shared" si="38"/>
        <v>133131.6</v>
      </c>
      <c r="S66" s="138">
        <v>0</v>
      </c>
      <c r="T66" s="119"/>
      <c r="U66" s="139">
        <v>332.82900000000001</v>
      </c>
      <c r="V66" s="138">
        <f t="shared" si="40"/>
        <v>-2868.3999999999969</v>
      </c>
      <c r="W66" s="138">
        <f t="shared" si="45"/>
        <v>-2868.3999999999969</v>
      </c>
      <c r="X66" s="143">
        <f t="shared" si="43"/>
        <v>-2868.3999999999969</v>
      </c>
      <c r="Y66" s="138">
        <v>0</v>
      </c>
      <c r="Z66" s="138">
        <v>0</v>
      </c>
      <c r="AA66" s="140" t="s">
        <v>121</v>
      </c>
    </row>
    <row r="67" spans="1:27" s="141" customFormat="1" x14ac:dyDescent="0.2">
      <c r="A67" s="119">
        <v>2019</v>
      </c>
      <c r="B67" s="119" t="s">
        <v>61</v>
      </c>
      <c r="C67" s="119">
        <v>33</v>
      </c>
      <c r="D67" s="119" t="s">
        <v>11</v>
      </c>
      <c r="E67" s="120">
        <v>43452</v>
      </c>
      <c r="F67" s="120">
        <v>43647</v>
      </c>
      <c r="G67" s="120">
        <v>43677</v>
      </c>
      <c r="H67" s="120">
        <v>43684</v>
      </c>
      <c r="I67" s="121">
        <v>635</v>
      </c>
      <c r="J67" s="121" t="s">
        <v>132</v>
      </c>
      <c r="K67" s="119" t="s">
        <v>13</v>
      </c>
      <c r="L67" s="119" t="s">
        <v>16</v>
      </c>
      <c r="M67" s="134">
        <v>265.5</v>
      </c>
      <c r="N67" s="119" t="s">
        <v>36</v>
      </c>
      <c r="O67" s="135">
        <f t="shared" si="44"/>
        <v>-168592.5</v>
      </c>
      <c r="P67" s="136" t="s">
        <v>18</v>
      </c>
      <c r="Q67" s="120" t="s">
        <v>76</v>
      </c>
      <c r="R67" s="137">
        <f t="shared" si="38"/>
        <v>201916.03</v>
      </c>
      <c r="S67" s="138">
        <v>0</v>
      </c>
      <c r="T67" s="119"/>
      <c r="U67" s="139">
        <v>317.97800000000001</v>
      </c>
      <c r="V67" s="138">
        <f t="shared" si="40"/>
        <v>33323.530000000006</v>
      </c>
      <c r="W67" s="138">
        <f t="shared" ref="W67:W68" si="46">V67</f>
        <v>33323.530000000006</v>
      </c>
      <c r="X67" s="143">
        <f t="shared" ref="X67:X68" si="47">W67</f>
        <v>33323.530000000006</v>
      </c>
      <c r="Y67" s="138">
        <v>0</v>
      </c>
      <c r="Z67" s="138">
        <v>0</v>
      </c>
      <c r="AA67" s="140" t="s">
        <v>78</v>
      </c>
    </row>
    <row r="68" spans="1:27" s="141" customFormat="1" x14ac:dyDescent="0.2">
      <c r="A68" s="119">
        <v>2019</v>
      </c>
      <c r="B68" s="119" t="s">
        <v>71</v>
      </c>
      <c r="C68" s="119">
        <v>45</v>
      </c>
      <c r="D68" s="119" t="s">
        <v>11</v>
      </c>
      <c r="E68" s="120">
        <v>43452</v>
      </c>
      <c r="F68" s="120">
        <v>43647</v>
      </c>
      <c r="G68" s="120">
        <v>43677</v>
      </c>
      <c r="H68" s="120">
        <v>43684</v>
      </c>
      <c r="I68" s="121">
        <v>1198</v>
      </c>
      <c r="J68" s="121" t="s">
        <v>132</v>
      </c>
      <c r="K68" s="119" t="s">
        <v>13</v>
      </c>
      <c r="L68" s="119" t="s">
        <v>16</v>
      </c>
      <c r="M68" s="134">
        <v>274.5</v>
      </c>
      <c r="N68" s="119" t="s">
        <v>36</v>
      </c>
      <c r="O68" s="135">
        <f t="shared" si="44"/>
        <v>-328851</v>
      </c>
      <c r="P68" s="136" t="s">
        <v>18</v>
      </c>
      <c r="Q68" s="120" t="s">
        <v>75</v>
      </c>
      <c r="R68" s="137">
        <f t="shared" si="38"/>
        <v>399570.13800000004</v>
      </c>
      <c r="S68" s="138">
        <v>0</v>
      </c>
      <c r="T68" s="119"/>
      <c r="U68" s="139">
        <v>333.53100000000001</v>
      </c>
      <c r="V68" s="138">
        <f t="shared" si="40"/>
        <v>70719.138000000006</v>
      </c>
      <c r="W68" s="138">
        <f t="shared" si="46"/>
        <v>70719.138000000006</v>
      </c>
      <c r="X68" s="143">
        <f t="shared" si="47"/>
        <v>70719.138000000006</v>
      </c>
      <c r="Y68" s="138">
        <v>0</v>
      </c>
      <c r="Z68" s="138">
        <v>0</v>
      </c>
      <c r="AA68" s="140" t="s">
        <v>80</v>
      </c>
    </row>
    <row r="69" spans="1:27" s="141" customFormat="1" x14ac:dyDescent="0.2">
      <c r="A69" s="119">
        <v>2019</v>
      </c>
      <c r="B69" s="119" t="s">
        <v>30</v>
      </c>
      <c r="C69" s="119">
        <v>11</v>
      </c>
      <c r="D69" s="119" t="s">
        <v>35</v>
      </c>
      <c r="E69" s="120">
        <v>43434</v>
      </c>
      <c r="F69" s="120">
        <v>43647</v>
      </c>
      <c r="G69" s="120">
        <v>43677</v>
      </c>
      <c r="H69" s="120">
        <v>43684</v>
      </c>
      <c r="I69" s="121">
        <v>650</v>
      </c>
      <c r="J69" s="121" t="s">
        <v>132</v>
      </c>
      <c r="K69" s="119" t="s">
        <v>13</v>
      </c>
      <c r="L69" s="119" t="s">
        <v>16</v>
      </c>
      <c r="M69" s="134">
        <v>282.5</v>
      </c>
      <c r="N69" s="119" t="s">
        <v>36</v>
      </c>
      <c r="O69" s="135">
        <f t="shared" si="44"/>
        <v>-183625</v>
      </c>
      <c r="P69" s="136" t="s">
        <v>18</v>
      </c>
      <c r="Q69" s="120" t="s">
        <v>77</v>
      </c>
      <c r="R69" s="137">
        <f t="shared" si="38"/>
        <v>214719.7</v>
      </c>
      <c r="S69" s="138">
        <v>0</v>
      </c>
      <c r="T69" s="119"/>
      <c r="U69" s="139">
        <v>330.33800000000002</v>
      </c>
      <c r="V69" s="138">
        <f t="shared" ref="V69:V70" si="48">(U69-M69)*I69</f>
        <v>31094.700000000015</v>
      </c>
      <c r="W69" s="138">
        <f t="shared" ref="W69:W70" si="49">V69</f>
        <v>31094.700000000015</v>
      </c>
      <c r="X69" s="143">
        <f t="shared" ref="X69:X70" si="50">W69</f>
        <v>31094.700000000015</v>
      </c>
      <c r="Y69" s="138">
        <v>0</v>
      </c>
      <c r="Z69" s="138">
        <v>0</v>
      </c>
      <c r="AA69" s="140" t="s">
        <v>79</v>
      </c>
    </row>
    <row r="70" spans="1:27" s="141" customFormat="1" x14ac:dyDescent="0.2">
      <c r="A70" s="119">
        <v>2019</v>
      </c>
      <c r="B70" s="119" t="s">
        <v>125</v>
      </c>
      <c r="C70" s="119">
        <v>85</v>
      </c>
      <c r="D70" s="119" t="s">
        <v>35</v>
      </c>
      <c r="E70" s="120">
        <v>43508</v>
      </c>
      <c r="F70" s="120">
        <v>43647</v>
      </c>
      <c r="G70" s="120">
        <v>43677</v>
      </c>
      <c r="H70" s="120">
        <v>43684</v>
      </c>
      <c r="I70" s="121">
        <v>400</v>
      </c>
      <c r="J70" s="121" t="s">
        <v>132</v>
      </c>
      <c r="K70" s="119" t="s">
        <v>13</v>
      </c>
      <c r="L70" s="119" t="s">
        <v>16</v>
      </c>
      <c r="M70" s="134">
        <v>340</v>
      </c>
      <c r="N70" s="119" t="s">
        <v>36</v>
      </c>
      <c r="O70" s="135">
        <f t="shared" si="44"/>
        <v>-136000</v>
      </c>
      <c r="P70" s="136" t="s">
        <v>18</v>
      </c>
      <c r="Q70" s="120" t="s">
        <v>134</v>
      </c>
      <c r="R70" s="137">
        <f t="shared" si="38"/>
        <v>150801.19999999998</v>
      </c>
      <c r="S70" s="138">
        <v>0</v>
      </c>
      <c r="T70" s="119"/>
      <c r="U70" s="139">
        <v>377.00299999999999</v>
      </c>
      <c r="V70" s="138">
        <f t="shared" si="48"/>
        <v>14801.199999999993</v>
      </c>
      <c r="W70" s="138">
        <f t="shared" si="49"/>
        <v>14801.199999999993</v>
      </c>
      <c r="X70" s="143">
        <f t="shared" si="50"/>
        <v>14801.199999999993</v>
      </c>
      <c r="Y70" s="138">
        <v>0</v>
      </c>
      <c r="Z70" s="138">
        <v>0</v>
      </c>
      <c r="AA70" s="140" t="s">
        <v>121</v>
      </c>
    </row>
    <row r="71" spans="1:27" s="141" customFormat="1" x14ac:dyDescent="0.2">
      <c r="A71" s="119">
        <v>2019</v>
      </c>
      <c r="B71" s="119" t="s">
        <v>31</v>
      </c>
      <c r="C71" s="119">
        <v>12</v>
      </c>
      <c r="D71" s="119" t="s">
        <v>35</v>
      </c>
      <c r="E71" s="120">
        <v>43434</v>
      </c>
      <c r="F71" s="120">
        <v>43678</v>
      </c>
      <c r="G71" s="120">
        <v>43708</v>
      </c>
      <c r="H71" s="120">
        <v>43714</v>
      </c>
      <c r="I71" s="121">
        <v>650</v>
      </c>
      <c r="J71" s="121" t="s">
        <v>132</v>
      </c>
      <c r="K71" s="119" t="s">
        <v>13</v>
      </c>
      <c r="L71" s="119" t="s">
        <v>16</v>
      </c>
      <c r="M71" s="134">
        <v>282.5</v>
      </c>
      <c r="N71" s="119" t="s">
        <v>36</v>
      </c>
      <c r="O71" s="135">
        <f t="shared" ref="O71:O82" si="51">-(M71*I71)</f>
        <v>-183625</v>
      </c>
      <c r="P71" s="136" t="s">
        <v>18</v>
      </c>
      <c r="Q71" s="120" t="s">
        <v>77</v>
      </c>
      <c r="R71" s="137">
        <f t="shared" si="38"/>
        <v>172561.34999999998</v>
      </c>
      <c r="S71" s="138">
        <v>0</v>
      </c>
      <c r="T71" s="119"/>
      <c r="U71" s="139">
        <v>265.47899999999998</v>
      </c>
      <c r="V71" s="138">
        <f t="shared" ref="V71:V78" si="52">(U71-M71)*I71</f>
        <v>-11063.650000000011</v>
      </c>
      <c r="W71" s="138">
        <f t="shared" ref="W71:X75" si="53">V71</f>
        <v>-11063.650000000011</v>
      </c>
      <c r="X71" s="143">
        <f t="shared" si="53"/>
        <v>-11063.650000000011</v>
      </c>
      <c r="Y71" s="138">
        <v>0</v>
      </c>
      <c r="Z71" s="138">
        <v>0</v>
      </c>
      <c r="AA71" s="140" t="s">
        <v>79</v>
      </c>
    </row>
    <row r="72" spans="1:27" s="141" customFormat="1" x14ac:dyDescent="0.2">
      <c r="A72" s="119">
        <v>2019</v>
      </c>
      <c r="B72" s="119" t="s">
        <v>62</v>
      </c>
      <c r="C72" s="119">
        <v>34</v>
      </c>
      <c r="D72" s="119" t="s">
        <v>11</v>
      </c>
      <c r="E72" s="120">
        <v>43452</v>
      </c>
      <c r="F72" s="120">
        <v>43678</v>
      </c>
      <c r="G72" s="120">
        <v>43708</v>
      </c>
      <c r="H72" s="120">
        <v>43714</v>
      </c>
      <c r="I72" s="121">
        <v>635</v>
      </c>
      <c r="J72" s="121" t="s">
        <v>132</v>
      </c>
      <c r="K72" s="119" t="s">
        <v>13</v>
      </c>
      <c r="L72" s="119" t="s">
        <v>16</v>
      </c>
      <c r="M72" s="134">
        <v>265.5</v>
      </c>
      <c r="N72" s="119" t="s">
        <v>36</v>
      </c>
      <c r="O72" s="135">
        <f t="shared" si="51"/>
        <v>-168592.5</v>
      </c>
      <c r="P72" s="136" t="s">
        <v>18</v>
      </c>
      <c r="Q72" s="120" t="s">
        <v>76</v>
      </c>
      <c r="R72" s="137">
        <f t="shared" si="38"/>
        <v>156038.54999999999</v>
      </c>
      <c r="S72" s="138">
        <v>0</v>
      </c>
      <c r="T72" s="119"/>
      <c r="U72" s="139">
        <v>245.73</v>
      </c>
      <c r="V72" s="138">
        <f t="shared" si="52"/>
        <v>-12553.950000000006</v>
      </c>
      <c r="W72" s="138">
        <f t="shared" si="53"/>
        <v>-12553.950000000006</v>
      </c>
      <c r="X72" s="143">
        <f t="shared" si="53"/>
        <v>-12553.950000000006</v>
      </c>
      <c r="Y72" s="138">
        <v>0</v>
      </c>
      <c r="Z72" s="138">
        <v>0</v>
      </c>
      <c r="AA72" s="140" t="s">
        <v>78</v>
      </c>
    </row>
    <row r="73" spans="1:27" s="141" customFormat="1" x14ac:dyDescent="0.2">
      <c r="A73" s="119">
        <v>2019</v>
      </c>
      <c r="B73" s="119" t="s">
        <v>72</v>
      </c>
      <c r="C73" s="119">
        <v>46</v>
      </c>
      <c r="D73" s="119" t="s">
        <v>11</v>
      </c>
      <c r="E73" s="120">
        <v>43452</v>
      </c>
      <c r="F73" s="120">
        <v>43678</v>
      </c>
      <c r="G73" s="120">
        <v>43708</v>
      </c>
      <c r="H73" s="120">
        <v>43714</v>
      </c>
      <c r="I73" s="121">
        <v>2082</v>
      </c>
      <c r="J73" s="121" t="s">
        <v>132</v>
      </c>
      <c r="K73" s="119" t="s">
        <v>13</v>
      </c>
      <c r="L73" s="119" t="s">
        <v>16</v>
      </c>
      <c r="M73" s="134">
        <v>274.5</v>
      </c>
      <c r="N73" s="119" t="s">
        <v>36</v>
      </c>
      <c r="O73" s="135">
        <f t="shared" si="51"/>
        <v>-571509</v>
      </c>
      <c r="P73" s="136" t="s">
        <v>18</v>
      </c>
      <c r="Q73" s="120" t="s">
        <v>75</v>
      </c>
      <c r="R73" s="137">
        <f t="shared" si="38"/>
        <v>544072.40399999998</v>
      </c>
      <c r="S73" s="138">
        <v>0</v>
      </c>
      <c r="T73" s="119"/>
      <c r="U73" s="139">
        <v>261.322</v>
      </c>
      <c r="V73" s="138">
        <f t="shared" si="52"/>
        <v>-27436.595999999994</v>
      </c>
      <c r="W73" s="138">
        <f t="shared" si="53"/>
        <v>-27436.595999999994</v>
      </c>
      <c r="X73" s="143">
        <f t="shared" si="53"/>
        <v>-27436.595999999994</v>
      </c>
      <c r="Y73" s="138">
        <v>0</v>
      </c>
      <c r="Z73" s="138">
        <v>0</v>
      </c>
      <c r="AA73" s="140" t="s">
        <v>80</v>
      </c>
    </row>
    <row r="74" spans="1:27" s="141" customFormat="1" x14ac:dyDescent="0.2">
      <c r="A74" s="119">
        <v>2019</v>
      </c>
      <c r="B74" s="119" t="s">
        <v>126</v>
      </c>
      <c r="C74" s="119">
        <v>86</v>
      </c>
      <c r="D74" s="119" t="s">
        <v>35</v>
      </c>
      <c r="E74" s="120">
        <v>43508</v>
      </c>
      <c r="F74" s="120">
        <v>43678</v>
      </c>
      <c r="G74" s="120">
        <v>43708</v>
      </c>
      <c r="H74" s="120">
        <v>43714</v>
      </c>
      <c r="I74" s="121">
        <v>400</v>
      </c>
      <c r="J74" s="121" t="s">
        <v>132</v>
      </c>
      <c r="K74" s="119" t="s">
        <v>13</v>
      </c>
      <c r="L74" s="119" t="s">
        <v>16</v>
      </c>
      <c r="M74" s="134">
        <v>340</v>
      </c>
      <c r="N74" s="119" t="s">
        <v>36</v>
      </c>
      <c r="O74" s="135">
        <f t="shared" si="51"/>
        <v>-136000</v>
      </c>
      <c r="P74" s="136" t="s">
        <v>18</v>
      </c>
      <c r="Q74" s="120" t="s">
        <v>134</v>
      </c>
      <c r="R74" s="137">
        <f t="shared" si="38"/>
        <v>124991.2</v>
      </c>
      <c r="S74" s="138">
        <v>0</v>
      </c>
      <c r="T74" s="119"/>
      <c r="U74" s="139">
        <v>312.47800000000001</v>
      </c>
      <c r="V74" s="138">
        <f t="shared" si="52"/>
        <v>-11008.799999999996</v>
      </c>
      <c r="W74" s="138">
        <f t="shared" si="53"/>
        <v>-11008.799999999996</v>
      </c>
      <c r="X74" s="143">
        <f t="shared" si="53"/>
        <v>-11008.799999999996</v>
      </c>
      <c r="Y74" s="138">
        <v>0</v>
      </c>
      <c r="Z74" s="138">
        <v>0</v>
      </c>
      <c r="AA74" s="140" t="s">
        <v>121</v>
      </c>
    </row>
    <row r="75" spans="1:27" s="141" customFormat="1" x14ac:dyDescent="0.2">
      <c r="A75" s="119">
        <v>2019</v>
      </c>
      <c r="B75" s="119" t="s">
        <v>32</v>
      </c>
      <c r="C75" s="119">
        <v>13</v>
      </c>
      <c r="D75" s="119" t="s">
        <v>35</v>
      </c>
      <c r="E75" s="120">
        <v>43434</v>
      </c>
      <c r="F75" s="120">
        <v>43709</v>
      </c>
      <c r="G75" s="120">
        <v>43738</v>
      </c>
      <c r="H75" s="120">
        <v>43745</v>
      </c>
      <c r="I75" s="121">
        <v>650</v>
      </c>
      <c r="J75" s="121" t="s">
        <v>132</v>
      </c>
      <c r="K75" s="119" t="s">
        <v>13</v>
      </c>
      <c r="L75" s="119" t="s">
        <v>16</v>
      </c>
      <c r="M75" s="134">
        <v>282.5</v>
      </c>
      <c r="N75" s="119" t="s">
        <v>36</v>
      </c>
      <c r="O75" s="135">
        <f t="shared" si="51"/>
        <v>-183625</v>
      </c>
      <c r="P75" s="136" t="s">
        <v>18</v>
      </c>
      <c r="Q75" s="120" t="s">
        <v>77</v>
      </c>
      <c r="R75" s="137">
        <f t="shared" si="38"/>
        <v>175477.24999999997</v>
      </c>
      <c r="S75" s="138">
        <v>0</v>
      </c>
      <c r="T75" s="119"/>
      <c r="U75" s="139">
        <v>269.96499999999997</v>
      </c>
      <c r="V75" s="138">
        <f t="shared" si="52"/>
        <v>-8147.7500000000164</v>
      </c>
      <c r="W75" s="138">
        <f t="shared" si="53"/>
        <v>-8147.7500000000164</v>
      </c>
      <c r="X75" s="143">
        <f t="shared" si="53"/>
        <v>-8147.7500000000164</v>
      </c>
      <c r="Y75" s="138">
        <v>0</v>
      </c>
      <c r="Z75" s="138">
        <v>0</v>
      </c>
      <c r="AA75" s="140" t="s">
        <v>79</v>
      </c>
    </row>
    <row r="76" spans="1:27" s="141" customFormat="1" x14ac:dyDescent="0.2">
      <c r="A76" s="119">
        <v>2019</v>
      </c>
      <c r="B76" s="119" t="s">
        <v>63</v>
      </c>
      <c r="C76" s="119">
        <v>35</v>
      </c>
      <c r="D76" s="119" t="s">
        <v>11</v>
      </c>
      <c r="E76" s="120">
        <v>43452</v>
      </c>
      <c r="F76" s="120">
        <v>43709</v>
      </c>
      <c r="G76" s="120">
        <v>43738</v>
      </c>
      <c r="H76" s="120">
        <v>43745</v>
      </c>
      <c r="I76" s="121">
        <v>635</v>
      </c>
      <c r="J76" s="121" t="s">
        <v>132</v>
      </c>
      <c r="K76" s="119" t="s">
        <v>13</v>
      </c>
      <c r="L76" s="119" t="s">
        <v>16</v>
      </c>
      <c r="M76" s="134">
        <v>265.5</v>
      </c>
      <c r="N76" s="119" t="s">
        <v>36</v>
      </c>
      <c r="O76" s="135">
        <f t="shared" si="51"/>
        <v>-168592.5</v>
      </c>
      <c r="P76" s="136" t="s">
        <v>18</v>
      </c>
      <c r="Q76" s="120" t="s">
        <v>76</v>
      </c>
      <c r="R76" s="137">
        <f t="shared" si="38"/>
        <v>177499.64499999999</v>
      </c>
      <c r="S76" s="138">
        <v>0</v>
      </c>
      <c r="T76" s="119"/>
      <c r="U76" s="139">
        <v>279.52699999999999</v>
      </c>
      <c r="V76" s="138">
        <f t="shared" si="52"/>
        <v>8907.1449999999913</v>
      </c>
      <c r="W76" s="138">
        <f>V76</f>
        <v>8907.1449999999913</v>
      </c>
      <c r="X76" s="143">
        <f t="shared" ref="X76:X84" si="54">W76</f>
        <v>8907.1449999999913</v>
      </c>
      <c r="Y76" s="138">
        <v>0</v>
      </c>
      <c r="Z76" s="138">
        <v>0</v>
      </c>
      <c r="AA76" s="140" t="s">
        <v>78</v>
      </c>
    </row>
    <row r="77" spans="1:27" s="141" customFormat="1" x14ac:dyDescent="0.2">
      <c r="A77" s="119">
        <v>2019</v>
      </c>
      <c r="B77" s="119" t="s">
        <v>73</v>
      </c>
      <c r="C77" s="119">
        <v>47</v>
      </c>
      <c r="D77" s="119" t="s">
        <v>11</v>
      </c>
      <c r="E77" s="120">
        <v>43452</v>
      </c>
      <c r="F77" s="120">
        <v>43709</v>
      </c>
      <c r="G77" s="120">
        <v>43738</v>
      </c>
      <c r="H77" s="120">
        <v>43745</v>
      </c>
      <c r="I77" s="121">
        <v>2452</v>
      </c>
      <c r="J77" s="121" t="s">
        <v>132</v>
      </c>
      <c r="K77" s="119" t="s">
        <v>13</v>
      </c>
      <c r="L77" s="119" t="s">
        <v>16</v>
      </c>
      <c r="M77" s="134">
        <v>274.5</v>
      </c>
      <c r="N77" s="119" t="s">
        <v>36</v>
      </c>
      <c r="O77" s="135">
        <f t="shared" si="51"/>
        <v>-673074</v>
      </c>
      <c r="P77" s="136" t="s">
        <v>18</v>
      </c>
      <c r="Q77" s="120" t="s">
        <v>75</v>
      </c>
      <c r="R77" s="137">
        <f t="shared" si="38"/>
        <v>724195.74800000002</v>
      </c>
      <c r="S77" s="138">
        <v>0</v>
      </c>
      <c r="T77" s="119"/>
      <c r="U77" s="139">
        <v>295.34899999999999</v>
      </c>
      <c r="V77" s="138">
        <f t="shared" si="52"/>
        <v>51121.747999999978</v>
      </c>
      <c r="W77" s="138">
        <f>V77</f>
        <v>51121.747999999978</v>
      </c>
      <c r="X77" s="143">
        <f t="shared" si="54"/>
        <v>51121.747999999978</v>
      </c>
      <c r="Y77" s="138">
        <v>0</v>
      </c>
      <c r="Z77" s="138">
        <v>0</v>
      </c>
      <c r="AA77" s="140" t="s">
        <v>80</v>
      </c>
    </row>
    <row r="78" spans="1:27" s="141" customFormat="1" x14ac:dyDescent="0.2">
      <c r="A78" s="119">
        <v>2019</v>
      </c>
      <c r="B78" s="119" t="s">
        <v>127</v>
      </c>
      <c r="C78" s="119">
        <v>87</v>
      </c>
      <c r="D78" s="119" t="s">
        <v>35</v>
      </c>
      <c r="E78" s="120">
        <v>43508</v>
      </c>
      <c r="F78" s="120">
        <v>43709</v>
      </c>
      <c r="G78" s="120">
        <v>43738</v>
      </c>
      <c r="H78" s="120">
        <v>43745</v>
      </c>
      <c r="I78" s="121">
        <v>400</v>
      </c>
      <c r="J78" s="121" t="s">
        <v>132</v>
      </c>
      <c r="K78" s="119" t="s">
        <v>13</v>
      </c>
      <c r="L78" s="119" t="s">
        <v>16</v>
      </c>
      <c r="M78" s="134">
        <v>340</v>
      </c>
      <c r="N78" s="119" t="s">
        <v>36</v>
      </c>
      <c r="O78" s="135">
        <f t="shared" si="51"/>
        <v>-136000</v>
      </c>
      <c r="P78" s="136" t="s">
        <v>18</v>
      </c>
      <c r="Q78" s="120" t="s">
        <v>134</v>
      </c>
      <c r="R78" s="137">
        <f t="shared" si="38"/>
        <v>143862</v>
      </c>
      <c r="S78" s="138">
        <v>0</v>
      </c>
      <c r="T78" s="119"/>
      <c r="U78" s="139">
        <v>359.65499999999997</v>
      </c>
      <c r="V78" s="138">
        <f t="shared" si="52"/>
        <v>7861.9999999999891</v>
      </c>
      <c r="W78" s="138">
        <f t="shared" ref="W78:W84" si="55">V78</f>
        <v>7861.9999999999891</v>
      </c>
      <c r="X78" s="143">
        <f t="shared" si="54"/>
        <v>7861.9999999999891</v>
      </c>
      <c r="Y78" s="138">
        <v>0</v>
      </c>
      <c r="Z78" s="138">
        <v>0</v>
      </c>
      <c r="AA78" s="140" t="s">
        <v>121</v>
      </c>
    </row>
    <row r="79" spans="1:27" s="141" customFormat="1" x14ac:dyDescent="0.2">
      <c r="A79" s="119">
        <v>2019</v>
      </c>
      <c r="B79" s="119" t="s">
        <v>33</v>
      </c>
      <c r="C79" s="119">
        <v>14</v>
      </c>
      <c r="D79" s="119" t="s">
        <v>35</v>
      </c>
      <c r="E79" s="120">
        <v>43434</v>
      </c>
      <c r="F79" s="120">
        <v>43739</v>
      </c>
      <c r="G79" s="120">
        <v>43769</v>
      </c>
      <c r="H79" s="120">
        <v>43776</v>
      </c>
      <c r="I79" s="121">
        <v>650</v>
      </c>
      <c r="J79" s="121" t="s">
        <v>132</v>
      </c>
      <c r="K79" s="119" t="s">
        <v>13</v>
      </c>
      <c r="L79" s="119" t="s">
        <v>16</v>
      </c>
      <c r="M79" s="134">
        <v>282.5</v>
      </c>
      <c r="N79" s="119" t="s">
        <v>36</v>
      </c>
      <c r="O79" s="135">
        <f t="shared" si="51"/>
        <v>-183625</v>
      </c>
      <c r="P79" s="136" t="s">
        <v>18</v>
      </c>
      <c r="Q79" s="120" t="s">
        <v>77</v>
      </c>
      <c r="R79" s="137">
        <f t="shared" si="38"/>
        <v>142086.75</v>
      </c>
      <c r="S79" s="138">
        <v>0</v>
      </c>
      <c r="T79" s="119"/>
      <c r="U79" s="139">
        <v>218.595</v>
      </c>
      <c r="V79" s="138">
        <f>(U79-M79)*I79</f>
        <v>-41538.25</v>
      </c>
      <c r="W79" s="138">
        <f t="shared" si="55"/>
        <v>-41538.25</v>
      </c>
      <c r="X79" s="143">
        <f t="shared" si="54"/>
        <v>-41538.25</v>
      </c>
      <c r="Y79" s="138">
        <v>0</v>
      </c>
      <c r="Z79" s="138">
        <v>0</v>
      </c>
      <c r="AA79" s="140" t="s">
        <v>79</v>
      </c>
    </row>
    <row r="80" spans="1:27" s="141" customFormat="1" x14ac:dyDescent="0.2">
      <c r="A80" s="119">
        <v>2019</v>
      </c>
      <c r="B80" s="119" t="s">
        <v>64</v>
      </c>
      <c r="C80" s="119">
        <v>36</v>
      </c>
      <c r="D80" s="119" t="s">
        <v>11</v>
      </c>
      <c r="E80" s="120">
        <v>43452</v>
      </c>
      <c r="F80" s="120">
        <v>43739</v>
      </c>
      <c r="G80" s="120">
        <v>43769</v>
      </c>
      <c r="H80" s="120">
        <v>43776</v>
      </c>
      <c r="I80" s="121">
        <v>635</v>
      </c>
      <c r="J80" s="121" t="s">
        <v>132</v>
      </c>
      <c r="K80" s="119" t="s">
        <v>13</v>
      </c>
      <c r="L80" s="119" t="s">
        <v>16</v>
      </c>
      <c r="M80" s="134">
        <v>265.5</v>
      </c>
      <c r="N80" s="119" t="s">
        <v>36</v>
      </c>
      <c r="O80" s="135">
        <f t="shared" si="51"/>
        <v>-168592.5</v>
      </c>
      <c r="P80" s="136" t="s">
        <v>18</v>
      </c>
      <c r="Q80" s="120" t="s">
        <v>76</v>
      </c>
      <c r="R80" s="137">
        <f t="shared" si="38"/>
        <v>125474.73000000001</v>
      </c>
      <c r="S80" s="138">
        <v>0</v>
      </c>
      <c r="T80" s="119"/>
      <c r="U80" s="139">
        <v>197.59800000000001</v>
      </c>
      <c r="V80" s="138">
        <f>(U80-M80)*I80</f>
        <v>-43117.76999999999</v>
      </c>
      <c r="W80" s="138">
        <f t="shared" si="55"/>
        <v>-43117.76999999999</v>
      </c>
      <c r="X80" s="143">
        <f t="shared" si="54"/>
        <v>-43117.76999999999</v>
      </c>
      <c r="Y80" s="138">
        <v>0</v>
      </c>
      <c r="Z80" s="138">
        <v>0</v>
      </c>
      <c r="AA80" s="140" t="s">
        <v>78</v>
      </c>
    </row>
    <row r="81" spans="1:27" s="141" customFormat="1" x14ac:dyDescent="0.2">
      <c r="A81" s="119">
        <v>2019</v>
      </c>
      <c r="B81" s="119" t="s">
        <v>74</v>
      </c>
      <c r="C81" s="119">
        <v>48</v>
      </c>
      <c r="D81" s="119" t="s">
        <v>11</v>
      </c>
      <c r="E81" s="120">
        <v>43452</v>
      </c>
      <c r="F81" s="120">
        <v>43739</v>
      </c>
      <c r="G81" s="120">
        <v>43769</v>
      </c>
      <c r="H81" s="120">
        <v>43776</v>
      </c>
      <c r="I81" s="121">
        <v>2976</v>
      </c>
      <c r="J81" s="121" t="s">
        <v>132</v>
      </c>
      <c r="K81" s="119" t="s">
        <v>13</v>
      </c>
      <c r="L81" s="119" t="s">
        <v>16</v>
      </c>
      <c r="M81" s="134">
        <v>274.5</v>
      </c>
      <c r="N81" s="119" t="s">
        <v>36</v>
      </c>
      <c r="O81" s="135">
        <f t="shared" si="51"/>
        <v>-816912</v>
      </c>
      <c r="P81" s="136" t="s">
        <v>18</v>
      </c>
      <c r="Q81" s="120" t="s">
        <v>75</v>
      </c>
      <c r="R81" s="137">
        <f t="shared" si="38"/>
        <v>647390.11199999996</v>
      </c>
      <c r="S81" s="138">
        <v>0</v>
      </c>
      <c r="T81" s="119"/>
      <c r="U81" s="139">
        <v>217.53700000000001</v>
      </c>
      <c r="V81" s="138">
        <f>(U81-M81)*I81</f>
        <v>-169521.88799999998</v>
      </c>
      <c r="W81" s="138">
        <f t="shared" si="55"/>
        <v>-169521.88799999998</v>
      </c>
      <c r="X81" s="143">
        <f t="shared" si="54"/>
        <v>-169521.88799999998</v>
      </c>
      <c r="Y81" s="138">
        <v>0</v>
      </c>
      <c r="Z81" s="138">
        <v>0</v>
      </c>
      <c r="AA81" s="140" t="s">
        <v>80</v>
      </c>
    </row>
    <row r="82" spans="1:27" s="141" customFormat="1" x14ac:dyDescent="0.2">
      <c r="A82" s="119">
        <v>2019</v>
      </c>
      <c r="B82" s="119" t="s">
        <v>128</v>
      </c>
      <c r="C82" s="119">
        <v>88</v>
      </c>
      <c r="D82" s="119" t="s">
        <v>35</v>
      </c>
      <c r="E82" s="120">
        <v>43508</v>
      </c>
      <c r="F82" s="120">
        <v>43739</v>
      </c>
      <c r="G82" s="120">
        <v>43769</v>
      </c>
      <c r="H82" s="120">
        <v>43776</v>
      </c>
      <c r="I82" s="121">
        <v>400</v>
      </c>
      <c r="J82" s="121" t="s">
        <v>132</v>
      </c>
      <c r="K82" s="119" t="s">
        <v>13</v>
      </c>
      <c r="L82" s="119" t="s">
        <v>16</v>
      </c>
      <c r="M82" s="134">
        <v>340</v>
      </c>
      <c r="N82" s="119" t="s">
        <v>36</v>
      </c>
      <c r="O82" s="135">
        <f t="shared" si="51"/>
        <v>-136000</v>
      </c>
      <c r="P82" s="136" t="s">
        <v>18</v>
      </c>
      <c r="Q82" s="120" t="s">
        <v>134</v>
      </c>
      <c r="R82" s="137">
        <f t="shared" si="38"/>
        <v>107997.6</v>
      </c>
      <c r="S82" s="138">
        <v>0</v>
      </c>
      <c r="T82" s="119"/>
      <c r="U82" s="139">
        <v>269.99400000000003</v>
      </c>
      <c r="V82" s="138">
        <f>(U82-M82)*I82</f>
        <v>-28002.399999999987</v>
      </c>
      <c r="W82" s="138">
        <f t="shared" si="55"/>
        <v>-28002.399999999987</v>
      </c>
      <c r="X82" s="143">
        <f t="shared" si="54"/>
        <v>-28002.399999999987</v>
      </c>
      <c r="Y82" s="138">
        <v>0</v>
      </c>
      <c r="Z82" s="138">
        <v>0</v>
      </c>
      <c r="AA82" s="140" t="s">
        <v>121</v>
      </c>
    </row>
    <row r="83" spans="1:27" s="141" customFormat="1" x14ac:dyDescent="0.2">
      <c r="A83" s="119">
        <v>2019</v>
      </c>
      <c r="B83" s="119" t="s">
        <v>34</v>
      </c>
      <c r="C83" s="119">
        <v>15</v>
      </c>
      <c r="D83" s="119" t="s">
        <v>35</v>
      </c>
      <c r="E83" s="120">
        <v>43434</v>
      </c>
      <c r="F83" s="120">
        <v>43770</v>
      </c>
      <c r="G83" s="120">
        <v>43799</v>
      </c>
      <c r="H83" s="120">
        <v>43805</v>
      </c>
      <c r="I83" s="121">
        <v>650</v>
      </c>
      <c r="J83" s="121" t="s">
        <v>132</v>
      </c>
      <c r="K83" s="119" t="s">
        <v>13</v>
      </c>
      <c r="L83" s="119" t="s">
        <v>16</v>
      </c>
      <c r="M83" s="134">
        <v>282.5</v>
      </c>
      <c r="N83" s="119" t="s">
        <v>36</v>
      </c>
      <c r="O83" s="135">
        <f t="shared" ref="O83:O111" si="56">-(M83*I83)</f>
        <v>-183625</v>
      </c>
      <c r="P83" s="136" t="s">
        <v>18</v>
      </c>
      <c r="Q83" s="120" t="s">
        <v>77</v>
      </c>
      <c r="R83" s="137">
        <f t="shared" si="38"/>
        <v>119618.2</v>
      </c>
      <c r="S83" s="138">
        <v>0</v>
      </c>
      <c r="T83" s="119"/>
      <c r="U83" s="139">
        <v>184.02799999999999</v>
      </c>
      <c r="V83" s="138">
        <f t="shared" ref="V83:V89" si="57">(U83-M83)*I83</f>
        <v>-64006.8</v>
      </c>
      <c r="W83" s="138">
        <f t="shared" si="55"/>
        <v>-64006.8</v>
      </c>
      <c r="X83" s="143">
        <f t="shared" si="54"/>
        <v>-64006.8</v>
      </c>
      <c r="Y83" s="138">
        <v>0</v>
      </c>
      <c r="Z83" s="138">
        <v>0</v>
      </c>
      <c r="AA83" s="140" t="s">
        <v>79</v>
      </c>
    </row>
    <row r="84" spans="1:27" s="141" customFormat="1" x14ac:dyDescent="0.2">
      <c r="A84" s="119">
        <v>2019</v>
      </c>
      <c r="B84" s="119" t="s">
        <v>129</v>
      </c>
      <c r="C84" s="119">
        <v>89</v>
      </c>
      <c r="D84" s="119" t="s">
        <v>35</v>
      </c>
      <c r="E84" s="120">
        <v>43508</v>
      </c>
      <c r="F84" s="120">
        <v>43770</v>
      </c>
      <c r="G84" s="120">
        <v>43799</v>
      </c>
      <c r="H84" s="120">
        <v>43805</v>
      </c>
      <c r="I84" s="121">
        <v>400</v>
      </c>
      <c r="J84" s="121" t="s">
        <v>132</v>
      </c>
      <c r="K84" s="119" t="s">
        <v>13</v>
      </c>
      <c r="L84" s="119" t="s">
        <v>16</v>
      </c>
      <c r="M84" s="134">
        <v>340</v>
      </c>
      <c r="N84" s="119" t="s">
        <v>36</v>
      </c>
      <c r="O84" s="135">
        <f t="shared" si="56"/>
        <v>-136000</v>
      </c>
      <c r="P84" s="136" t="s">
        <v>18</v>
      </c>
      <c r="Q84" s="120" t="s">
        <v>134</v>
      </c>
      <c r="R84" s="137">
        <f t="shared" si="38"/>
        <v>89063.2</v>
      </c>
      <c r="S84" s="138">
        <v>0</v>
      </c>
      <c r="T84" s="119"/>
      <c r="U84" s="139">
        <v>222.65799999999999</v>
      </c>
      <c r="V84" s="138">
        <f t="shared" si="57"/>
        <v>-46936.800000000003</v>
      </c>
      <c r="W84" s="138">
        <f t="shared" si="55"/>
        <v>-46936.800000000003</v>
      </c>
      <c r="X84" s="143">
        <f t="shared" si="54"/>
        <v>-46936.800000000003</v>
      </c>
      <c r="Y84" s="138">
        <v>0</v>
      </c>
      <c r="Z84" s="138">
        <v>0</v>
      </c>
      <c r="AA84" s="140" t="s">
        <v>121</v>
      </c>
    </row>
    <row r="85" spans="1:27" s="160" customFormat="1" x14ac:dyDescent="0.2">
      <c r="A85" s="151">
        <v>2019</v>
      </c>
      <c r="B85" s="151" t="s">
        <v>140</v>
      </c>
      <c r="C85" s="151">
        <v>90</v>
      </c>
      <c r="D85" s="151" t="s">
        <v>35</v>
      </c>
      <c r="E85" s="152">
        <v>43508</v>
      </c>
      <c r="F85" s="152">
        <v>43800</v>
      </c>
      <c r="G85" s="152">
        <v>43830</v>
      </c>
      <c r="H85" s="152">
        <v>43838</v>
      </c>
      <c r="I85" s="153">
        <v>400</v>
      </c>
      <c r="J85" s="153" t="s">
        <v>132</v>
      </c>
      <c r="K85" s="151" t="s">
        <v>13</v>
      </c>
      <c r="L85" s="151" t="s">
        <v>16</v>
      </c>
      <c r="M85" s="154">
        <v>340</v>
      </c>
      <c r="N85" s="151" t="s">
        <v>36</v>
      </c>
      <c r="O85" s="155">
        <f t="shared" si="56"/>
        <v>-136000</v>
      </c>
      <c r="P85" s="156" t="s">
        <v>18</v>
      </c>
      <c r="Q85" s="102" t="s">
        <v>134</v>
      </c>
      <c r="R85" s="157">
        <f t="shared" si="38"/>
        <v>95942.8</v>
      </c>
      <c r="S85" s="158">
        <v>0</v>
      </c>
      <c r="T85" s="151"/>
      <c r="U85" s="139">
        <v>239.857</v>
      </c>
      <c r="V85" s="138">
        <f t="shared" si="57"/>
        <v>-40057.199999999997</v>
      </c>
      <c r="W85" s="138">
        <f t="shared" ref="W85:W89" si="58">V85</f>
        <v>-40057.199999999997</v>
      </c>
      <c r="X85" s="143">
        <f t="shared" ref="X85:X89" si="59">W85</f>
        <v>-40057.199999999997</v>
      </c>
      <c r="Y85" s="138">
        <v>0</v>
      </c>
      <c r="Z85" s="158">
        <v>0</v>
      </c>
      <c r="AA85" s="159" t="s">
        <v>121</v>
      </c>
    </row>
    <row r="86" spans="1:27" s="141" customFormat="1" x14ac:dyDescent="0.2">
      <c r="A86" s="119">
        <v>2020</v>
      </c>
      <c r="B86" s="119" t="s">
        <v>143</v>
      </c>
      <c r="C86" s="119">
        <v>91</v>
      </c>
      <c r="D86" s="119" t="s">
        <v>35</v>
      </c>
      <c r="E86" s="120">
        <v>43558</v>
      </c>
      <c r="F86" s="120">
        <v>43831</v>
      </c>
      <c r="G86" s="120">
        <v>43861</v>
      </c>
      <c r="H86" s="120">
        <v>43868</v>
      </c>
      <c r="I86" s="121">
        <v>650</v>
      </c>
      <c r="J86" s="121" t="s">
        <v>132</v>
      </c>
      <c r="K86" s="119" t="s">
        <v>13</v>
      </c>
      <c r="L86" s="119" t="s">
        <v>16</v>
      </c>
      <c r="M86" s="134">
        <v>287</v>
      </c>
      <c r="N86" s="119" t="s">
        <v>36</v>
      </c>
      <c r="O86" s="135">
        <f t="shared" si="56"/>
        <v>-186550</v>
      </c>
      <c r="P86" s="136" t="s">
        <v>18</v>
      </c>
      <c r="Q86" s="120" t="s">
        <v>77</v>
      </c>
      <c r="R86" s="137">
        <f t="shared" si="38"/>
        <v>156186.55000000002</v>
      </c>
      <c r="S86" s="138">
        <v>0</v>
      </c>
      <c r="T86" s="119"/>
      <c r="U86" s="139">
        <v>240.28700000000001</v>
      </c>
      <c r="V86" s="138">
        <f>(U86-M86)*I86</f>
        <v>-30363.449999999997</v>
      </c>
      <c r="W86" s="138">
        <f t="shared" si="58"/>
        <v>-30363.449999999997</v>
      </c>
      <c r="X86" s="143">
        <f t="shared" si="59"/>
        <v>-30363.449999999997</v>
      </c>
      <c r="Y86" s="138">
        <v>0</v>
      </c>
      <c r="Z86" s="138">
        <v>0</v>
      </c>
      <c r="AA86" s="140" t="s">
        <v>79</v>
      </c>
    </row>
    <row r="87" spans="1:27" s="141" customFormat="1" x14ac:dyDescent="0.2">
      <c r="A87" s="119">
        <v>2020</v>
      </c>
      <c r="B87" s="119" t="s">
        <v>143</v>
      </c>
      <c r="C87" s="119">
        <v>120</v>
      </c>
      <c r="D87" s="119" t="s">
        <v>35</v>
      </c>
      <c r="E87" s="120">
        <v>43843</v>
      </c>
      <c r="F87" s="120">
        <v>43831</v>
      </c>
      <c r="G87" s="120">
        <v>43861</v>
      </c>
      <c r="H87" s="120">
        <v>43868</v>
      </c>
      <c r="I87" s="121">
        <v>-325</v>
      </c>
      <c r="J87" s="121" t="s">
        <v>132</v>
      </c>
      <c r="K87" s="119" t="s">
        <v>13</v>
      </c>
      <c r="L87" s="136" t="s">
        <v>18</v>
      </c>
      <c r="M87" s="134">
        <v>234.4</v>
      </c>
      <c r="N87" s="119" t="s">
        <v>36</v>
      </c>
      <c r="O87" s="137">
        <f t="shared" si="56"/>
        <v>76180</v>
      </c>
      <c r="P87" s="119" t="s">
        <v>16</v>
      </c>
      <c r="Q87" s="120" t="s">
        <v>77</v>
      </c>
      <c r="R87" s="135">
        <f t="shared" si="38"/>
        <v>-78093.275000000009</v>
      </c>
      <c r="S87" s="138">
        <v>0</v>
      </c>
      <c r="T87" s="119"/>
      <c r="U87" s="139">
        <v>240.28700000000001</v>
      </c>
      <c r="V87" s="138">
        <f t="shared" si="57"/>
        <v>-1913.2750000000001</v>
      </c>
      <c r="W87" s="138">
        <f t="shared" si="58"/>
        <v>-1913.2750000000001</v>
      </c>
      <c r="X87" s="143">
        <f t="shared" si="59"/>
        <v>-1913.2750000000001</v>
      </c>
      <c r="Y87" s="138">
        <v>0</v>
      </c>
      <c r="Z87" s="138">
        <v>0</v>
      </c>
      <c r="AA87" s="140" t="s">
        <v>79</v>
      </c>
    </row>
    <row r="88" spans="1:27" s="141" customFormat="1" x14ac:dyDescent="0.2">
      <c r="A88" s="119">
        <v>2020</v>
      </c>
      <c r="B88" s="119" t="s">
        <v>144</v>
      </c>
      <c r="C88" s="119">
        <v>103</v>
      </c>
      <c r="D88" s="119" t="s">
        <v>35</v>
      </c>
      <c r="E88" s="120">
        <v>43672</v>
      </c>
      <c r="F88" s="120">
        <v>43831</v>
      </c>
      <c r="G88" s="120">
        <v>43861</v>
      </c>
      <c r="H88" s="120">
        <v>43868</v>
      </c>
      <c r="I88" s="121">
        <v>1428</v>
      </c>
      <c r="J88" s="121" t="s">
        <v>132</v>
      </c>
      <c r="K88" s="119" t="s">
        <v>13</v>
      </c>
      <c r="L88" s="119" t="s">
        <v>16</v>
      </c>
      <c r="M88" s="134">
        <v>257.5</v>
      </c>
      <c r="N88" s="119" t="s">
        <v>36</v>
      </c>
      <c r="O88" s="135">
        <f t="shared" si="56"/>
        <v>-367710</v>
      </c>
      <c r="P88" s="136" t="s">
        <v>18</v>
      </c>
      <c r="Q88" s="120" t="s">
        <v>75</v>
      </c>
      <c r="R88" s="137">
        <f t="shared" si="38"/>
        <v>345041.92800000001</v>
      </c>
      <c r="S88" s="138">
        <v>0</v>
      </c>
      <c r="T88" s="119"/>
      <c r="U88" s="139">
        <v>241.626</v>
      </c>
      <c r="V88" s="138">
        <f t="shared" si="57"/>
        <v>-22668.071999999993</v>
      </c>
      <c r="W88" s="138">
        <f t="shared" si="58"/>
        <v>-22668.071999999993</v>
      </c>
      <c r="X88" s="143">
        <f t="shared" si="59"/>
        <v>-22668.071999999993</v>
      </c>
      <c r="Y88" s="138">
        <v>0</v>
      </c>
      <c r="Z88" s="138">
        <v>0</v>
      </c>
      <c r="AA88" s="140" t="s">
        <v>80</v>
      </c>
    </row>
    <row r="89" spans="1:27" s="141" customFormat="1" x14ac:dyDescent="0.2">
      <c r="A89" s="119">
        <v>2020</v>
      </c>
      <c r="B89" s="119" t="s">
        <v>144</v>
      </c>
      <c r="C89" s="119">
        <v>126</v>
      </c>
      <c r="D89" s="119" t="s">
        <v>35</v>
      </c>
      <c r="E89" s="120">
        <v>43843</v>
      </c>
      <c r="F89" s="120">
        <v>43831</v>
      </c>
      <c r="G89" s="120">
        <v>43861</v>
      </c>
      <c r="H89" s="120">
        <v>43868</v>
      </c>
      <c r="I89" s="121">
        <v>-714</v>
      </c>
      <c r="J89" s="121" t="s">
        <v>132</v>
      </c>
      <c r="K89" s="119" t="s">
        <v>13</v>
      </c>
      <c r="L89" s="136" t="s">
        <v>18</v>
      </c>
      <c r="M89" s="134">
        <v>233.6</v>
      </c>
      <c r="N89" s="119" t="s">
        <v>36</v>
      </c>
      <c r="O89" s="137">
        <f t="shared" si="56"/>
        <v>166790.39999999999</v>
      </c>
      <c r="P89" s="119" t="s">
        <v>16</v>
      </c>
      <c r="Q89" s="120" t="s">
        <v>75</v>
      </c>
      <c r="R89" s="135">
        <f t="shared" si="38"/>
        <v>-172520.96400000001</v>
      </c>
      <c r="S89" s="138">
        <v>0</v>
      </c>
      <c r="T89" s="119"/>
      <c r="U89" s="139">
        <v>241.626</v>
      </c>
      <c r="V89" s="138">
        <f t="shared" si="57"/>
        <v>-5730.5640000000076</v>
      </c>
      <c r="W89" s="138">
        <f t="shared" si="58"/>
        <v>-5730.5640000000076</v>
      </c>
      <c r="X89" s="143">
        <f t="shared" si="59"/>
        <v>-5730.5640000000076</v>
      </c>
      <c r="Y89" s="138">
        <v>0</v>
      </c>
      <c r="Z89" s="138">
        <v>0</v>
      </c>
      <c r="AA89" s="140" t="s">
        <v>80</v>
      </c>
    </row>
    <row r="90" spans="1:27" s="141" customFormat="1" x14ac:dyDescent="0.2">
      <c r="A90" s="119">
        <v>2020</v>
      </c>
      <c r="B90" s="119" t="s">
        <v>147</v>
      </c>
      <c r="C90" s="119">
        <v>92</v>
      </c>
      <c r="D90" s="119" t="s">
        <v>35</v>
      </c>
      <c r="E90" s="120">
        <v>43558</v>
      </c>
      <c r="F90" s="120">
        <v>43862</v>
      </c>
      <c r="G90" s="120">
        <v>43890</v>
      </c>
      <c r="H90" s="120">
        <v>43896</v>
      </c>
      <c r="I90" s="121">
        <v>650</v>
      </c>
      <c r="J90" s="121" t="s">
        <v>132</v>
      </c>
      <c r="K90" s="119" t="s">
        <v>13</v>
      </c>
      <c r="L90" s="119" t="s">
        <v>16</v>
      </c>
      <c r="M90" s="134">
        <v>287</v>
      </c>
      <c r="N90" s="119" t="s">
        <v>36</v>
      </c>
      <c r="O90" s="135">
        <f t="shared" si="56"/>
        <v>-186550</v>
      </c>
      <c r="P90" s="136" t="s">
        <v>18</v>
      </c>
      <c r="Q90" s="120" t="s">
        <v>77</v>
      </c>
      <c r="R90" s="137">
        <f t="shared" si="38"/>
        <v>153193.29999999999</v>
      </c>
      <c r="S90" s="138">
        <v>0</v>
      </c>
      <c r="T90" s="119"/>
      <c r="U90" s="139">
        <v>235.68199999999999</v>
      </c>
      <c r="V90" s="138">
        <f>(U90-M90)*I90</f>
        <v>-33356.700000000004</v>
      </c>
      <c r="W90" s="138">
        <f t="shared" ref="W90:W93" si="60">V90</f>
        <v>-33356.700000000004</v>
      </c>
      <c r="X90" s="143">
        <f t="shared" ref="X90:X93" si="61">W90</f>
        <v>-33356.700000000004</v>
      </c>
      <c r="Y90" s="138">
        <v>0</v>
      </c>
      <c r="Z90" s="138">
        <v>0</v>
      </c>
      <c r="AA90" s="140" t="s">
        <v>79</v>
      </c>
    </row>
    <row r="91" spans="1:27" s="141" customFormat="1" x14ac:dyDescent="0.2">
      <c r="A91" s="119">
        <v>2020</v>
      </c>
      <c r="B91" s="119" t="s">
        <v>147</v>
      </c>
      <c r="C91" s="119">
        <v>121</v>
      </c>
      <c r="D91" s="119" t="s">
        <v>35</v>
      </c>
      <c r="E91" s="120">
        <v>43843</v>
      </c>
      <c r="F91" s="120">
        <v>43862</v>
      </c>
      <c r="G91" s="120">
        <v>43890</v>
      </c>
      <c r="H91" s="120">
        <v>43896</v>
      </c>
      <c r="I91" s="121">
        <v>-325</v>
      </c>
      <c r="J91" s="121" t="s">
        <v>132</v>
      </c>
      <c r="K91" s="119" t="s">
        <v>13</v>
      </c>
      <c r="L91" s="136" t="s">
        <v>18</v>
      </c>
      <c r="M91" s="134">
        <v>234.4</v>
      </c>
      <c r="N91" s="119" t="s">
        <v>36</v>
      </c>
      <c r="O91" s="137">
        <f t="shared" si="56"/>
        <v>76180</v>
      </c>
      <c r="P91" s="119" t="s">
        <v>16</v>
      </c>
      <c r="Q91" s="120" t="s">
        <v>77</v>
      </c>
      <c r="R91" s="135">
        <f t="shared" si="38"/>
        <v>-76596.649999999994</v>
      </c>
      <c r="S91" s="138">
        <v>0</v>
      </c>
      <c r="T91" s="119"/>
      <c r="U91" s="139">
        <v>235.68199999999999</v>
      </c>
      <c r="V91" s="138">
        <f>(U91-M91)*I91</f>
        <v>-416.64999999999424</v>
      </c>
      <c r="W91" s="138">
        <f t="shared" si="60"/>
        <v>-416.64999999999424</v>
      </c>
      <c r="X91" s="143">
        <f t="shared" si="61"/>
        <v>-416.64999999999424</v>
      </c>
      <c r="Y91" s="138">
        <v>0</v>
      </c>
      <c r="Z91" s="138">
        <v>0</v>
      </c>
      <c r="AA91" s="140" t="s">
        <v>79</v>
      </c>
    </row>
    <row r="92" spans="1:27" s="141" customFormat="1" x14ac:dyDescent="0.2">
      <c r="A92" s="119">
        <v>2020</v>
      </c>
      <c r="B92" s="119" t="s">
        <v>148</v>
      </c>
      <c r="C92" s="119">
        <v>104</v>
      </c>
      <c r="D92" s="119" t="s">
        <v>35</v>
      </c>
      <c r="E92" s="120">
        <v>43672</v>
      </c>
      <c r="F92" s="120">
        <v>43862</v>
      </c>
      <c r="G92" s="120">
        <v>43890</v>
      </c>
      <c r="H92" s="120">
        <v>43896</v>
      </c>
      <c r="I92" s="121">
        <v>1428</v>
      </c>
      <c r="J92" s="121" t="s">
        <v>132</v>
      </c>
      <c r="K92" s="119" t="s">
        <v>13</v>
      </c>
      <c r="L92" s="119" t="s">
        <v>16</v>
      </c>
      <c r="M92" s="134">
        <v>257.5</v>
      </c>
      <c r="N92" s="119" t="s">
        <v>36</v>
      </c>
      <c r="O92" s="135">
        <f t="shared" si="56"/>
        <v>-367710</v>
      </c>
      <c r="P92" s="136" t="s">
        <v>18</v>
      </c>
      <c r="Q92" s="120" t="s">
        <v>75</v>
      </c>
      <c r="R92" s="137">
        <f t="shared" si="38"/>
        <v>347091.10800000001</v>
      </c>
      <c r="S92" s="138">
        <v>0</v>
      </c>
      <c r="T92" s="119"/>
      <c r="U92" s="139">
        <v>243.06100000000001</v>
      </c>
      <c r="V92" s="138">
        <f t="shared" ref="V92:V93" si="62">(U92-M92)*I92</f>
        <v>-20618.891999999989</v>
      </c>
      <c r="W92" s="138">
        <f t="shared" si="60"/>
        <v>-20618.891999999989</v>
      </c>
      <c r="X92" s="143">
        <f t="shared" si="61"/>
        <v>-20618.891999999989</v>
      </c>
      <c r="Y92" s="138">
        <v>0</v>
      </c>
      <c r="Z92" s="138">
        <v>0</v>
      </c>
      <c r="AA92" s="140" t="s">
        <v>80</v>
      </c>
    </row>
    <row r="93" spans="1:27" s="141" customFormat="1" x14ac:dyDescent="0.2">
      <c r="A93" s="119">
        <v>2020</v>
      </c>
      <c r="B93" s="119" t="s">
        <v>148</v>
      </c>
      <c r="C93" s="119">
        <v>127</v>
      </c>
      <c r="D93" s="119" t="s">
        <v>35</v>
      </c>
      <c r="E93" s="120">
        <v>43843</v>
      </c>
      <c r="F93" s="120">
        <v>43862</v>
      </c>
      <c r="G93" s="120">
        <v>43890</v>
      </c>
      <c r="H93" s="120">
        <v>43896</v>
      </c>
      <c r="I93" s="121">
        <v>-714</v>
      </c>
      <c r="J93" s="121" t="s">
        <v>132</v>
      </c>
      <c r="K93" s="119" t="s">
        <v>13</v>
      </c>
      <c r="L93" s="136" t="s">
        <v>18</v>
      </c>
      <c r="M93" s="134">
        <v>233.6</v>
      </c>
      <c r="N93" s="119" t="s">
        <v>36</v>
      </c>
      <c r="O93" s="137">
        <f t="shared" si="56"/>
        <v>166790.39999999999</v>
      </c>
      <c r="P93" s="119" t="s">
        <v>16</v>
      </c>
      <c r="Q93" s="120" t="s">
        <v>75</v>
      </c>
      <c r="R93" s="135">
        <f t="shared" si="38"/>
        <v>-173545.554</v>
      </c>
      <c r="S93" s="138">
        <v>0</v>
      </c>
      <c r="T93" s="119"/>
      <c r="U93" s="139">
        <v>243.06100000000001</v>
      </c>
      <c r="V93" s="138">
        <f t="shared" si="62"/>
        <v>-6755.1540000000095</v>
      </c>
      <c r="W93" s="138">
        <f t="shared" si="60"/>
        <v>-6755.1540000000095</v>
      </c>
      <c r="X93" s="143">
        <f t="shared" si="61"/>
        <v>-6755.1540000000095</v>
      </c>
      <c r="Y93" s="138">
        <v>0</v>
      </c>
      <c r="Z93" s="138">
        <v>0</v>
      </c>
      <c r="AA93" s="140" t="s">
        <v>80</v>
      </c>
    </row>
    <row r="94" spans="1:27" s="141" customFormat="1" x14ac:dyDescent="0.2">
      <c r="A94" s="119">
        <v>2020</v>
      </c>
      <c r="B94" s="119" t="s">
        <v>153</v>
      </c>
      <c r="C94" s="119">
        <v>93</v>
      </c>
      <c r="D94" s="119" t="s">
        <v>35</v>
      </c>
      <c r="E94" s="120">
        <v>43558</v>
      </c>
      <c r="F94" s="120">
        <v>43891</v>
      </c>
      <c r="G94" s="120">
        <v>43921</v>
      </c>
      <c r="H94" s="120">
        <v>43928</v>
      </c>
      <c r="I94" s="121">
        <v>650</v>
      </c>
      <c r="J94" s="121" t="s">
        <v>132</v>
      </c>
      <c r="K94" s="119" t="s">
        <v>13</v>
      </c>
      <c r="L94" s="119" t="s">
        <v>16</v>
      </c>
      <c r="M94" s="134">
        <v>287</v>
      </c>
      <c r="N94" s="119" t="s">
        <v>36</v>
      </c>
      <c r="O94" s="135">
        <f t="shared" si="56"/>
        <v>-186550</v>
      </c>
      <c r="P94" s="136" t="s">
        <v>18</v>
      </c>
      <c r="Q94" s="120" t="s">
        <v>77</v>
      </c>
      <c r="R94" s="137">
        <f t="shared" si="38"/>
        <v>88935.6</v>
      </c>
      <c r="S94" s="138">
        <v>0</v>
      </c>
      <c r="T94" s="119"/>
      <c r="U94" s="139">
        <v>136.82400000000001</v>
      </c>
      <c r="V94" s="138">
        <f t="shared" ref="V94:V96" si="63">(U94-M94)*I94</f>
        <v>-97614.399999999994</v>
      </c>
      <c r="W94" s="138">
        <f t="shared" ref="W94:W101" si="64">V94</f>
        <v>-97614.399999999994</v>
      </c>
      <c r="X94" s="143">
        <f t="shared" ref="X94:X101" si="65">W94</f>
        <v>-97614.399999999994</v>
      </c>
      <c r="Y94" s="138">
        <v>0</v>
      </c>
      <c r="Z94" s="138">
        <v>0</v>
      </c>
      <c r="AA94" s="140" t="s">
        <v>79</v>
      </c>
    </row>
    <row r="95" spans="1:27" s="141" customFormat="1" x14ac:dyDescent="0.2">
      <c r="A95" s="119">
        <v>2020</v>
      </c>
      <c r="B95" s="119" t="s">
        <v>153</v>
      </c>
      <c r="C95" s="119">
        <v>122</v>
      </c>
      <c r="D95" s="119" t="s">
        <v>35</v>
      </c>
      <c r="E95" s="120">
        <v>43843</v>
      </c>
      <c r="F95" s="120">
        <v>43891</v>
      </c>
      <c r="G95" s="120">
        <v>43921</v>
      </c>
      <c r="H95" s="120">
        <v>43928</v>
      </c>
      <c r="I95" s="121">
        <v>-325</v>
      </c>
      <c r="J95" s="121" t="s">
        <v>132</v>
      </c>
      <c r="K95" s="119" t="s">
        <v>13</v>
      </c>
      <c r="L95" s="136" t="s">
        <v>18</v>
      </c>
      <c r="M95" s="134">
        <v>234.4</v>
      </c>
      <c r="N95" s="119" t="s">
        <v>36</v>
      </c>
      <c r="O95" s="137">
        <f t="shared" si="56"/>
        <v>76180</v>
      </c>
      <c r="P95" s="119" t="s">
        <v>16</v>
      </c>
      <c r="Q95" s="120" t="s">
        <v>77</v>
      </c>
      <c r="R95" s="135">
        <f t="shared" si="38"/>
        <v>-44467.8</v>
      </c>
      <c r="S95" s="138">
        <v>0</v>
      </c>
      <c r="T95" s="119"/>
      <c r="U95" s="139">
        <v>136.82400000000001</v>
      </c>
      <c r="V95" s="138">
        <f t="shared" si="63"/>
        <v>31712.199999999997</v>
      </c>
      <c r="W95" s="138">
        <f t="shared" si="64"/>
        <v>31712.199999999997</v>
      </c>
      <c r="X95" s="143">
        <f t="shared" si="65"/>
        <v>31712.199999999997</v>
      </c>
      <c r="Y95" s="138">
        <v>0</v>
      </c>
      <c r="Z95" s="138">
        <v>0</v>
      </c>
      <c r="AA95" s="140" t="s">
        <v>79</v>
      </c>
    </row>
    <row r="96" spans="1:27" s="141" customFormat="1" x14ac:dyDescent="0.2">
      <c r="A96" s="119">
        <v>2020</v>
      </c>
      <c r="B96" s="119" t="s">
        <v>154</v>
      </c>
      <c r="C96" s="119">
        <v>105</v>
      </c>
      <c r="D96" s="119" t="s">
        <v>35</v>
      </c>
      <c r="E96" s="120">
        <v>43672</v>
      </c>
      <c r="F96" s="120">
        <v>43891</v>
      </c>
      <c r="G96" s="120">
        <v>43921</v>
      </c>
      <c r="H96" s="120">
        <v>43928</v>
      </c>
      <c r="I96" s="121">
        <v>1428</v>
      </c>
      <c r="J96" s="121" t="s">
        <v>132</v>
      </c>
      <c r="K96" s="119" t="s">
        <v>13</v>
      </c>
      <c r="L96" s="119" t="s">
        <v>16</v>
      </c>
      <c r="M96" s="134">
        <v>257.5</v>
      </c>
      <c r="N96" s="119" t="s">
        <v>36</v>
      </c>
      <c r="O96" s="135">
        <f t="shared" si="56"/>
        <v>-367710</v>
      </c>
      <c r="P96" s="136" t="s">
        <v>18</v>
      </c>
      <c r="Q96" s="120" t="s">
        <v>75</v>
      </c>
      <c r="R96" s="137">
        <f t="shared" si="38"/>
        <v>193681.068</v>
      </c>
      <c r="S96" s="138">
        <v>0</v>
      </c>
      <c r="T96" s="119"/>
      <c r="U96" s="139">
        <v>135.631</v>
      </c>
      <c r="V96" s="138">
        <f t="shared" si="63"/>
        <v>-174028.932</v>
      </c>
      <c r="W96" s="138">
        <f t="shared" si="64"/>
        <v>-174028.932</v>
      </c>
      <c r="X96" s="143">
        <f t="shared" si="65"/>
        <v>-174028.932</v>
      </c>
      <c r="Y96" s="138">
        <v>0</v>
      </c>
      <c r="Z96" s="138">
        <v>0</v>
      </c>
      <c r="AA96" s="140" t="s">
        <v>80</v>
      </c>
    </row>
    <row r="97" spans="1:28" s="141" customFormat="1" x14ac:dyDescent="0.2">
      <c r="A97" s="119">
        <v>2020</v>
      </c>
      <c r="B97" s="119" t="s">
        <v>154</v>
      </c>
      <c r="C97" s="119">
        <v>128</v>
      </c>
      <c r="D97" s="119" t="s">
        <v>35</v>
      </c>
      <c r="E97" s="120">
        <v>43843</v>
      </c>
      <c r="F97" s="120">
        <v>43891</v>
      </c>
      <c r="G97" s="120">
        <v>43921</v>
      </c>
      <c r="H97" s="120">
        <v>43928</v>
      </c>
      <c r="I97" s="121">
        <v>-714</v>
      </c>
      <c r="J97" s="121" t="s">
        <v>132</v>
      </c>
      <c r="K97" s="119" t="s">
        <v>13</v>
      </c>
      <c r="L97" s="136" t="s">
        <v>18</v>
      </c>
      <c r="M97" s="134">
        <v>233.6</v>
      </c>
      <c r="N97" s="119" t="s">
        <v>36</v>
      </c>
      <c r="O97" s="137">
        <f t="shared" si="56"/>
        <v>166790.39999999999</v>
      </c>
      <c r="P97" s="119" t="s">
        <v>16</v>
      </c>
      <c r="Q97" s="120" t="s">
        <v>75</v>
      </c>
      <c r="R97" s="135">
        <f>I97*U97</f>
        <v>-96840.534</v>
      </c>
      <c r="S97" s="138">
        <v>0</v>
      </c>
      <c r="T97" s="119"/>
      <c r="U97" s="139">
        <v>135.631</v>
      </c>
      <c r="V97" s="138">
        <f>(U97-M97)*I97</f>
        <v>69949.865999999995</v>
      </c>
      <c r="W97" s="138">
        <f t="shared" si="64"/>
        <v>69949.865999999995</v>
      </c>
      <c r="X97" s="143">
        <f t="shared" si="65"/>
        <v>69949.865999999995</v>
      </c>
      <c r="Y97" s="138">
        <v>0</v>
      </c>
      <c r="Z97" s="138">
        <v>0</v>
      </c>
      <c r="AA97" s="140" t="s">
        <v>80</v>
      </c>
    </row>
    <row r="98" spans="1:28" s="160" customFormat="1" x14ac:dyDescent="0.2">
      <c r="A98" s="101">
        <v>2020</v>
      </c>
      <c r="B98" s="101" t="s">
        <v>158</v>
      </c>
      <c r="C98" s="101">
        <v>97</v>
      </c>
      <c r="D98" s="101" t="s">
        <v>35</v>
      </c>
      <c r="E98" s="102">
        <v>43609</v>
      </c>
      <c r="F98" s="102">
        <v>43922</v>
      </c>
      <c r="G98" s="102">
        <v>43951</v>
      </c>
      <c r="H98" s="102">
        <v>43959</v>
      </c>
      <c r="I98" s="103">
        <v>650</v>
      </c>
      <c r="J98" s="103" t="s">
        <v>132</v>
      </c>
      <c r="K98" s="101" t="s">
        <v>13</v>
      </c>
      <c r="L98" s="101" t="s">
        <v>16</v>
      </c>
      <c r="M98" s="104">
        <v>272.5</v>
      </c>
      <c r="N98" s="101" t="s">
        <v>36</v>
      </c>
      <c r="O98" s="135">
        <f t="shared" si="56"/>
        <v>-177125</v>
      </c>
      <c r="P98" s="106" t="s">
        <v>18</v>
      </c>
      <c r="Q98" s="102" t="s">
        <v>77</v>
      </c>
      <c r="R98" s="137">
        <f>I98*U98</f>
        <v>53457.95</v>
      </c>
      <c r="S98" s="125">
        <v>0</v>
      </c>
      <c r="T98" s="101"/>
      <c r="U98" s="161">
        <v>82.242999999999995</v>
      </c>
      <c r="V98" s="138">
        <f>(U98-M98)*I98</f>
        <v>-123667.05</v>
      </c>
      <c r="W98" s="138">
        <f t="shared" si="64"/>
        <v>-123667.05</v>
      </c>
      <c r="X98" s="143">
        <f t="shared" si="65"/>
        <v>-123667.05</v>
      </c>
      <c r="Y98" s="125">
        <v>0</v>
      </c>
      <c r="Z98" s="125">
        <v>0</v>
      </c>
      <c r="AA98" s="159" t="s">
        <v>79</v>
      </c>
    </row>
    <row r="99" spans="1:28" s="160" customFormat="1" x14ac:dyDescent="0.2">
      <c r="A99" s="101">
        <v>2020</v>
      </c>
      <c r="B99" s="101" t="s">
        <v>158</v>
      </c>
      <c r="C99" s="101">
        <v>123</v>
      </c>
      <c r="D99" s="101" t="s">
        <v>35</v>
      </c>
      <c r="E99" s="102">
        <v>43843</v>
      </c>
      <c r="F99" s="102">
        <v>43922</v>
      </c>
      <c r="G99" s="102">
        <v>43951</v>
      </c>
      <c r="H99" s="102">
        <v>43959</v>
      </c>
      <c r="I99" s="103">
        <v>-325</v>
      </c>
      <c r="J99" s="103" t="s">
        <v>132</v>
      </c>
      <c r="K99" s="101" t="s">
        <v>13</v>
      </c>
      <c r="L99" s="106" t="s">
        <v>18</v>
      </c>
      <c r="M99" s="104">
        <v>234.4</v>
      </c>
      <c r="N99" s="101" t="s">
        <v>36</v>
      </c>
      <c r="O99" s="137">
        <f t="shared" si="56"/>
        <v>76180</v>
      </c>
      <c r="P99" s="101" t="s">
        <v>16</v>
      </c>
      <c r="Q99" s="102" t="s">
        <v>77</v>
      </c>
      <c r="R99" s="135">
        <f>I99*U99</f>
        <v>-26728.974999999999</v>
      </c>
      <c r="S99" s="125">
        <v>0</v>
      </c>
      <c r="T99" s="101"/>
      <c r="U99" s="161">
        <v>82.242999999999995</v>
      </c>
      <c r="V99" s="138">
        <f>(U99-M99)*I99</f>
        <v>49451.025000000001</v>
      </c>
      <c r="W99" s="138">
        <f t="shared" si="64"/>
        <v>49451.025000000001</v>
      </c>
      <c r="X99" s="143">
        <f t="shared" si="65"/>
        <v>49451.025000000001</v>
      </c>
      <c r="Y99" s="125">
        <v>0</v>
      </c>
      <c r="Z99" s="125">
        <v>0</v>
      </c>
      <c r="AA99" s="159" t="s">
        <v>79</v>
      </c>
    </row>
    <row r="100" spans="1:28" s="160" customFormat="1" x14ac:dyDescent="0.2">
      <c r="A100" s="101">
        <v>2020</v>
      </c>
      <c r="B100" s="101" t="s">
        <v>159</v>
      </c>
      <c r="C100" s="101">
        <v>106</v>
      </c>
      <c r="D100" s="101" t="s">
        <v>35</v>
      </c>
      <c r="E100" s="102">
        <v>43672</v>
      </c>
      <c r="F100" s="102">
        <v>43922</v>
      </c>
      <c r="G100" s="102">
        <v>43951</v>
      </c>
      <c r="H100" s="102">
        <v>43959</v>
      </c>
      <c r="I100" s="103">
        <v>1428</v>
      </c>
      <c r="J100" s="103" t="s">
        <v>132</v>
      </c>
      <c r="K100" s="101" t="s">
        <v>13</v>
      </c>
      <c r="L100" s="101" t="s">
        <v>16</v>
      </c>
      <c r="M100" s="104">
        <v>257.5</v>
      </c>
      <c r="N100" s="101" t="s">
        <v>36</v>
      </c>
      <c r="O100" s="135">
        <f t="shared" si="56"/>
        <v>-367710</v>
      </c>
      <c r="P100" s="106" t="s">
        <v>18</v>
      </c>
      <c r="Q100" s="102" t="s">
        <v>75</v>
      </c>
      <c r="R100" s="135">
        <f t="shared" ref="R100:R101" si="66">I100*U100</f>
        <v>149587.28400000001</v>
      </c>
      <c r="S100" s="125">
        <v>0</v>
      </c>
      <c r="T100" s="101"/>
      <c r="U100" s="161">
        <v>104.753</v>
      </c>
      <c r="V100" s="138">
        <f t="shared" ref="V100:V101" si="67">(U100-M100)*I100</f>
        <v>-218122.71600000001</v>
      </c>
      <c r="W100" s="138">
        <f t="shared" si="64"/>
        <v>-218122.71600000001</v>
      </c>
      <c r="X100" s="143">
        <f t="shared" si="65"/>
        <v>-218122.71600000001</v>
      </c>
      <c r="Y100" s="125">
        <v>0</v>
      </c>
      <c r="Z100" s="125">
        <v>0</v>
      </c>
      <c r="AA100" s="159" t="s">
        <v>80</v>
      </c>
    </row>
    <row r="101" spans="1:28" s="160" customFormat="1" x14ac:dyDescent="0.2">
      <c r="A101" s="101">
        <v>2020</v>
      </c>
      <c r="B101" s="101" t="s">
        <v>159</v>
      </c>
      <c r="C101" s="101">
        <v>129</v>
      </c>
      <c r="D101" s="101" t="s">
        <v>35</v>
      </c>
      <c r="E101" s="102">
        <v>43843</v>
      </c>
      <c r="F101" s="102">
        <v>43922</v>
      </c>
      <c r="G101" s="102">
        <v>43951</v>
      </c>
      <c r="H101" s="102">
        <v>43959</v>
      </c>
      <c r="I101" s="103">
        <v>-714</v>
      </c>
      <c r="J101" s="103" t="s">
        <v>132</v>
      </c>
      <c r="K101" s="101" t="s">
        <v>13</v>
      </c>
      <c r="L101" s="106" t="s">
        <v>18</v>
      </c>
      <c r="M101" s="104">
        <v>233.6</v>
      </c>
      <c r="N101" s="101" t="s">
        <v>36</v>
      </c>
      <c r="O101" s="137">
        <f t="shared" si="56"/>
        <v>166790.39999999999</v>
      </c>
      <c r="P101" s="101" t="s">
        <v>16</v>
      </c>
      <c r="Q101" s="102" t="s">
        <v>75</v>
      </c>
      <c r="R101" s="135">
        <f t="shared" si="66"/>
        <v>-74793.642000000007</v>
      </c>
      <c r="S101" s="125">
        <v>0</v>
      </c>
      <c r="T101" s="101"/>
      <c r="U101" s="161">
        <v>104.753</v>
      </c>
      <c r="V101" s="138">
        <f t="shared" si="67"/>
        <v>91996.757999999987</v>
      </c>
      <c r="W101" s="138">
        <f t="shared" si="64"/>
        <v>91996.757999999987</v>
      </c>
      <c r="X101" s="143">
        <f t="shared" si="65"/>
        <v>91996.757999999987</v>
      </c>
      <c r="Y101" s="125">
        <v>0</v>
      </c>
      <c r="Z101" s="125">
        <v>0</v>
      </c>
      <c r="AA101" s="159" t="s">
        <v>80</v>
      </c>
    </row>
    <row r="102" spans="1:28" s="141" customFormat="1" x14ac:dyDescent="0.2">
      <c r="A102" s="119">
        <v>2020</v>
      </c>
      <c r="B102" s="119" t="s">
        <v>165</v>
      </c>
      <c r="C102" s="119">
        <v>99</v>
      </c>
      <c r="D102" s="119" t="s">
        <v>35</v>
      </c>
      <c r="E102" s="120">
        <v>43623</v>
      </c>
      <c r="F102" s="120">
        <v>43952</v>
      </c>
      <c r="G102" s="120">
        <v>43982</v>
      </c>
      <c r="H102" s="120">
        <v>43990</v>
      </c>
      <c r="I102" s="121">
        <v>650</v>
      </c>
      <c r="J102" s="121" t="s">
        <v>132</v>
      </c>
      <c r="K102" s="119" t="s">
        <v>13</v>
      </c>
      <c r="L102" s="119" t="s">
        <v>16</v>
      </c>
      <c r="M102" s="134">
        <v>250</v>
      </c>
      <c r="N102" s="119" t="s">
        <v>36</v>
      </c>
      <c r="O102" s="135">
        <f t="shared" si="56"/>
        <v>-162500</v>
      </c>
      <c r="P102" s="136" t="s">
        <v>18</v>
      </c>
      <c r="Q102" s="120" t="s">
        <v>77</v>
      </c>
      <c r="R102" s="137">
        <f t="shared" ref="R102:R109" si="68">I102*U102</f>
        <v>81961.099999999991</v>
      </c>
      <c r="S102" s="138">
        <v>0</v>
      </c>
      <c r="T102" s="119"/>
      <c r="U102" s="139">
        <v>126.09399999999999</v>
      </c>
      <c r="V102" s="138">
        <f t="shared" ref="V102:V108" si="69">(U102-M102)*I102</f>
        <v>-80538.900000000009</v>
      </c>
      <c r="W102" s="143">
        <f>V102</f>
        <v>-80538.900000000009</v>
      </c>
      <c r="X102" s="138">
        <f t="shared" ref="X102:X104" si="70">V102</f>
        <v>-80538.900000000009</v>
      </c>
      <c r="Y102" s="138">
        <v>0</v>
      </c>
      <c r="Z102" s="119"/>
      <c r="AA102" s="140" t="s">
        <v>79</v>
      </c>
    </row>
    <row r="103" spans="1:28" s="141" customFormat="1" x14ac:dyDescent="0.2">
      <c r="A103" s="119">
        <v>2020</v>
      </c>
      <c r="B103" s="119" t="s">
        <v>165</v>
      </c>
      <c r="C103" s="119">
        <v>124</v>
      </c>
      <c r="D103" s="119" t="s">
        <v>35</v>
      </c>
      <c r="E103" s="120">
        <v>43843</v>
      </c>
      <c r="F103" s="120">
        <v>43952</v>
      </c>
      <c r="G103" s="120">
        <v>43982</v>
      </c>
      <c r="H103" s="120">
        <v>43990</v>
      </c>
      <c r="I103" s="121">
        <v>-325</v>
      </c>
      <c r="J103" s="121" t="s">
        <v>132</v>
      </c>
      <c r="K103" s="119" t="s">
        <v>13</v>
      </c>
      <c r="L103" s="136" t="s">
        <v>18</v>
      </c>
      <c r="M103" s="134">
        <v>234.4</v>
      </c>
      <c r="N103" s="119" t="s">
        <v>36</v>
      </c>
      <c r="O103" s="137">
        <f t="shared" si="56"/>
        <v>76180</v>
      </c>
      <c r="P103" s="119" t="s">
        <v>16</v>
      </c>
      <c r="Q103" s="120" t="s">
        <v>77</v>
      </c>
      <c r="R103" s="135">
        <f t="shared" si="68"/>
        <v>-40980.549999999996</v>
      </c>
      <c r="S103" s="138">
        <v>0</v>
      </c>
      <c r="T103" s="119"/>
      <c r="U103" s="139">
        <v>126.09399999999999</v>
      </c>
      <c r="V103" s="138">
        <f t="shared" si="69"/>
        <v>35199.450000000004</v>
      </c>
      <c r="W103" s="143">
        <f>V103</f>
        <v>35199.450000000004</v>
      </c>
      <c r="X103" s="138">
        <f t="shared" si="70"/>
        <v>35199.450000000004</v>
      </c>
      <c r="Y103" s="138">
        <v>0</v>
      </c>
      <c r="Z103" s="119"/>
      <c r="AA103" s="140" t="s">
        <v>79</v>
      </c>
    </row>
    <row r="104" spans="1:28" s="141" customFormat="1" x14ac:dyDescent="0.2">
      <c r="A104" s="119">
        <v>2020</v>
      </c>
      <c r="B104" s="119" t="s">
        <v>166</v>
      </c>
      <c r="C104" s="119">
        <v>107</v>
      </c>
      <c r="D104" s="119" t="s">
        <v>35</v>
      </c>
      <c r="E104" s="120">
        <v>43672</v>
      </c>
      <c r="F104" s="120">
        <v>43952</v>
      </c>
      <c r="G104" s="120">
        <v>43982</v>
      </c>
      <c r="H104" s="120">
        <v>43987</v>
      </c>
      <c r="I104" s="121">
        <v>1428</v>
      </c>
      <c r="J104" s="121" t="s">
        <v>132</v>
      </c>
      <c r="K104" s="119" t="s">
        <v>13</v>
      </c>
      <c r="L104" s="119" t="s">
        <v>16</v>
      </c>
      <c r="M104" s="134">
        <v>257.5</v>
      </c>
      <c r="N104" s="119" t="s">
        <v>36</v>
      </c>
      <c r="O104" s="135">
        <f t="shared" si="56"/>
        <v>-367710</v>
      </c>
      <c r="P104" s="136" t="s">
        <v>18</v>
      </c>
      <c r="Q104" s="120" t="s">
        <v>75</v>
      </c>
      <c r="R104" s="137">
        <f t="shared" si="68"/>
        <v>192328.75200000001</v>
      </c>
      <c r="S104" s="138">
        <v>0</v>
      </c>
      <c r="T104" s="119"/>
      <c r="U104" s="139">
        <v>134.684</v>
      </c>
      <c r="V104" s="138">
        <f t="shared" si="69"/>
        <v>-175381.24799999999</v>
      </c>
      <c r="W104" s="143">
        <f>V104</f>
        <v>-175381.24799999999</v>
      </c>
      <c r="X104" s="138">
        <f t="shared" si="70"/>
        <v>-175381.24799999999</v>
      </c>
      <c r="Y104" s="138">
        <v>0</v>
      </c>
      <c r="Z104" s="119"/>
      <c r="AA104" s="140" t="s">
        <v>80</v>
      </c>
    </row>
    <row r="105" spans="1:28" s="141" customFormat="1" x14ac:dyDescent="0.2">
      <c r="A105" s="119">
        <v>2020</v>
      </c>
      <c r="B105" s="119" t="s">
        <v>166</v>
      </c>
      <c r="C105" s="119">
        <v>130</v>
      </c>
      <c r="D105" s="119" t="s">
        <v>35</v>
      </c>
      <c r="E105" s="120">
        <v>43843</v>
      </c>
      <c r="F105" s="120">
        <v>43952</v>
      </c>
      <c r="G105" s="120">
        <v>43982</v>
      </c>
      <c r="H105" s="120">
        <v>43987</v>
      </c>
      <c r="I105" s="121">
        <v>-714</v>
      </c>
      <c r="J105" s="121" t="s">
        <v>132</v>
      </c>
      <c r="K105" s="119" t="s">
        <v>13</v>
      </c>
      <c r="L105" s="136" t="s">
        <v>18</v>
      </c>
      <c r="M105" s="134">
        <v>233.6</v>
      </c>
      <c r="N105" s="119" t="s">
        <v>36</v>
      </c>
      <c r="O105" s="137">
        <f t="shared" si="56"/>
        <v>166790.39999999999</v>
      </c>
      <c r="P105" s="119" t="s">
        <v>16</v>
      </c>
      <c r="Q105" s="120" t="s">
        <v>75</v>
      </c>
      <c r="R105" s="135">
        <f t="shared" si="68"/>
        <v>-96164.376000000004</v>
      </c>
      <c r="S105" s="138">
        <v>0</v>
      </c>
      <c r="T105" s="119"/>
      <c r="U105" s="139">
        <v>134.684</v>
      </c>
      <c r="V105" s="138">
        <f t="shared" si="69"/>
        <v>70626.024000000005</v>
      </c>
      <c r="W105" s="143">
        <f>V105</f>
        <v>70626.024000000005</v>
      </c>
      <c r="X105" s="138">
        <f>V105</f>
        <v>70626.024000000005</v>
      </c>
      <c r="Y105" s="138">
        <v>0</v>
      </c>
      <c r="Z105" s="119"/>
      <c r="AA105" s="140" t="s">
        <v>80</v>
      </c>
    </row>
    <row r="106" spans="1:28" s="141" customFormat="1" x14ac:dyDescent="0.2">
      <c r="A106" s="119">
        <v>2020</v>
      </c>
      <c r="B106" s="119" t="s">
        <v>170</v>
      </c>
      <c r="C106" s="119">
        <v>102</v>
      </c>
      <c r="D106" s="119" t="s">
        <v>35</v>
      </c>
      <c r="E106" s="120">
        <v>43649</v>
      </c>
      <c r="F106" s="120">
        <v>43983</v>
      </c>
      <c r="G106" s="120">
        <v>44012</v>
      </c>
      <c r="H106" s="120">
        <v>44019</v>
      </c>
      <c r="I106" s="121">
        <v>650</v>
      </c>
      <c r="J106" s="121" t="s">
        <v>132</v>
      </c>
      <c r="K106" s="119" t="s">
        <v>13</v>
      </c>
      <c r="L106" s="119" t="s">
        <v>16</v>
      </c>
      <c r="M106" s="134">
        <v>256</v>
      </c>
      <c r="N106" s="119" t="s">
        <v>36</v>
      </c>
      <c r="O106" s="135">
        <f t="shared" si="56"/>
        <v>-166400</v>
      </c>
      <c r="P106" s="136" t="s">
        <v>18</v>
      </c>
      <c r="Q106" s="120" t="s">
        <v>77</v>
      </c>
      <c r="R106" s="137">
        <f t="shared" si="68"/>
        <v>119687.75</v>
      </c>
      <c r="S106" s="138">
        <v>0</v>
      </c>
      <c r="T106" s="139"/>
      <c r="U106" s="139">
        <v>184.13499999999999</v>
      </c>
      <c r="V106" s="138">
        <f t="shared" si="69"/>
        <v>-46712.250000000007</v>
      </c>
      <c r="W106" s="143">
        <f t="shared" ref="W106:W109" si="71">V106</f>
        <v>-46712.250000000007</v>
      </c>
      <c r="X106" s="138">
        <f t="shared" ref="X106:X109" si="72">V106</f>
        <v>-46712.250000000007</v>
      </c>
      <c r="Y106" s="138">
        <v>0</v>
      </c>
      <c r="Z106" s="119"/>
      <c r="AA106" s="140" t="s">
        <v>79</v>
      </c>
    </row>
    <row r="107" spans="1:28" s="141" customFormat="1" x14ac:dyDescent="0.2">
      <c r="A107" s="119">
        <v>2020</v>
      </c>
      <c r="B107" s="119" t="s">
        <v>170</v>
      </c>
      <c r="C107" s="119">
        <v>125</v>
      </c>
      <c r="D107" s="119" t="s">
        <v>35</v>
      </c>
      <c r="E107" s="120">
        <v>43843</v>
      </c>
      <c r="F107" s="120">
        <v>43983</v>
      </c>
      <c r="G107" s="120">
        <v>44012</v>
      </c>
      <c r="H107" s="120">
        <v>44019</v>
      </c>
      <c r="I107" s="121">
        <v>-325</v>
      </c>
      <c r="J107" s="121" t="s">
        <v>132</v>
      </c>
      <c r="K107" s="119" t="s">
        <v>13</v>
      </c>
      <c r="L107" s="136" t="s">
        <v>18</v>
      </c>
      <c r="M107" s="134">
        <v>234.4</v>
      </c>
      <c r="N107" s="119" t="s">
        <v>36</v>
      </c>
      <c r="O107" s="137">
        <f t="shared" si="56"/>
        <v>76180</v>
      </c>
      <c r="P107" s="119" t="s">
        <v>16</v>
      </c>
      <c r="Q107" s="120" t="s">
        <v>77</v>
      </c>
      <c r="R107" s="135">
        <f t="shared" si="68"/>
        <v>-59843.875</v>
      </c>
      <c r="S107" s="138">
        <v>0</v>
      </c>
      <c r="T107" s="139"/>
      <c r="U107" s="139">
        <v>184.13499999999999</v>
      </c>
      <c r="V107" s="138">
        <f t="shared" si="69"/>
        <v>16336.125000000005</v>
      </c>
      <c r="W107" s="143">
        <f t="shared" si="71"/>
        <v>16336.125000000005</v>
      </c>
      <c r="X107" s="138">
        <f t="shared" si="72"/>
        <v>16336.125000000005</v>
      </c>
      <c r="Y107" s="138">
        <v>0</v>
      </c>
      <c r="Z107" s="119"/>
      <c r="AA107" s="140" t="s">
        <v>79</v>
      </c>
    </row>
    <row r="108" spans="1:28" s="141" customFormat="1" x14ac:dyDescent="0.2">
      <c r="A108" s="119">
        <v>2020</v>
      </c>
      <c r="B108" s="119" t="s">
        <v>171</v>
      </c>
      <c r="C108" s="119">
        <v>108</v>
      </c>
      <c r="D108" s="119" t="s">
        <v>35</v>
      </c>
      <c r="E108" s="120">
        <v>43672</v>
      </c>
      <c r="F108" s="120">
        <v>43983</v>
      </c>
      <c r="G108" s="120">
        <v>44012</v>
      </c>
      <c r="H108" s="120">
        <v>44019</v>
      </c>
      <c r="I108" s="121">
        <v>1428</v>
      </c>
      <c r="J108" s="121" t="s">
        <v>132</v>
      </c>
      <c r="K108" s="119" t="s">
        <v>13</v>
      </c>
      <c r="L108" s="119" t="s">
        <v>16</v>
      </c>
      <c r="M108" s="134">
        <v>257.5</v>
      </c>
      <c r="N108" s="119" t="s">
        <v>36</v>
      </c>
      <c r="O108" s="135">
        <f t="shared" si="56"/>
        <v>-367710</v>
      </c>
      <c r="P108" s="136" t="s">
        <v>18</v>
      </c>
      <c r="Q108" s="120" t="s">
        <v>75</v>
      </c>
      <c r="R108" s="137">
        <f t="shared" si="68"/>
        <v>277394.712</v>
      </c>
      <c r="S108" s="138">
        <v>0</v>
      </c>
      <c r="T108" s="139"/>
      <c r="U108" s="139">
        <v>194.25399999999999</v>
      </c>
      <c r="V108" s="138">
        <f t="shared" si="69"/>
        <v>-90315.288000000015</v>
      </c>
      <c r="W108" s="143">
        <f t="shared" si="71"/>
        <v>-90315.288000000015</v>
      </c>
      <c r="X108" s="138">
        <f t="shared" si="72"/>
        <v>-90315.288000000015</v>
      </c>
      <c r="Y108" s="138">
        <v>0</v>
      </c>
      <c r="Z108" s="119"/>
      <c r="AA108" s="140" t="s">
        <v>80</v>
      </c>
    </row>
    <row r="109" spans="1:28" s="141" customFormat="1" x14ac:dyDescent="0.2">
      <c r="A109" s="119">
        <v>2020</v>
      </c>
      <c r="B109" s="119" t="s">
        <v>171</v>
      </c>
      <c r="C109" s="119">
        <v>131</v>
      </c>
      <c r="D109" s="119" t="s">
        <v>35</v>
      </c>
      <c r="E109" s="120">
        <v>43843</v>
      </c>
      <c r="F109" s="120">
        <v>43983</v>
      </c>
      <c r="G109" s="120">
        <v>44012</v>
      </c>
      <c r="H109" s="120">
        <v>44019</v>
      </c>
      <c r="I109" s="121">
        <v>-714</v>
      </c>
      <c r="J109" s="121" t="s">
        <v>132</v>
      </c>
      <c r="K109" s="119" t="s">
        <v>13</v>
      </c>
      <c r="L109" s="136" t="s">
        <v>18</v>
      </c>
      <c r="M109" s="134">
        <v>233.6</v>
      </c>
      <c r="N109" s="119" t="s">
        <v>36</v>
      </c>
      <c r="O109" s="137">
        <f t="shared" si="56"/>
        <v>166790.39999999999</v>
      </c>
      <c r="P109" s="119" t="s">
        <v>16</v>
      </c>
      <c r="Q109" s="120" t="s">
        <v>75</v>
      </c>
      <c r="R109" s="135">
        <f t="shared" si="68"/>
        <v>-138697.356</v>
      </c>
      <c r="S109" s="138">
        <v>0</v>
      </c>
      <c r="T109" s="139"/>
      <c r="U109" s="139">
        <v>194.25399999999999</v>
      </c>
      <c r="V109" s="138">
        <f>(U109-M109)*I109</f>
        <v>28093.044000000002</v>
      </c>
      <c r="W109" s="143">
        <f t="shared" si="71"/>
        <v>28093.044000000002</v>
      </c>
      <c r="X109" s="138">
        <f t="shared" si="72"/>
        <v>28093.044000000002</v>
      </c>
      <c r="Y109" s="138">
        <v>0</v>
      </c>
      <c r="Z109" s="119"/>
      <c r="AA109" s="140" t="s">
        <v>80</v>
      </c>
    </row>
    <row r="110" spans="1:28" s="141" customFormat="1" x14ac:dyDescent="0.2">
      <c r="A110" s="119">
        <v>2020</v>
      </c>
      <c r="B110" s="119" t="s">
        <v>175</v>
      </c>
      <c r="C110" s="119">
        <v>109</v>
      </c>
      <c r="D110" s="119" t="s">
        <v>35</v>
      </c>
      <c r="E110" s="120">
        <v>43672</v>
      </c>
      <c r="F110" s="120">
        <v>44013</v>
      </c>
      <c r="G110" s="120">
        <v>44043</v>
      </c>
      <c r="H110" s="120">
        <v>44050</v>
      </c>
      <c r="I110" s="121">
        <v>1428</v>
      </c>
      <c r="J110" s="121" t="s">
        <v>132</v>
      </c>
      <c r="K110" s="119" t="s">
        <v>13</v>
      </c>
      <c r="L110" s="119" t="s">
        <v>16</v>
      </c>
      <c r="M110" s="134">
        <v>257.5</v>
      </c>
      <c r="N110" s="119" t="s">
        <v>36</v>
      </c>
      <c r="O110" s="135">
        <f t="shared" si="56"/>
        <v>-367710</v>
      </c>
      <c r="P110" s="136" t="s">
        <v>18</v>
      </c>
      <c r="Q110" s="120" t="s">
        <v>75</v>
      </c>
      <c r="R110" s="137">
        <f>I110*U110</f>
        <v>297315.31200000003</v>
      </c>
      <c r="S110" s="138">
        <v>0</v>
      </c>
      <c r="T110" s="139"/>
      <c r="U110" s="139">
        <v>208.20400000000001</v>
      </c>
      <c r="V110" s="138">
        <f>(U110-M110)*I110</f>
        <v>-70394.687999999995</v>
      </c>
      <c r="W110" s="143">
        <f t="shared" ref="W110:W111" si="73">V110</f>
        <v>-70394.687999999995</v>
      </c>
      <c r="X110" s="138">
        <f t="shared" ref="X110:X111" si="74">V110</f>
        <v>-70394.687999999995</v>
      </c>
      <c r="Y110" s="138">
        <v>0</v>
      </c>
      <c r="Z110" s="119"/>
      <c r="AA110" s="140" t="s">
        <v>80</v>
      </c>
    </row>
    <row r="111" spans="1:28" s="141" customFormat="1" x14ac:dyDescent="0.2">
      <c r="A111" s="116">
        <v>2020</v>
      </c>
      <c r="B111" s="116" t="s">
        <v>175</v>
      </c>
      <c r="C111" s="116">
        <v>132</v>
      </c>
      <c r="D111" s="116" t="s">
        <v>35</v>
      </c>
      <c r="E111" s="117">
        <v>43843</v>
      </c>
      <c r="F111" s="117">
        <v>44013</v>
      </c>
      <c r="G111" s="117">
        <v>44043</v>
      </c>
      <c r="H111" s="117">
        <v>44050</v>
      </c>
      <c r="I111" s="118">
        <v>-714</v>
      </c>
      <c r="J111" s="118" t="s">
        <v>132</v>
      </c>
      <c r="K111" s="116" t="s">
        <v>13</v>
      </c>
      <c r="L111" s="128" t="s">
        <v>18</v>
      </c>
      <c r="M111" s="126">
        <v>233.6</v>
      </c>
      <c r="N111" s="116" t="s">
        <v>36</v>
      </c>
      <c r="O111" s="147">
        <f t="shared" si="56"/>
        <v>166790.39999999999</v>
      </c>
      <c r="P111" s="116" t="s">
        <v>16</v>
      </c>
      <c r="Q111" s="117" t="s">
        <v>75</v>
      </c>
      <c r="R111" s="127">
        <f>I111*U111</f>
        <v>-148657.65600000002</v>
      </c>
      <c r="S111" s="129">
        <v>0</v>
      </c>
      <c r="T111" s="144"/>
      <c r="U111" s="144">
        <v>208.20400000000001</v>
      </c>
      <c r="V111" s="129">
        <f>(U111-M111)*I111</f>
        <v>18132.743999999992</v>
      </c>
      <c r="W111" s="145">
        <f t="shared" si="73"/>
        <v>18132.743999999992</v>
      </c>
      <c r="X111" s="129">
        <f t="shared" si="74"/>
        <v>18132.743999999992</v>
      </c>
      <c r="Y111" s="129">
        <v>0</v>
      </c>
      <c r="Z111" s="116"/>
      <c r="AA111" s="130" t="s">
        <v>80</v>
      </c>
    </row>
    <row r="112" spans="1:28" s="24" customFormat="1" x14ac:dyDescent="0.2">
      <c r="A112" s="26"/>
      <c r="B112" s="26"/>
      <c r="C112" s="26"/>
      <c r="D112" s="26"/>
      <c r="E112" s="28"/>
      <c r="F112" s="28"/>
      <c r="G112" s="28"/>
      <c r="H112" s="26"/>
      <c r="I112" s="42">
        <f>SUM(I45:I111)</f>
        <v>43570</v>
      </c>
      <c r="J112" s="42"/>
      <c r="K112" s="26"/>
      <c r="L112" s="30"/>
      <c r="M112" s="131"/>
      <c r="N112" s="131"/>
      <c r="O112" s="132">
        <f>SUM(O45:O111)</f>
        <v>-12329821.199999997</v>
      </c>
      <c r="P112" s="132"/>
      <c r="Q112" s="131"/>
      <c r="R112" s="42">
        <f>SUM(R45:R111)</f>
        <v>12401806.919119995</v>
      </c>
      <c r="S112" s="133">
        <f>SUM(S45:S105)</f>
        <v>0</v>
      </c>
      <c r="T112" s="131"/>
      <c r="U112" s="131" t="s">
        <v>38</v>
      </c>
      <c r="V112" s="132">
        <f>SUM(V45:V111)</f>
        <v>71985.719119999863</v>
      </c>
      <c r="W112" s="132">
        <f t="shared" ref="W112:X112" si="75">SUM(W45:W111)</f>
        <v>71985.719119999863</v>
      </c>
      <c r="X112" s="132">
        <f t="shared" si="75"/>
        <v>71985.719119999863</v>
      </c>
      <c r="Y112" s="133">
        <f>SUM(Y45:Y105)</f>
        <v>0</v>
      </c>
      <c r="Z112" s="132">
        <f>SUM(Z45:Z105)</f>
        <v>0</v>
      </c>
      <c r="AA112" s="40"/>
      <c r="AB112" s="40"/>
    </row>
    <row r="113" spans="1:29" s="24" customFormat="1" x14ac:dyDescent="0.2">
      <c r="A113" s="26"/>
      <c r="B113" s="26"/>
      <c r="C113" s="26"/>
      <c r="D113" s="26"/>
      <c r="E113" s="28"/>
      <c r="F113" s="28"/>
      <c r="G113" s="28"/>
      <c r="H113" s="26"/>
      <c r="K113" s="26"/>
      <c r="L113" s="30"/>
      <c r="M113" s="26"/>
      <c r="N113" s="26"/>
      <c r="O113" s="40"/>
      <c r="P113" s="40"/>
      <c r="Q113" s="26"/>
      <c r="R113" s="30"/>
      <c r="S113" s="30"/>
      <c r="T113" s="26"/>
      <c r="Y113" s="30"/>
      <c r="Z113" s="30">
        <v>0</v>
      </c>
      <c r="AA113" s="40"/>
      <c r="AB113" s="84"/>
      <c r="AC113" s="40"/>
    </row>
    <row r="114" spans="1:29" s="24" customFormat="1" x14ac:dyDescent="0.2">
      <c r="A114" s="26"/>
      <c r="B114" s="26"/>
      <c r="C114" s="26"/>
      <c r="D114" s="26"/>
      <c r="E114" s="28"/>
      <c r="F114" s="28"/>
      <c r="G114" s="28"/>
      <c r="H114" s="26"/>
      <c r="I114" s="26"/>
      <c r="J114" s="26"/>
      <c r="K114" s="26"/>
      <c r="L114" s="30"/>
      <c r="M114" s="26"/>
      <c r="N114" s="26"/>
      <c r="O114" s="40"/>
      <c r="P114" s="40"/>
      <c r="Q114" s="26"/>
      <c r="R114" s="30"/>
      <c r="S114" s="30"/>
      <c r="T114" s="26"/>
      <c r="U114" s="30"/>
      <c r="V114" s="30"/>
      <c r="W114" s="30"/>
      <c r="X114" s="30"/>
      <c r="Y114" s="30"/>
      <c r="Z114" s="40"/>
      <c r="AA114" s="84"/>
      <c r="AB114" s="40"/>
    </row>
    <row r="115" spans="1:29" s="24" customFormat="1" x14ac:dyDescent="0.2">
      <c r="A115" s="25">
        <v>2019</v>
      </c>
      <c r="B115" s="25" t="s">
        <v>41</v>
      </c>
      <c r="C115" s="25">
        <v>16</v>
      </c>
      <c r="D115" s="25" t="s">
        <v>35</v>
      </c>
      <c r="E115" s="27">
        <v>43437</v>
      </c>
      <c r="F115" s="27">
        <v>43466</v>
      </c>
      <c r="G115" s="27">
        <v>43496</v>
      </c>
      <c r="H115" s="27">
        <v>43503</v>
      </c>
      <c r="I115" s="41">
        <v>550</v>
      </c>
      <c r="J115" s="41" t="s">
        <v>132</v>
      </c>
      <c r="K115" s="25" t="s">
        <v>13</v>
      </c>
      <c r="L115" s="25" t="s">
        <v>16</v>
      </c>
      <c r="M115" s="43">
        <v>1240</v>
      </c>
      <c r="N115" s="25" t="s">
        <v>40</v>
      </c>
      <c r="O115" s="39">
        <f t="shared" ref="O115" si="76">-(M115*I115)</f>
        <v>-682000</v>
      </c>
      <c r="P115" s="33" t="s">
        <v>18</v>
      </c>
      <c r="Q115" s="81" t="s">
        <v>76</v>
      </c>
      <c r="R115" s="38">
        <f>I115*U115</f>
        <v>659002.74</v>
      </c>
      <c r="S115" s="29">
        <v>0</v>
      </c>
      <c r="T115" s="25"/>
      <c r="U115" s="82">
        <v>1198.1867999999999</v>
      </c>
      <c r="V115" s="98">
        <f t="shared" ref="V115:V120" si="77">(U115-M115)*I115</f>
        <v>-22997.260000000028</v>
      </c>
      <c r="W115" s="44">
        <f t="shared" ref="W115:W120" si="78">V115</f>
        <v>-22997.260000000028</v>
      </c>
      <c r="X115" s="29">
        <f t="shared" ref="X115" si="79">V115</f>
        <v>-22997.260000000028</v>
      </c>
      <c r="Y115" s="29">
        <v>0</v>
      </c>
      <c r="Z115" s="25"/>
      <c r="AA115" s="83" t="s">
        <v>78</v>
      </c>
      <c r="AB115" s="23"/>
    </row>
    <row r="116" spans="1:29" s="23" customFormat="1" x14ac:dyDescent="0.2">
      <c r="A116" s="92">
        <v>2019</v>
      </c>
      <c r="B116" s="92" t="s">
        <v>42</v>
      </c>
      <c r="C116" s="92">
        <v>17</v>
      </c>
      <c r="D116" s="92" t="s">
        <v>35</v>
      </c>
      <c r="E116" s="81">
        <v>43437</v>
      </c>
      <c r="F116" s="81">
        <v>43497</v>
      </c>
      <c r="G116" s="81">
        <v>43524</v>
      </c>
      <c r="H116" s="81">
        <v>43531</v>
      </c>
      <c r="I116" s="99">
        <v>550</v>
      </c>
      <c r="J116" s="99" t="s">
        <v>132</v>
      </c>
      <c r="K116" s="92" t="s">
        <v>13</v>
      </c>
      <c r="L116" s="92" t="s">
        <v>16</v>
      </c>
      <c r="M116" s="93">
        <v>1240</v>
      </c>
      <c r="N116" s="92" t="s">
        <v>40</v>
      </c>
      <c r="O116" s="94">
        <f t="shared" ref="O116:O118" si="80">-(M116*I116)</f>
        <v>-682000</v>
      </c>
      <c r="P116" s="95" t="s">
        <v>18</v>
      </c>
      <c r="Q116" s="81" t="s">
        <v>76</v>
      </c>
      <c r="R116" s="96">
        <f>I116*U116</f>
        <v>753389.61499999999</v>
      </c>
      <c r="S116" s="97">
        <v>0</v>
      </c>
      <c r="T116" s="92"/>
      <c r="U116" s="82">
        <v>1369.7992999999999</v>
      </c>
      <c r="V116" s="29">
        <f t="shared" si="77"/>
        <v>71389.614999999947</v>
      </c>
      <c r="W116" s="29">
        <f t="shared" si="78"/>
        <v>71389.614999999947</v>
      </c>
      <c r="X116" s="29">
        <f t="shared" ref="X116:X119" si="81">V116</f>
        <v>71389.614999999947</v>
      </c>
      <c r="Y116" s="97">
        <v>0</v>
      </c>
      <c r="Z116" s="97">
        <v>0</v>
      </c>
      <c r="AA116" s="83" t="s">
        <v>78</v>
      </c>
    </row>
    <row r="117" spans="1:29" s="23" customFormat="1" x14ac:dyDescent="0.2">
      <c r="A117" s="101">
        <v>2019</v>
      </c>
      <c r="B117" s="101" t="s">
        <v>43</v>
      </c>
      <c r="C117" s="101">
        <v>18</v>
      </c>
      <c r="D117" s="101" t="s">
        <v>35</v>
      </c>
      <c r="E117" s="102">
        <v>43437</v>
      </c>
      <c r="F117" s="102">
        <v>43525</v>
      </c>
      <c r="G117" s="102">
        <v>43555</v>
      </c>
      <c r="H117" s="102">
        <v>43560</v>
      </c>
      <c r="I117" s="103">
        <v>550</v>
      </c>
      <c r="J117" s="103" t="s">
        <v>132</v>
      </c>
      <c r="K117" s="101" t="s">
        <v>13</v>
      </c>
      <c r="L117" s="101" t="s">
        <v>16</v>
      </c>
      <c r="M117" s="93">
        <v>1240</v>
      </c>
      <c r="N117" s="92" t="s">
        <v>40</v>
      </c>
      <c r="O117" s="94">
        <f t="shared" si="80"/>
        <v>-682000</v>
      </c>
      <c r="P117" s="95" t="s">
        <v>18</v>
      </c>
      <c r="Q117" s="81" t="s">
        <v>76</v>
      </c>
      <c r="R117" s="96">
        <f>I117*U117</f>
        <v>793712.31499999994</v>
      </c>
      <c r="S117" s="97">
        <v>0</v>
      </c>
      <c r="T117" s="92"/>
      <c r="U117" s="82">
        <v>1443.1133</v>
      </c>
      <c r="V117" s="29">
        <f t="shared" si="77"/>
        <v>111712.31499999999</v>
      </c>
      <c r="W117" s="97">
        <f t="shared" si="78"/>
        <v>111712.31499999999</v>
      </c>
      <c r="X117" s="100">
        <f t="shared" si="81"/>
        <v>111712.31499999999</v>
      </c>
      <c r="Y117" s="97">
        <v>0</v>
      </c>
      <c r="Z117" s="97">
        <v>0</v>
      </c>
      <c r="AA117" s="83" t="s">
        <v>78</v>
      </c>
    </row>
    <row r="118" spans="1:29" s="124" customFormat="1" x14ac:dyDescent="0.2">
      <c r="A118" s="119">
        <v>2019</v>
      </c>
      <c r="B118" s="119" t="s">
        <v>44</v>
      </c>
      <c r="C118" s="119">
        <v>19</v>
      </c>
      <c r="D118" s="119" t="s">
        <v>35</v>
      </c>
      <c r="E118" s="120">
        <v>43437</v>
      </c>
      <c r="F118" s="120">
        <v>43556</v>
      </c>
      <c r="G118" s="120">
        <v>43585</v>
      </c>
      <c r="H118" s="120">
        <v>43594</v>
      </c>
      <c r="I118" s="121">
        <v>550</v>
      </c>
      <c r="J118" s="121" t="s">
        <v>132</v>
      </c>
      <c r="K118" s="119" t="s">
        <v>13</v>
      </c>
      <c r="L118" s="119" t="s">
        <v>16</v>
      </c>
      <c r="M118" s="110">
        <v>1240</v>
      </c>
      <c r="N118" s="107" t="s">
        <v>40</v>
      </c>
      <c r="O118" s="111">
        <f t="shared" si="80"/>
        <v>-682000</v>
      </c>
      <c r="P118" s="112" t="s">
        <v>18</v>
      </c>
      <c r="Q118" s="108" t="s">
        <v>76</v>
      </c>
      <c r="R118" s="113">
        <f t="shared" ref="R118:R131" si="82">I118*U118</f>
        <v>826803.45</v>
      </c>
      <c r="S118" s="114">
        <v>0</v>
      </c>
      <c r="T118" s="107"/>
      <c r="U118" s="115">
        <v>1503.279</v>
      </c>
      <c r="V118" s="114">
        <f t="shared" si="77"/>
        <v>144803.45000000001</v>
      </c>
      <c r="W118" s="114">
        <f t="shared" si="78"/>
        <v>144803.45000000001</v>
      </c>
      <c r="X118" s="114">
        <f t="shared" si="81"/>
        <v>144803.45000000001</v>
      </c>
      <c r="Y118" s="114">
        <v>0</v>
      </c>
      <c r="Z118" s="114">
        <v>0</v>
      </c>
      <c r="AA118" s="123" t="s">
        <v>78</v>
      </c>
    </row>
    <row r="119" spans="1:29" s="124" customFormat="1" x14ac:dyDescent="0.2">
      <c r="A119" s="119">
        <v>2019</v>
      </c>
      <c r="B119" s="119" t="s">
        <v>45</v>
      </c>
      <c r="C119" s="119">
        <v>20</v>
      </c>
      <c r="D119" s="119" t="s">
        <v>35</v>
      </c>
      <c r="E119" s="120">
        <v>43437</v>
      </c>
      <c r="F119" s="120">
        <v>43586</v>
      </c>
      <c r="G119" s="120">
        <v>43616</v>
      </c>
      <c r="H119" s="120">
        <v>43623</v>
      </c>
      <c r="I119" s="121">
        <v>550</v>
      </c>
      <c r="J119" s="121" t="s">
        <v>132</v>
      </c>
      <c r="K119" s="119" t="s">
        <v>13</v>
      </c>
      <c r="L119" s="119" t="s">
        <v>16</v>
      </c>
      <c r="M119" s="110">
        <v>1240</v>
      </c>
      <c r="N119" s="107" t="s">
        <v>40</v>
      </c>
      <c r="O119" s="111">
        <f>-(M119*I119)</f>
        <v>-682000</v>
      </c>
      <c r="P119" s="112" t="s">
        <v>18</v>
      </c>
      <c r="Q119" s="108" t="s">
        <v>76</v>
      </c>
      <c r="R119" s="113">
        <f t="shared" si="82"/>
        <v>787799.26500000001</v>
      </c>
      <c r="S119" s="114">
        <v>0</v>
      </c>
      <c r="T119" s="107"/>
      <c r="U119" s="115">
        <v>1432.3623</v>
      </c>
      <c r="V119" s="114">
        <f t="shared" si="77"/>
        <v>105799.265</v>
      </c>
      <c r="W119" s="114">
        <f t="shared" si="78"/>
        <v>105799.265</v>
      </c>
      <c r="X119" s="122">
        <f t="shared" si="81"/>
        <v>105799.265</v>
      </c>
      <c r="Y119" s="114">
        <v>0</v>
      </c>
      <c r="Z119" s="114">
        <v>0</v>
      </c>
      <c r="AA119" s="123" t="s">
        <v>78</v>
      </c>
    </row>
    <row r="120" spans="1:29" s="141" customFormat="1" x14ac:dyDescent="0.2">
      <c r="A120" s="119">
        <v>2019</v>
      </c>
      <c r="B120" s="119" t="s">
        <v>46</v>
      </c>
      <c r="C120" s="119">
        <v>21</v>
      </c>
      <c r="D120" s="119" t="s">
        <v>35</v>
      </c>
      <c r="E120" s="120">
        <v>43437</v>
      </c>
      <c r="F120" s="120">
        <v>43617</v>
      </c>
      <c r="G120" s="120">
        <v>43646</v>
      </c>
      <c r="H120" s="120">
        <v>43651</v>
      </c>
      <c r="I120" s="121">
        <v>550</v>
      </c>
      <c r="J120" s="121" t="s">
        <v>132</v>
      </c>
      <c r="K120" s="119" t="s">
        <v>13</v>
      </c>
      <c r="L120" s="119" t="s">
        <v>16</v>
      </c>
      <c r="M120" s="134">
        <v>1240</v>
      </c>
      <c r="N120" s="119" t="s">
        <v>40</v>
      </c>
      <c r="O120" s="135">
        <f t="shared" ref="O120:O121" si="83">-(M120*I120)</f>
        <v>-682000</v>
      </c>
      <c r="P120" s="136" t="s">
        <v>18</v>
      </c>
      <c r="Q120" s="120" t="s">
        <v>76</v>
      </c>
      <c r="R120" s="137">
        <f t="shared" si="82"/>
        <v>709288.8</v>
      </c>
      <c r="S120" s="138">
        <v>0</v>
      </c>
      <c r="T120" s="119"/>
      <c r="U120" s="139">
        <v>1289.616</v>
      </c>
      <c r="V120" s="138">
        <f t="shared" si="77"/>
        <v>27288.799999999992</v>
      </c>
      <c r="W120" s="138">
        <f t="shared" si="78"/>
        <v>27288.799999999992</v>
      </c>
      <c r="X120" s="143">
        <f t="shared" ref="X120" si="84">V120</f>
        <v>27288.799999999992</v>
      </c>
      <c r="Y120" s="138">
        <v>0</v>
      </c>
      <c r="Z120" s="138">
        <v>0</v>
      </c>
      <c r="AA120" s="140" t="s">
        <v>78</v>
      </c>
    </row>
    <row r="121" spans="1:29" s="141" customFormat="1" x14ac:dyDescent="0.2">
      <c r="A121" s="119">
        <v>2019</v>
      </c>
      <c r="B121" s="119" t="s">
        <v>47</v>
      </c>
      <c r="C121" s="119">
        <v>22</v>
      </c>
      <c r="D121" s="119" t="s">
        <v>35</v>
      </c>
      <c r="E121" s="120">
        <v>43437</v>
      </c>
      <c r="F121" s="120">
        <v>43647</v>
      </c>
      <c r="G121" s="120">
        <v>43677</v>
      </c>
      <c r="H121" s="120">
        <v>43684</v>
      </c>
      <c r="I121" s="121">
        <v>550</v>
      </c>
      <c r="J121" s="121" t="s">
        <v>132</v>
      </c>
      <c r="K121" s="119" t="s">
        <v>13</v>
      </c>
      <c r="L121" s="119" t="s">
        <v>16</v>
      </c>
      <c r="M121" s="134">
        <v>1240</v>
      </c>
      <c r="N121" s="119" t="s">
        <v>40</v>
      </c>
      <c r="O121" s="135">
        <f t="shared" si="83"/>
        <v>-682000</v>
      </c>
      <c r="P121" s="136" t="s">
        <v>18</v>
      </c>
      <c r="Q121" s="120" t="s">
        <v>76</v>
      </c>
      <c r="R121" s="137">
        <f t="shared" si="82"/>
        <v>744855.1</v>
      </c>
      <c r="S121" s="138">
        <v>0</v>
      </c>
      <c r="T121" s="119"/>
      <c r="U121" s="139">
        <v>1354.2819999999999</v>
      </c>
      <c r="V121" s="138">
        <f t="shared" ref="V121" si="85">(U121-M121)*I121</f>
        <v>62855.099999999962</v>
      </c>
      <c r="W121" s="138">
        <f t="shared" ref="W121" si="86">V121</f>
        <v>62855.099999999962</v>
      </c>
      <c r="X121" s="143">
        <f t="shared" ref="X121" si="87">V121</f>
        <v>62855.099999999962</v>
      </c>
      <c r="Y121" s="138">
        <v>0</v>
      </c>
      <c r="Z121" s="138">
        <v>0</v>
      </c>
      <c r="AA121" s="140" t="s">
        <v>78</v>
      </c>
    </row>
    <row r="122" spans="1:29" s="141" customFormat="1" x14ac:dyDescent="0.2">
      <c r="A122" s="119">
        <v>2019</v>
      </c>
      <c r="B122" s="119" t="s">
        <v>48</v>
      </c>
      <c r="C122" s="119">
        <v>23</v>
      </c>
      <c r="D122" s="119" t="s">
        <v>35</v>
      </c>
      <c r="E122" s="120">
        <v>43437</v>
      </c>
      <c r="F122" s="120">
        <v>43678</v>
      </c>
      <c r="G122" s="120">
        <v>43708</v>
      </c>
      <c r="H122" s="120">
        <v>43714</v>
      </c>
      <c r="I122" s="121">
        <v>550</v>
      </c>
      <c r="J122" s="121" t="s">
        <v>132</v>
      </c>
      <c r="K122" s="119" t="s">
        <v>13</v>
      </c>
      <c r="L122" s="119" t="s">
        <v>16</v>
      </c>
      <c r="M122" s="134">
        <v>1240</v>
      </c>
      <c r="N122" s="119" t="s">
        <v>40</v>
      </c>
      <c r="O122" s="135">
        <f>-(M122*I122)</f>
        <v>-682000</v>
      </c>
      <c r="P122" s="136" t="s">
        <v>18</v>
      </c>
      <c r="Q122" s="120" t="s">
        <v>76</v>
      </c>
      <c r="R122" s="137">
        <f t="shared" si="82"/>
        <v>587213.55000000005</v>
      </c>
      <c r="S122" s="138">
        <v>0</v>
      </c>
      <c r="T122" s="119"/>
      <c r="U122" s="139">
        <v>1067.6610000000001</v>
      </c>
      <c r="V122" s="138">
        <f>(U122-M122)*I122</f>
        <v>-94786.449999999968</v>
      </c>
      <c r="W122" s="138">
        <f t="shared" ref="W122:X125" si="88">V122</f>
        <v>-94786.449999999968</v>
      </c>
      <c r="X122" s="143">
        <f t="shared" si="88"/>
        <v>-94786.449999999968</v>
      </c>
      <c r="Y122" s="138">
        <v>0</v>
      </c>
      <c r="Z122" s="138">
        <v>0</v>
      </c>
      <c r="AA122" s="140" t="s">
        <v>78</v>
      </c>
    </row>
    <row r="123" spans="1:29" s="141" customFormat="1" x14ac:dyDescent="0.2">
      <c r="A123" s="119">
        <v>2019</v>
      </c>
      <c r="B123" s="119" t="s">
        <v>49</v>
      </c>
      <c r="C123" s="119">
        <v>24</v>
      </c>
      <c r="D123" s="119" t="s">
        <v>35</v>
      </c>
      <c r="E123" s="120">
        <v>43437</v>
      </c>
      <c r="F123" s="120">
        <v>43709</v>
      </c>
      <c r="G123" s="120">
        <v>43738</v>
      </c>
      <c r="H123" s="120">
        <v>43745</v>
      </c>
      <c r="I123" s="121">
        <v>550</v>
      </c>
      <c r="J123" s="121" t="s">
        <v>132</v>
      </c>
      <c r="K123" s="119" t="s">
        <v>13</v>
      </c>
      <c r="L123" s="119" t="s">
        <v>16</v>
      </c>
      <c r="M123" s="134">
        <v>1240</v>
      </c>
      <c r="N123" s="119" t="s">
        <v>40</v>
      </c>
      <c r="O123" s="135">
        <f>-(M123*I123)</f>
        <v>-682000</v>
      </c>
      <c r="P123" s="136" t="s">
        <v>18</v>
      </c>
      <c r="Q123" s="120" t="s">
        <v>76</v>
      </c>
      <c r="R123" s="137">
        <f t="shared" si="82"/>
        <v>669572.19999999995</v>
      </c>
      <c r="S123" s="138">
        <v>0</v>
      </c>
      <c r="T123" s="119"/>
      <c r="U123" s="139">
        <v>1217.404</v>
      </c>
      <c r="V123" s="138">
        <f>(U123-M123)*I123</f>
        <v>-12427.800000000003</v>
      </c>
      <c r="W123" s="138">
        <f t="shared" si="88"/>
        <v>-12427.800000000003</v>
      </c>
      <c r="X123" s="143">
        <f t="shared" si="88"/>
        <v>-12427.800000000003</v>
      </c>
      <c r="Y123" s="138">
        <v>0</v>
      </c>
      <c r="Z123" s="138">
        <v>0</v>
      </c>
      <c r="AA123" s="140" t="s">
        <v>78</v>
      </c>
    </row>
    <row r="124" spans="1:29" s="141" customFormat="1" x14ac:dyDescent="0.2">
      <c r="A124" s="119">
        <v>2019</v>
      </c>
      <c r="B124" s="119" t="s">
        <v>50</v>
      </c>
      <c r="C124" s="119">
        <v>25</v>
      </c>
      <c r="D124" s="119" t="s">
        <v>35</v>
      </c>
      <c r="E124" s="120">
        <v>43437</v>
      </c>
      <c r="F124" s="120">
        <v>43739</v>
      </c>
      <c r="G124" s="120">
        <v>43769</v>
      </c>
      <c r="H124" s="120">
        <v>43777</v>
      </c>
      <c r="I124" s="121">
        <v>550</v>
      </c>
      <c r="J124" s="121" t="s">
        <v>132</v>
      </c>
      <c r="K124" s="119" t="s">
        <v>13</v>
      </c>
      <c r="L124" s="119" t="s">
        <v>16</v>
      </c>
      <c r="M124" s="134">
        <v>1240</v>
      </c>
      <c r="N124" s="119" t="s">
        <v>40</v>
      </c>
      <c r="O124" s="135">
        <f t="shared" ref="O124" si="89">-(M124*I124)</f>
        <v>-682000</v>
      </c>
      <c r="P124" s="136" t="s">
        <v>18</v>
      </c>
      <c r="Q124" s="120" t="s">
        <v>76</v>
      </c>
      <c r="R124" s="137">
        <f t="shared" si="82"/>
        <v>467917.45</v>
      </c>
      <c r="S124" s="138">
        <v>0</v>
      </c>
      <c r="T124" s="119"/>
      <c r="U124" s="139">
        <v>850.75900000000001</v>
      </c>
      <c r="V124" s="138">
        <f t="shared" ref="V124:V125" si="90">(U124-M124)*I124</f>
        <v>-214082.55</v>
      </c>
      <c r="W124" s="138">
        <f t="shared" si="88"/>
        <v>-214082.55</v>
      </c>
      <c r="X124" s="143">
        <f t="shared" si="88"/>
        <v>-214082.55</v>
      </c>
      <c r="Y124" s="138">
        <v>0</v>
      </c>
      <c r="Z124" s="138">
        <v>0</v>
      </c>
      <c r="AA124" s="140" t="s">
        <v>78</v>
      </c>
    </row>
    <row r="125" spans="1:29" s="141" customFormat="1" x14ac:dyDescent="0.2">
      <c r="A125" s="119">
        <v>2019</v>
      </c>
      <c r="B125" s="119" t="s">
        <v>51</v>
      </c>
      <c r="C125" s="119">
        <v>26</v>
      </c>
      <c r="D125" s="119" t="s">
        <v>35</v>
      </c>
      <c r="E125" s="120">
        <v>43437</v>
      </c>
      <c r="F125" s="120">
        <v>43770</v>
      </c>
      <c r="G125" s="120">
        <v>43799</v>
      </c>
      <c r="H125" s="120">
        <v>43805</v>
      </c>
      <c r="I125" s="121">
        <v>550</v>
      </c>
      <c r="J125" s="121" t="s">
        <v>132</v>
      </c>
      <c r="K125" s="119" t="s">
        <v>13</v>
      </c>
      <c r="L125" s="119" t="s">
        <v>16</v>
      </c>
      <c r="M125" s="134">
        <v>1240</v>
      </c>
      <c r="N125" s="119" t="s">
        <v>40</v>
      </c>
      <c r="O125" s="135">
        <f>-(M125*I125)</f>
        <v>-682000</v>
      </c>
      <c r="P125" s="136" t="s">
        <v>18</v>
      </c>
      <c r="Q125" s="120" t="s">
        <v>76</v>
      </c>
      <c r="R125" s="137">
        <f t="shared" si="82"/>
        <v>379419.14999999997</v>
      </c>
      <c r="S125" s="138">
        <v>0</v>
      </c>
      <c r="T125" s="119"/>
      <c r="U125" s="139">
        <v>689.85299999999995</v>
      </c>
      <c r="V125" s="138">
        <f t="shared" si="90"/>
        <v>-302580.85000000003</v>
      </c>
      <c r="W125" s="138">
        <f t="shared" si="88"/>
        <v>-302580.85000000003</v>
      </c>
      <c r="X125" s="143">
        <f t="shared" si="88"/>
        <v>-302580.85000000003</v>
      </c>
      <c r="Y125" s="138">
        <v>0</v>
      </c>
      <c r="Z125" s="138">
        <v>0</v>
      </c>
      <c r="AA125" s="140" t="s">
        <v>78</v>
      </c>
    </row>
    <row r="126" spans="1:29" s="141" customFormat="1" x14ac:dyDescent="0.2">
      <c r="A126" s="119">
        <v>2020</v>
      </c>
      <c r="B126" s="119" t="s">
        <v>145</v>
      </c>
      <c r="C126" s="119">
        <v>94</v>
      </c>
      <c r="D126" s="119" t="s">
        <v>35</v>
      </c>
      <c r="E126" s="120">
        <v>43558</v>
      </c>
      <c r="F126" s="120">
        <v>43831</v>
      </c>
      <c r="G126" s="120">
        <v>43861</v>
      </c>
      <c r="H126" s="120">
        <v>43868</v>
      </c>
      <c r="I126" s="121">
        <v>900</v>
      </c>
      <c r="J126" s="121" t="s">
        <v>132</v>
      </c>
      <c r="K126" s="119" t="s">
        <v>13</v>
      </c>
      <c r="L126" s="119" t="s">
        <v>16</v>
      </c>
      <c r="M126" s="134">
        <v>1261.25</v>
      </c>
      <c r="N126" s="119" t="s">
        <v>40</v>
      </c>
      <c r="O126" s="135">
        <f>-(M126*I126)</f>
        <v>-1135125</v>
      </c>
      <c r="P126" s="136" t="s">
        <v>18</v>
      </c>
      <c r="Q126" s="120" t="s">
        <v>75</v>
      </c>
      <c r="R126" s="137">
        <f t="shared" si="82"/>
        <v>924345</v>
      </c>
      <c r="S126" s="138">
        <v>0</v>
      </c>
      <c r="T126" s="119"/>
      <c r="U126" s="139">
        <v>1027.05</v>
      </c>
      <c r="V126" s="138">
        <f t="shared" ref="V126:V127" si="91">(U126-M126)*I126</f>
        <v>-210780.00000000003</v>
      </c>
      <c r="W126" s="138">
        <f t="shared" ref="W126:W127" si="92">V126</f>
        <v>-210780.00000000003</v>
      </c>
      <c r="X126" s="143">
        <f t="shared" ref="X126:X127" si="93">W126</f>
        <v>-210780.00000000003</v>
      </c>
      <c r="Y126" s="138">
        <v>0</v>
      </c>
      <c r="Z126" s="138">
        <v>0</v>
      </c>
      <c r="AA126" s="140" t="s">
        <v>78</v>
      </c>
    </row>
    <row r="127" spans="1:29" s="141" customFormat="1" x14ac:dyDescent="0.2">
      <c r="A127" s="119">
        <v>2020</v>
      </c>
      <c r="B127" s="119" t="s">
        <v>145</v>
      </c>
      <c r="C127" s="119">
        <v>133</v>
      </c>
      <c r="D127" s="119" t="s">
        <v>35</v>
      </c>
      <c r="E127" s="120">
        <v>43843</v>
      </c>
      <c r="F127" s="120">
        <v>43831</v>
      </c>
      <c r="G127" s="120">
        <v>43861</v>
      </c>
      <c r="H127" s="120">
        <v>43868</v>
      </c>
      <c r="I127" s="121">
        <v>-450</v>
      </c>
      <c r="J127" s="121" t="s">
        <v>132</v>
      </c>
      <c r="K127" s="119" t="s">
        <v>13</v>
      </c>
      <c r="L127" s="136" t="s">
        <v>18</v>
      </c>
      <c r="M127" s="134">
        <v>1000</v>
      </c>
      <c r="N127" s="119" t="s">
        <v>40</v>
      </c>
      <c r="O127" s="137">
        <f>-(M127*I127)</f>
        <v>450000</v>
      </c>
      <c r="P127" s="119" t="s">
        <v>16</v>
      </c>
      <c r="Q127" s="120" t="s">
        <v>75</v>
      </c>
      <c r="R127" s="135">
        <f t="shared" si="82"/>
        <v>-462172.5</v>
      </c>
      <c r="S127" s="138">
        <v>0</v>
      </c>
      <c r="T127" s="119"/>
      <c r="U127" s="139">
        <v>1027.05</v>
      </c>
      <c r="V127" s="138">
        <f t="shared" si="91"/>
        <v>-12172.49999999998</v>
      </c>
      <c r="W127" s="138">
        <f t="shared" si="92"/>
        <v>-12172.49999999998</v>
      </c>
      <c r="X127" s="143">
        <f t="shared" si="93"/>
        <v>-12172.49999999998</v>
      </c>
      <c r="Y127" s="138">
        <v>0</v>
      </c>
      <c r="Z127" s="138">
        <v>0</v>
      </c>
      <c r="AA127" s="140" t="s">
        <v>78</v>
      </c>
    </row>
    <row r="128" spans="1:29" s="141" customFormat="1" x14ac:dyDescent="0.2">
      <c r="A128" s="119">
        <v>2020</v>
      </c>
      <c r="B128" s="119" t="s">
        <v>149</v>
      </c>
      <c r="C128" s="119">
        <v>95</v>
      </c>
      <c r="D128" s="119" t="s">
        <v>35</v>
      </c>
      <c r="E128" s="120">
        <v>43558</v>
      </c>
      <c r="F128" s="120">
        <v>43862</v>
      </c>
      <c r="G128" s="120">
        <v>43890</v>
      </c>
      <c r="H128" s="120">
        <v>43896</v>
      </c>
      <c r="I128" s="121">
        <v>900</v>
      </c>
      <c r="J128" s="121" t="s">
        <v>132</v>
      </c>
      <c r="K128" s="119" t="s">
        <v>13</v>
      </c>
      <c r="L128" s="119" t="s">
        <v>16</v>
      </c>
      <c r="M128" s="134">
        <v>1261.25</v>
      </c>
      <c r="N128" s="119" t="s">
        <v>40</v>
      </c>
      <c r="O128" s="135">
        <f t="shared" ref="O128:O137" si="94">-(M128*I128)</f>
        <v>-1135125</v>
      </c>
      <c r="P128" s="136" t="s">
        <v>18</v>
      </c>
      <c r="Q128" s="120" t="s">
        <v>75</v>
      </c>
      <c r="R128" s="137">
        <f t="shared" si="82"/>
        <v>935468.10000000009</v>
      </c>
      <c r="S128" s="138">
        <v>0</v>
      </c>
      <c r="T128" s="119"/>
      <c r="U128" s="139">
        <v>1039.4090000000001</v>
      </c>
      <c r="V128" s="138">
        <f t="shared" ref="V128:V129" si="95">(U128-M128)*I128</f>
        <v>-199656.89999999991</v>
      </c>
      <c r="W128" s="138">
        <f t="shared" ref="W128:W129" si="96">V128</f>
        <v>-199656.89999999991</v>
      </c>
      <c r="X128" s="143">
        <f t="shared" ref="X128:X129" si="97">W128</f>
        <v>-199656.89999999991</v>
      </c>
      <c r="Y128" s="138">
        <v>0</v>
      </c>
      <c r="Z128" s="138">
        <v>0</v>
      </c>
      <c r="AA128" s="140" t="s">
        <v>78</v>
      </c>
    </row>
    <row r="129" spans="1:29" s="141" customFormat="1" x14ac:dyDescent="0.2">
      <c r="A129" s="119">
        <v>2020</v>
      </c>
      <c r="B129" s="119" t="s">
        <v>149</v>
      </c>
      <c r="C129" s="119">
        <v>134</v>
      </c>
      <c r="D129" s="119" t="s">
        <v>35</v>
      </c>
      <c r="E129" s="120">
        <v>43843</v>
      </c>
      <c r="F129" s="120">
        <v>43862</v>
      </c>
      <c r="G129" s="120">
        <v>43890</v>
      </c>
      <c r="H129" s="120">
        <v>43896</v>
      </c>
      <c r="I129" s="121">
        <v>-450</v>
      </c>
      <c r="J129" s="121" t="s">
        <v>132</v>
      </c>
      <c r="K129" s="119" t="s">
        <v>13</v>
      </c>
      <c r="L129" s="136" t="s">
        <v>18</v>
      </c>
      <c r="M129" s="134">
        <v>1000</v>
      </c>
      <c r="N129" s="119" t="s">
        <v>40</v>
      </c>
      <c r="O129" s="137">
        <f t="shared" si="94"/>
        <v>450000</v>
      </c>
      <c r="P129" s="119" t="s">
        <v>16</v>
      </c>
      <c r="Q129" s="120" t="s">
        <v>75</v>
      </c>
      <c r="R129" s="135">
        <f t="shared" si="82"/>
        <v>-467734.05000000005</v>
      </c>
      <c r="S129" s="138">
        <v>0</v>
      </c>
      <c r="T129" s="119"/>
      <c r="U129" s="139">
        <v>1039.4090000000001</v>
      </c>
      <c r="V129" s="138">
        <f t="shared" si="95"/>
        <v>-17734.050000000047</v>
      </c>
      <c r="W129" s="138">
        <f t="shared" si="96"/>
        <v>-17734.050000000047</v>
      </c>
      <c r="X129" s="143">
        <f t="shared" si="97"/>
        <v>-17734.050000000047</v>
      </c>
      <c r="Y129" s="138">
        <v>0</v>
      </c>
      <c r="Z129" s="138">
        <v>0</v>
      </c>
      <c r="AA129" s="140" t="s">
        <v>78</v>
      </c>
    </row>
    <row r="130" spans="1:29" s="141" customFormat="1" x14ac:dyDescent="0.2">
      <c r="A130" s="119">
        <v>2020</v>
      </c>
      <c r="B130" s="119" t="s">
        <v>155</v>
      </c>
      <c r="C130" s="119">
        <v>96</v>
      </c>
      <c r="D130" s="119" t="s">
        <v>35</v>
      </c>
      <c r="E130" s="120">
        <v>43558</v>
      </c>
      <c r="F130" s="120">
        <v>43891</v>
      </c>
      <c r="G130" s="120">
        <v>43921</v>
      </c>
      <c r="H130" s="120">
        <v>43928</v>
      </c>
      <c r="I130" s="121">
        <v>900</v>
      </c>
      <c r="J130" s="121" t="s">
        <v>132</v>
      </c>
      <c r="K130" s="119" t="s">
        <v>13</v>
      </c>
      <c r="L130" s="119" t="s">
        <v>16</v>
      </c>
      <c r="M130" s="134">
        <v>1261.25</v>
      </c>
      <c r="N130" s="119" t="s">
        <v>40</v>
      </c>
      <c r="O130" s="135">
        <f t="shared" si="94"/>
        <v>-1135125</v>
      </c>
      <c r="P130" s="136" t="s">
        <v>18</v>
      </c>
      <c r="Q130" s="120" t="s">
        <v>75</v>
      </c>
      <c r="R130" s="137">
        <f t="shared" si="82"/>
        <v>538046.90999999992</v>
      </c>
      <c r="S130" s="138">
        <v>0</v>
      </c>
      <c r="T130" s="119"/>
      <c r="U130" s="139">
        <v>597.82989999999995</v>
      </c>
      <c r="V130" s="138">
        <f t="shared" ref="V130:V131" si="98">(U130-M130)*I130</f>
        <v>-597078.09000000008</v>
      </c>
      <c r="W130" s="138">
        <f t="shared" ref="W130:W131" si="99">V130</f>
        <v>-597078.09000000008</v>
      </c>
      <c r="X130" s="143">
        <f t="shared" ref="X130:X131" si="100">W130</f>
        <v>-597078.09000000008</v>
      </c>
      <c r="Y130" s="138">
        <v>0</v>
      </c>
      <c r="Z130" s="138">
        <v>0</v>
      </c>
      <c r="AA130" s="140" t="s">
        <v>78</v>
      </c>
    </row>
    <row r="131" spans="1:29" s="141" customFormat="1" x14ac:dyDescent="0.2">
      <c r="A131" s="119">
        <v>2020</v>
      </c>
      <c r="B131" s="119" t="s">
        <v>155</v>
      </c>
      <c r="C131" s="119">
        <v>135</v>
      </c>
      <c r="D131" s="119" t="s">
        <v>35</v>
      </c>
      <c r="E131" s="120">
        <v>43843</v>
      </c>
      <c r="F131" s="120">
        <v>43891</v>
      </c>
      <c r="G131" s="120">
        <v>43921</v>
      </c>
      <c r="H131" s="120">
        <v>43928</v>
      </c>
      <c r="I131" s="121">
        <v>-450</v>
      </c>
      <c r="J131" s="121" t="s">
        <v>132</v>
      </c>
      <c r="K131" s="119" t="s">
        <v>13</v>
      </c>
      <c r="L131" s="136" t="s">
        <v>18</v>
      </c>
      <c r="M131" s="134">
        <v>1000</v>
      </c>
      <c r="N131" s="119" t="s">
        <v>40</v>
      </c>
      <c r="O131" s="137">
        <f t="shared" si="94"/>
        <v>450000</v>
      </c>
      <c r="P131" s="119" t="s">
        <v>16</v>
      </c>
      <c r="Q131" s="120" t="s">
        <v>75</v>
      </c>
      <c r="R131" s="135">
        <f t="shared" si="82"/>
        <v>-269018.59500000003</v>
      </c>
      <c r="S131" s="138">
        <v>0</v>
      </c>
      <c r="T131" s="119"/>
      <c r="U131" s="139">
        <v>597.81910000000005</v>
      </c>
      <c r="V131" s="138">
        <f t="shared" si="98"/>
        <v>180981.40499999997</v>
      </c>
      <c r="W131" s="138">
        <f t="shared" si="99"/>
        <v>180981.40499999997</v>
      </c>
      <c r="X131" s="143">
        <f t="shared" si="100"/>
        <v>180981.40499999997</v>
      </c>
      <c r="Y131" s="138">
        <v>0</v>
      </c>
      <c r="Z131" s="138">
        <v>0</v>
      </c>
      <c r="AA131" s="140" t="s">
        <v>78</v>
      </c>
    </row>
    <row r="132" spans="1:29" s="160" customFormat="1" x14ac:dyDescent="0.2">
      <c r="A132" s="101">
        <v>2020</v>
      </c>
      <c r="B132" s="101" t="s">
        <v>157</v>
      </c>
      <c r="C132" s="101">
        <v>98</v>
      </c>
      <c r="D132" s="101" t="s">
        <v>35</v>
      </c>
      <c r="E132" s="102">
        <v>43609</v>
      </c>
      <c r="F132" s="102">
        <v>43922</v>
      </c>
      <c r="G132" s="102">
        <v>43951</v>
      </c>
      <c r="H132" s="102">
        <v>43959</v>
      </c>
      <c r="I132" s="103">
        <v>900</v>
      </c>
      <c r="J132" s="103" t="s">
        <v>132</v>
      </c>
      <c r="K132" s="101" t="s">
        <v>13</v>
      </c>
      <c r="L132" s="101" t="s">
        <v>16</v>
      </c>
      <c r="M132" s="104">
        <v>1200</v>
      </c>
      <c r="N132" s="101" t="s">
        <v>40</v>
      </c>
      <c r="O132" s="135">
        <f t="shared" si="94"/>
        <v>-1080000</v>
      </c>
      <c r="P132" s="106" t="s">
        <v>18</v>
      </c>
      <c r="Q132" s="102" t="s">
        <v>75</v>
      </c>
      <c r="R132" s="137">
        <f t="shared" ref="R132:R137" si="101">I132*U132</f>
        <v>428346</v>
      </c>
      <c r="S132" s="125">
        <v>0</v>
      </c>
      <c r="T132" s="101"/>
      <c r="U132" s="139">
        <v>475.94</v>
      </c>
      <c r="V132" s="138">
        <f t="shared" ref="V132:V133" si="102">(U132-M132)*I132</f>
        <v>-651654</v>
      </c>
      <c r="W132" s="125">
        <f t="shared" ref="W132:W133" si="103">V132</f>
        <v>-651654</v>
      </c>
      <c r="X132" s="162">
        <f t="shared" ref="X132:X133" si="104">W132</f>
        <v>-651654</v>
      </c>
      <c r="Y132" s="125">
        <v>0</v>
      </c>
      <c r="Z132" s="125">
        <v>0</v>
      </c>
      <c r="AA132" s="159" t="s">
        <v>78</v>
      </c>
    </row>
    <row r="133" spans="1:29" s="160" customFormat="1" x14ac:dyDescent="0.2">
      <c r="A133" s="101">
        <v>2020</v>
      </c>
      <c r="B133" s="101" t="s">
        <v>157</v>
      </c>
      <c r="C133" s="101">
        <v>136</v>
      </c>
      <c r="D133" s="101" t="s">
        <v>35</v>
      </c>
      <c r="E133" s="102">
        <v>43843</v>
      </c>
      <c r="F133" s="102">
        <v>43922</v>
      </c>
      <c r="G133" s="102">
        <v>43951</v>
      </c>
      <c r="H133" s="102">
        <v>43959</v>
      </c>
      <c r="I133" s="103">
        <v>-450</v>
      </c>
      <c r="J133" s="103" t="s">
        <v>132</v>
      </c>
      <c r="K133" s="101" t="s">
        <v>13</v>
      </c>
      <c r="L133" s="106" t="s">
        <v>18</v>
      </c>
      <c r="M133" s="104">
        <v>1000</v>
      </c>
      <c r="N133" s="101" t="s">
        <v>40</v>
      </c>
      <c r="O133" s="137">
        <f t="shared" si="94"/>
        <v>450000</v>
      </c>
      <c r="P133" s="101" t="s">
        <v>16</v>
      </c>
      <c r="Q133" s="102" t="s">
        <v>75</v>
      </c>
      <c r="R133" s="135">
        <f t="shared" si="101"/>
        <v>-214173</v>
      </c>
      <c r="S133" s="125">
        <v>0</v>
      </c>
      <c r="T133" s="101"/>
      <c r="U133" s="139">
        <v>475.94</v>
      </c>
      <c r="V133" s="125">
        <f t="shared" si="102"/>
        <v>235826.99999999997</v>
      </c>
      <c r="W133" s="125">
        <f t="shared" si="103"/>
        <v>235826.99999999997</v>
      </c>
      <c r="X133" s="162">
        <f t="shared" si="104"/>
        <v>235826.99999999997</v>
      </c>
      <c r="Y133" s="125">
        <v>0</v>
      </c>
      <c r="Z133" s="125">
        <v>0</v>
      </c>
      <c r="AA133" s="159" t="s">
        <v>78</v>
      </c>
    </row>
    <row r="134" spans="1:29" s="141" customFormat="1" x14ac:dyDescent="0.2">
      <c r="A134" s="119">
        <v>2020</v>
      </c>
      <c r="B134" s="119" t="s">
        <v>167</v>
      </c>
      <c r="C134" s="119">
        <v>100</v>
      </c>
      <c r="D134" s="119" t="s">
        <v>35</v>
      </c>
      <c r="E134" s="120">
        <v>43623</v>
      </c>
      <c r="F134" s="120">
        <v>43952</v>
      </c>
      <c r="G134" s="120">
        <v>43982</v>
      </c>
      <c r="H134" s="120">
        <v>43990</v>
      </c>
      <c r="I134" s="121">
        <v>900</v>
      </c>
      <c r="J134" s="121" t="s">
        <v>132</v>
      </c>
      <c r="K134" s="119" t="s">
        <v>13</v>
      </c>
      <c r="L134" s="119" t="s">
        <v>16</v>
      </c>
      <c r="M134" s="134">
        <v>1100</v>
      </c>
      <c r="N134" s="119" t="s">
        <v>40</v>
      </c>
      <c r="O134" s="135">
        <f t="shared" si="94"/>
        <v>-990000</v>
      </c>
      <c r="P134" s="136" t="s">
        <v>18</v>
      </c>
      <c r="Q134" s="120" t="s">
        <v>75</v>
      </c>
      <c r="R134" s="137">
        <f t="shared" si="101"/>
        <v>548139.6</v>
      </c>
      <c r="S134" s="138">
        <v>0</v>
      </c>
      <c r="T134" s="119"/>
      <c r="U134" s="139">
        <v>609.04399999999998</v>
      </c>
      <c r="V134" s="138">
        <f>(U134-M134)*I134</f>
        <v>-441860.4</v>
      </c>
      <c r="W134" s="143">
        <f>V134</f>
        <v>-441860.4</v>
      </c>
      <c r="X134" s="138">
        <f t="shared" ref="X134:X135" si="105">V134</f>
        <v>-441860.4</v>
      </c>
      <c r="Y134" s="138">
        <v>0</v>
      </c>
      <c r="Z134" s="119"/>
      <c r="AA134" s="140" t="s">
        <v>78</v>
      </c>
    </row>
    <row r="135" spans="1:29" s="141" customFormat="1" x14ac:dyDescent="0.2">
      <c r="A135" s="119">
        <v>2020</v>
      </c>
      <c r="B135" s="119" t="s">
        <v>167</v>
      </c>
      <c r="C135" s="119">
        <v>137</v>
      </c>
      <c r="D135" s="119" t="s">
        <v>35</v>
      </c>
      <c r="E135" s="120">
        <v>43843</v>
      </c>
      <c r="F135" s="120">
        <v>43952</v>
      </c>
      <c r="G135" s="120">
        <v>43982</v>
      </c>
      <c r="H135" s="120">
        <v>43990</v>
      </c>
      <c r="I135" s="121">
        <v>-450</v>
      </c>
      <c r="J135" s="121" t="s">
        <v>132</v>
      </c>
      <c r="K135" s="119" t="s">
        <v>13</v>
      </c>
      <c r="L135" s="136" t="s">
        <v>18</v>
      </c>
      <c r="M135" s="134">
        <v>1000</v>
      </c>
      <c r="N135" s="119" t="s">
        <v>40</v>
      </c>
      <c r="O135" s="137">
        <f t="shared" si="94"/>
        <v>450000</v>
      </c>
      <c r="P135" s="119" t="s">
        <v>16</v>
      </c>
      <c r="Q135" s="120" t="s">
        <v>75</v>
      </c>
      <c r="R135" s="135">
        <f t="shared" si="101"/>
        <v>-274069.8</v>
      </c>
      <c r="S135" s="138">
        <v>0</v>
      </c>
      <c r="T135" s="119"/>
      <c r="U135" s="139">
        <v>609.04399999999998</v>
      </c>
      <c r="V135" s="138">
        <f>(U135-M135)*I135</f>
        <v>175930.2</v>
      </c>
      <c r="W135" s="143">
        <f>V135</f>
        <v>175930.2</v>
      </c>
      <c r="X135" s="138">
        <f t="shared" si="105"/>
        <v>175930.2</v>
      </c>
      <c r="Y135" s="138">
        <v>0</v>
      </c>
      <c r="Z135" s="119"/>
      <c r="AA135" s="140" t="s">
        <v>78</v>
      </c>
    </row>
    <row r="136" spans="1:29" s="141" customFormat="1" x14ac:dyDescent="0.2">
      <c r="A136" s="119">
        <v>2020</v>
      </c>
      <c r="B136" s="119" t="s">
        <v>172</v>
      </c>
      <c r="C136" s="119">
        <v>101</v>
      </c>
      <c r="D136" s="119" t="s">
        <v>35</v>
      </c>
      <c r="E136" s="120">
        <v>43649</v>
      </c>
      <c r="F136" s="120">
        <v>43983</v>
      </c>
      <c r="G136" s="120">
        <v>44012</v>
      </c>
      <c r="H136" s="120">
        <v>44019</v>
      </c>
      <c r="I136" s="121">
        <v>900</v>
      </c>
      <c r="J136" s="121" t="s">
        <v>132</v>
      </c>
      <c r="K136" s="119" t="s">
        <v>13</v>
      </c>
      <c r="L136" s="119" t="s">
        <v>16</v>
      </c>
      <c r="M136" s="134">
        <v>1120</v>
      </c>
      <c r="N136" s="119" t="s">
        <v>40</v>
      </c>
      <c r="O136" s="135">
        <f t="shared" si="94"/>
        <v>-1008000</v>
      </c>
      <c r="P136" s="136" t="s">
        <v>18</v>
      </c>
      <c r="Q136" s="120" t="s">
        <v>75</v>
      </c>
      <c r="R136" s="137">
        <f t="shared" si="101"/>
        <v>777055.5</v>
      </c>
      <c r="S136" s="138">
        <v>0</v>
      </c>
      <c r="T136" s="139"/>
      <c r="U136" s="139">
        <v>863.39499999999998</v>
      </c>
      <c r="V136" s="138">
        <f>(U136-M136)*I136</f>
        <v>-230944.50000000003</v>
      </c>
      <c r="W136" s="143">
        <f t="shared" ref="W136:W137" si="106">V136</f>
        <v>-230944.50000000003</v>
      </c>
      <c r="X136" s="138">
        <f t="shared" ref="X136:X137" si="107">V136</f>
        <v>-230944.50000000003</v>
      </c>
      <c r="Y136" s="138">
        <v>0</v>
      </c>
      <c r="Z136" s="119"/>
      <c r="AA136" s="140" t="s">
        <v>78</v>
      </c>
    </row>
    <row r="137" spans="1:29" s="141" customFormat="1" x14ac:dyDescent="0.2">
      <c r="A137" s="116">
        <v>2020</v>
      </c>
      <c r="B137" s="116" t="s">
        <v>172</v>
      </c>
      <c r="C137" s="116">
        <v>138</v>
      </c>
      <c r="D137" s="116" t="s">
        <v>35</v>
      </c>
      <c r="E137" s="117">
        <v>43843</v>
      </c>
      <c r="F137" s="117">
        <v>43983</v>
      </c>
      <c r="G137" s="117">
        <v>44012</v>
      </c>
      <c r="H137" s="117">
        <v>44019</v>
      </c>
      <c r="I137" s="118">
        <v>-450</v>
      </c>
      <c r="J137" s="118" t="s">
        <v>132</v>
      </c>
      <c r="K137" s="116" t="s">
        <v>13</v>
      </c>
      <c r="L137" s="128" t="s">
        <v>18</v>
      </c>
      <c r="M137" s="126">
        <v>1000</v>
      </c>
      <c r="N137" s="116" t="s">
        <v>40</v>
      </c>
      <c r="O137" s="147">
        <f t="shared" si="94"/>
        <v>450000</v>
      </c>
      <c r="P137" s="116" t="s">
        <v>16</v>
      </c>
      <c r="Q137" s="117" t="s">
        <v>75</v>
      </c>
      <c r="R137" s="127">
        <f t="shared" si="101"/>
        <v>-388527.75</v>
      </c>
      <c r="S137" s="129">
        <v>0</v>
      </c>
      <c r="T137" s="144"/>
      <c r="U137" s="144">
        <v>863.39499999999998</v>
      </c>
      <c r="V137" s="129">
        <f>(U137-M137)*I137</f>
        <v>61472.250000000007</v>
      </c>
      <c r="W137" s="145">
        <f t="shared" si="106"/>
        <v>61472.250000000007</v>
      </c>
      <c r="X137" s="129">
        <f t="shared" si="107"/>
        <v>61472.250000000007</v>
      </c>
      <c r="Y137" s="129">
        <v>0</v>
      </c>
      <c r="Z137" s="116"/>
      <c r="AA137" s="130" t="s">
        <v>78</v>
      </c>
      <c r="AB137" s="142"/>
    </row>
    <row r="138" spans="1:29" s="24" customFormat="1" x14ac:dyDescent="0.2">
      <c r="A138" s="26"/>
      <c r="B138" s="26"/>
      <c r="C138" s="26"/>
      <c r="D138" s="26"/>
      <c r="E138" s="28"/>
      <c r="F138" s="28"/>
      <c r="G138" s="28"/>
      <c r="H138" s="26"/>
      <c r="I138" s="42">
        <f>SUM(I115:I137)</f>
        <v>8750</v>
      </c>
      <c r="J138" s="42"/>
      <c r="K138" s="26"/>
      <c r="L138" s="30"/>
      <c r="M138" s="131"/>
      <c r="N138" s="131"/>
      <c r="O138" s="132">
        <f>SUM(O115:O137)</f>
        <v>-11285375</v>
      </c>
      <c r="P138" s="132"/>
      <c r="Q138" s="131"/>
      <c r="R138" s="42">
        <f>SUM(R115:R137)</f>
        <v>9454679.0499999989</v>
      </c>
      <c r="S138" s="133">
        <v>0</v>
      </c>
      <c r="T138" s="131"/>
      <c r="U138" s="131" t="s">
        <v>52</v>
      </c>
      <c r="V138" s="132">
        <f>SUM(V115:V137)</f>
        <v>-1830695.9500000004</v>
      </c>
      <c r="W138" s="132">
        <f>SUM(W115:W137)</f>
        <v>-1830695.9500000004</v>
      </c>
      <c r="X138" s="132">
        <f>SUM(X115:X137)</f>
        <v>-1830695.9500000004</v>
      </c>
      <c r="Y138" s="133">
        <v>0</v>
      </c>
      <c r="Z138" s="132">
        <v>-20491461.833376467</v>
      </c>
      <c r="AA138" s="40"/>
      <c r="AB138" s="40"/>
    </row>
    <row r="139" spans="1:29" s="24" customFormat="1" x14ac:dyDescent="0.2">
      <c r="A139" s="26"/>
      <c r="B139" s="26"/>
      <c r="C139" s="26"/>
      <c r="D139" s="26"/>
      <c r="E139" s="28"/>
      <c r="F139" s="28"/>
      <c r="G139" s="28"/>
      <c r="H139" s="26"/>
      <c r="K139" s="26"/>
      <c r="L139" s="30"/>
      <c r="M139" s="26"/>
      <c r="N139" s="26"/>
      <c r="O139" s="40"/>
      <c r="P139" s="40"/>
      <c r="Q139" s="26"/>
      <c r="R139" s="30"/>
      <c r="S139" s="30"/>
      <c r="T139" s="26"/>
      <c r="U139" s="42" t="s">
        <v>119</v>
      </c>
      <c r="V139" s="30">
        <f>V138/$V$182</f>
        <v>-404162.82894736849</v>
      </c>
      <c r="W139" s="30">
        <f>W138/$V$182</f>
        <v>-404162.82894736849</v>
      </c>
      <c r="X139" s="30">
        <f>X138/$V$182</f>
        <v>-404162.82894736849</v>
      </c>
      <c r="Y139" s="91"/>
      <c r="Z139" s="30">
        <v>0</v>
      </c>
      <c r="AA139" s="40"/>
      <c r="AB139" s="40"/>
      <c r="AC139" s="40"/>
    </row>
    <row r="140" spans="1:29" s="24" customFormat="1" x14ac:dyDescent="0.2">
      <c r="A140" s="26"/>
      <c r="B140" s="26"/>
      <c r="C140" s="26"/>
      <c r="D140" s="26"/>
      <c r="E140" s="28"/>
      <c r="F140" s="28"/>
      <c r="G140" s="28"/>
      <c r="H140" s="26"/>
      <c r="K140" s="26"/>
      <c r="L140" s="30"/>
      <c r="M140" s="26"/>
      <c r="N140" s="26"/>
      <c r="O140" s="40"/>
      <c r="P140" s="40"/>
      <c r="Q140" s="26"/>
      <c r="R140" s="30"/>
      <c r="S140" s="30"/>
      <c r="T140" s="26"/>
      <c r="U140" s="42"/>
      <c r="V140" s="30"/>
      <c r="W140" s="30"/>
      <c r="X140" s="30"/>
      <c r="Y140" s="91"/>
      <c r="Z140" s="30"/>
      <c r="AA140" s="40"/>
      <c r="AB140" s="40"/>
      <c r="AC140" s="40"/>
    </row>
    <row r="141" spans="1:29" s="23" customFormat="1" x14ac:dyDescent="0.2">
      <c r="A141" s="25">
        <v>2019</v>
      </c>
      <c r="B141" s="25" t="s">
        <v>84</v>
      </c>
      <c r="C141" s="25">
        <v>51</v>
      </c>
      <c r="D141" s="25" t="s">
        <v>11</v>
      </c>
      <c r="E141" s="27">
        <v>43480</v>
      </c>
      <c r="F141" s="27">
        <v>43497</v>
      </c>
      <c r="G141" s="27">
        <v>43524</v>
      </c>
      <c r="H141" s="27">
        <v>43531</v>
      </c>
      <c r="I141" s="41">
        <v>4000</v>
      </c>
      <c r="J141" s="41" t="s">
        <v>135</v>
      </c>
      <c r="K141" s="25" t="s">
        <v>81</v>
      </c>
      <c r="L141" s="25" t="s">
        <v>82</v>
      </c>
      <c r="M141" s="43">
        <v>61</v>
      </c>
      <c r="N141" s="25" t="s">
        <v>12</v>
      </c>
      <c r="O141" s="39">
        <f t="shared" ref="O141:O152" si="108">-(M141*I141)</f>
        <v>-244000</v>
      </c>
      <c r="P141" s="33"/>
      <c r="Q141" s="81" t="s">
        <v>108</v>
      </c>
      <c r="R141" s="38">
        <f>I141*U141</f>
        <v>257784</v>
      </c>
      <c r="S141" s="29">
        <f>4.65*I141*(-1)</f>
        <v>-18600</v>
      </c>
      <c r="T141" s="25"/>
      <c r="U141" s="46">
        <v>64.445999999999998</v>
      </c>
      <c r="V141" s="29">
        <f>MAX((U141-M141)*I141,0)</f>
        <v>13783.999999999993</v>
      </c>
      <c r="W141" s="29">
        <f>V141</f>
        <v>13783.999999999993</v>
      </c>
      <c r="X141" s="44">
        <f>W141</f>
        <v>13783.999999999993</v>
      </c>
      <c r="Y141" s="29">
        <v>0</v>
      </c>
      <c r="Z141" s="29">
        <v>0</v>
      </c>
      <c r="AA141" s="83" t="s">
        <v>83</v>
      </c>
    </row>
    <row r="142" spans="1:29" s="23" customFormat="1" x14ac:dyDescent="0.2">
      <c r="A142" s="25">
        <v>2019</v>
      </c>
      <c r="B142" s="25" t="s">
        <v>90</v>
      </c>
      <c r="C142" s="25">
        <v>57</v>
      </c>
      <c r="D142" s="25" t="s">
        <v>11</v>
      </c>
      <c r="E142" s="27">
        <v>43480</v>
      </c>
      <c r="F142" s="27">
        <v>43497</v>
      </c>
      <c r="G142" s="27">
        <v>43524</v>
      </c>
      <c r="H142" s="27">
        <v>43531</v>
      </c>
      <c r="I142" s="41">
        <v>4000</v>
      </c>
      <c r="J142" s="41" t="s">
        <v>135</v>
      </c>
      <c r="K142" s="25" t="s">
        <v>81</v>
      </c>
      <c r="L142" s="25" t="s">
        <v>82</v>
      </c>
      <c r="M142" s="43">
        <v>61</v>
      </c>
      <c r="N142" s="25" t="s">
        <v>12</v>
      </c>
      <c r="O142" s="39">
        <f t="shared" si="108"/>
        <v>-244000</v>
      </c>
      <c r="P142" s="33"/>
      <c r="Q142" s="81" t="s">
        <v>108</v>
      </c>
      <c r="R142" s="38">
        <f t="shared" ref="R142:R170" si="109">I142*U142</f>
        <v>257784</v>
      </c>
      <c r="S142" s="29">
        <f>4.85*I142*(-1)</f>
        <v>-19400</v>
      </c>
      <c r="T142" s="25"/>
      <c r="U142" s="46">
        <v>64.445999999999998</v>
      </c>
      <c r="V142" s="29">
        <f>MAX((U142-M142)*I142,0)</f>
        <v>13783.999999999993</v>
      </c>
      <c r="W142" s="29">
        <f t="shared" ref="W142:W156" si="110">V142</f>
        <v>13783.999999999993</v>
      </c>
      <c r="X142" s="44">
        <f t="shared" ref="X142:X143" si="111">W142</f>
        <v>13783.999999999993</v>
      </c>
      <c r="Y142" s="29">
        <v>0</v>
      </c>
      <c r="Z142" s="29">
        <v>0</v>
      </c>
      <c r="AA142" s="83" t="s">
        <v>83</v>
      </c>
    </row>
    <row r="143" spans="1:29" s="23" customFormat="1" x14ac:dyDescent="0.2">
      <c r="A143" s="25">
        <v>2019</v>
      </c>
      <c r="B143" s="25" t="s">
        <v>98</v>
      </c>
      <c r="C143" s="25">
        <v>65</v>
      </c>
      <c r="D143" s="25" t="s">
        <v>11</v>
      </c>
      <c r="E143" s="27">
        <v>43480</v>
      </c>
      <c r="F143" s="27">
        <v>43497</v>
      </c>
      <c r="G143" s="27">
        <v>43524</v>
      </c>
      <c r="H143" s="27">
        <v>43531</v>
      </c>
      <c r="I143" s="41">
        <v>4000</v>
      </c>
      <c r="J143" s="41" t="s">
        <v>135</v>
      </c>
      <c r="K143" s="25" t="s">
        <v>99</v>
      </c>
      <c r="L143" s="25" t="s">
        <v>100</v>
      </c>
      <c r="M143" s="43">
        <v>54.85</v>
      </c>
      <c r="N143" s="25" t="s">
        <v>12</v>
      </c>
      <c r="O143" s="39">
        <f t="shared" si="108"/>
        <v>-219400</v>
      </c>
      <c r="P143" s="33"/>
      <c r="Q143" s="81" t="s">
        <v>108</v>
      </c>
      <c r="R143" s="38">
        <f t="shared" si="109"/>
        <v>257784</v>
      </c>
      <c r="S143" s="29">
        <f>2.35*I143</f>
        <v>9400</v>
      </c>
      <c r="T143" s="25"/>
      <c r="U143" s="46">
        <v>64.445999999999998</v>
      </c>
      <c r="V143" s="29">
        <f>MAX(M143-U143,0)*I143</f>
        <v>0</v>
      </c>
      <c r="W143" s="29">
        <f t="shared" si="110"/>
        <v>0</v>
      </c>
      <c r="X143" s="44">
        <f t="shared" si="111"/>
        <v>0</v>
      </c>
      <c r="Y143" s="29">
        <v>0</v>
      </c>
      <c r="Z143" s="29">
        <v>0</v>
      </c>
      <c r="AA143" s="83" t="s">
        <v>83</v>
      </c>
    </row>
    <row r="144" spans="1:29" s="23" customFormat="1" x14ac:dyDescent="0.2">
      <c r="A144" s="25">
        <v>2019</v>
      </c>
      <c r="B144" s="25" t="s">
        <v>109</v>
      </c>
      <c r="C144" s="25">
        <v>73</v>
      </c>
      <c r="D144" s="25" t="s">
        <v>11</v>
      </c>
      <c r="E144" s="27">
        <v>43480</v>
      </c>
      <c r="F144" s="27">
        <v>43497</v>
      </c>
      <c r="G144" s="27">
        <v>43524</v>
      </c>
      <c r="H144" s="27">
        <v>43531</v>
      </c>
      <c r="I144" s="41">
        <v>4000</v>
      </c>
      <c r="J144" s="41" t="s">
        <v>135</v>
      </c>
      <c r="K144" s="25" t="s">
        <v>13</v>
      </c>
      <c r="L144" s="25" t="s">
        <v>16</v>
      </c>
      <c r="M144" s="43">
        <v>60.75</v>
      </c>
      <c r="N144" s="25" t="s">
        <v>12</v>
      </c>
      <c r="O144" s="39">
        <f t="shared" si="108"/>
        <v>-243000</v>
      </c>
      <c r="P144" s="33" t="s">
        <v>18</v>
      </c>
      <c r="Q144" s="81" t="s">
        <v>108</v>
      </c>
      <c r="R144" s="38">
        <f t="shared" si="109"/>
        <v>257784</v>
      </c>
      <c r="S144" s="29">
        <v>0</v>
      </c>
      <c r="T144" s="25"/>
      <c r="U144" s="82">
        <v>64.445999999999998</v>
      </c>
      <c r="V144" s="97">
        <f>(U144-M144)*I144</f>
        <v>14783.999999999993</v>
      </c>
      <c r="W144" s="44">
        <f t="shared" si="110"/>
        <v>14783.999999999993</v>
      </c>
      <c r="X144" s="29">
        <f>W144</f>
        <v>14783.999999999993</v>
      </c>
      <c r="Y144" s="29">
        <v>0</v>
      </c>
      <c r="Z144" s="25"/>
      <c r="AA144" s="83" t="s">
        <v>83</v>
      </c>
    </row>
    <row r="145" spans="1:27" s="23" customFormat="1" x14ac:dyDescent="0.2">
      <c r="A145" s="92">
        <v>2019</v>
      </c>
      <c r="B145" s="92" t="s">
        <v>85</v>
      </c>
      <c r="C145" s="92">
        <v>52</v>
      </c>
      <c r="D145" s="92" t="s">
        <v>11</v>
      </c>
      <c r="E145" s="81">
        <v>43480</v>
      </c>
      <c r="F145" s="81">
        <v>43525</v>
      </c>
      <c r="G145" s="81">
        <v>43555</v>
      </c>
      <c r="H145" s="81">
        <v>43560</v>
      </c>
      <c r="I145" s="99">
        <v>4000</v>
      </c>
      <c r="J145" s="99" t="s">
        <v>135</v>
      </c>
      <c r="K145" s="92" t="s">
        <v>81</v>
      </c>
      <c r="L145" s="92" t="s">
        <v>82</v>
      </c>
      <c r="M145" s="93">
        <v>61</v>
      </c>
      <c r="N145" s="92" t="s">
        <v>12</v>
      </c>
      <c r="O145" s="94">
        <f t="shared" si="108"/>
        <v>-244000</v>
      </c>
      <c r="P145" s="95"/>
      <c r="Q145" s="81" t="s">
        <v>108</v>
      </c>
      <c r="R145" s="38">
        <f t="shared" si="109"/>
        <v>267960</v>
      </c>
      <c r="S145" s="97">
        <f>4.65*I145*(-1)</f>
        <v>-18600</v>
      </c>
      <c r="T145" s="92"/>
      <c r="U145" s="82">
        <v>66.989999999999995</v>
      </c>
      <c r="V145" s="29">
        <f t="shared" ref="V145:V146" si="112">MAX((U145-M145)*I145,0)</f>
        <v>23959.999999999978</v>
      </c>
      <c r="W145" s="97">
        <f t="shared" si="110"/>
        <v>23959.999999999978</v>
      </c>
      <c r="X145" s="100">
        <f t="shared" ref="X145:X152" si="113">W145</f>
        <v>23959.999999999978</v>
      </c>
      <c r="Y145" s="97">
        <v>0</v>
      </c>
      <c r="Z145" s="97">
        <v>0</v>
      </c>
      <c r="AA145" s="83" t="s">
        <v>83</v>
      </c>
    </row>
    <row r="146" spans="1:27" s="23" customFormat="1" x14ac:dyDescent="0.2">
      <c r="A146" s="92">
        <v>2019</v>
      </c>
      <c r="B146" s="92" t="s">
        <v>91</v>
      </c>
      <c r="C146" s="92">
        <v>58</v>
      </c>
      <c r="D146" s="92" t="s">
        <v>11</v>
      </c>
      <c r="E146" s="81">
        <v>43480</v>
      </c>
      <c r="F146" s="81">
        <v>43525</v>
      </c>
      <c r="G146" s="81">
        <v>43555</v>
      </c>
      <c r="H146" s="81">
        <v>43560</v>
      </c>
      <c r="I146" s="99">
        <v>4000</v>
      </c>
      <c r="J146" s="99" t="s">
        <v>135</v>
      </c>
      <c r="K146" s="92" t="s">
        <v>81</v>
      </c>
      <c r="L146" s="92" t="s">
        <v>82</v>
      </c>
      <c r="M146" s="93">
        <v>61</v>
      </c>
      <c r="N146" s="92" t="s">
        <v>12</v>
      </c>
      <c r="O146" s="94">
        <f t="shared" si="108"/>
        <v>-244000</v>
      </c>
      <c r="P146" s="95"/>
      <c r="Q146" s="81" t="s">
        <v>108</v>
      </c>
      <c r="R146" s="38">
        <f>I146*U146</f>
        <v>267960</v>
      </c>
      <c r="S146" s="97">
        <f>4.85*I146*(-1)</f>
        <v>-19400</v>
      </c>
      <c r="T146" s="92"/>
      <c r="U146" s="82">
        <v>66.989999999999995</v>
      </c>
      <c r="V146" s="29">
        <f t="shared" si="112"/>
        <v>23959.999999999978</v>
      </c>
      <c r="W146" s="97">
        <f t="shared" si="110"/>
        <v>23959.999999999978</v>
      </c>
      <c r="X146" s="100">
        <f t="shared" si="113"/>
        <v>23959.999999999978</v>
      </c>
      <c r="Y146" s="97">
        <v>0</v>
      </c>
      <c r="Z146" s="97">
        <v>0</v>
      </c>
      <c r="AA146" s="83" t="s">
        <v>83</v>
      </c>
    </row>
    <row r="147" spans="1:27" s="23" customFormat="1" x14ac:dyDescent="0.2">
      <c r="A147" s="92">
        <v>2019</v>
      </c>
      <c r="B147" s="92" t="s">
        <v>101</v>
      </c>
      <c r="C147" s="92">
        <v>66</v>
      </c>
      <c r="D147" s="92" t="s">
        <v>11</v>
      </c>
      <c r="E147" s="81">
        <v>43480</v>
      </c>
      <c r="F147" s="81">
        <v>43525</v>
      </c>
      <c r="G147" s="81">
        <v>43555</v>
      </c>
      <c r="H147" s="81">
        <v>43560</v>
      </c>
      <c r="I147" s="99">
        <v>4000</v>
      </c>
      <c r="J147" s="99" t="s">
        <v>135</v>
      </c>
      <c r="K147" s="92" t="s">
        <v>99</v>
      </c>
      <c r="L147" s="92" t="s">
        <v>100</v>
      </c>
      <c r="M147" s="93">
        <v>54.85</v>
      </c>
      <c r="N147" s="92" t="s">
        <v>12</v>
      </c>
      <c r="O147" s="94">
        <f t="shared" si="108"/>
        <v>-219400</v>
      </c>
      <c r="P147" s="95"/>
      <c r="Q147" s="81" t="s">
        <v>108</v>
      </c>
      <c r="R147" s="38">
        <f t="shared" si="109"/>
        <v>267600</v>
      </c>
      <c r="S147" s="97">
        <f>2.35*I147</f>
        <v>9400</v>
      </c>
      <c r="T147" s="92"/>
      <c r="U147" s="82">
        <v>66.900000000000006</v>
      </c>
      <c r="V147" s="97">
        <f>MAX(M147-U147,0)*I147</f>
        <v>0</v>
      </c>
      <c r="W147" s="97">
        <f t="shared" si="110"/>
        <v>0</v>
      </c>
      <c r="X147" s="100">
        <f t="shared" si="113"/>
        <v>0</v>
      </c>
      <c r="Y147" s="97">
        <v>0</v>
      </c>
      <c r="Z147" s="97">
        <v>0</v>
      </c>
      <c r="AA147" s="83" t="s">
        <v>83</v>
      </c>
    </row>
    <row r="148" spans="1:27" s="23" customFormat="1" x14ac:dyDescent="0.2">
      <c r="A148" s="101">
        <v>2019</v>
      </c>
      <c r="B148" s="101" t="s">
        <v>110</v>
      </c>
      <c r="C148" s="101">
        <v>74</v>
      </c>
      <c r="D148" s="101" t="s">
        <v>11</v>
      </c>
      <c r="E148" s="102">
        <v>43480</v>
      </c>
      <c r="F148" s="102">
        <v>43525</v>
      </c>
      <c r="G148" s="102">
        <v>43555</v>
      </c>
      <c r="H148" s="102">
        <v>43560</v>
      </c>
      <c r="I148" s="103">
        <v>4000</v>
      </c>
      <c r="J148" s="103" t="s">
        <v>135</v>
      </c>
      <c r="K148" s="101" t="s">
        <v>13</v>
      </c>
      <c r="L148" s="101" t="s">
        <v>16</v>
      </c>
      <c r="M148" s="104">
        <v>60.75</v>
      </c>
      <c r="N148" s="101" t="s">
        <v>12</v>
      </c>
      <c r="O148" s="105">
        <f t="shared" si="108"/>
        <v>-243000</v>
      </c>
      <c r="P148" s="106" t="s">
        <v>18</v>
      </c>
      <c r="Q148" s="102" t="s">
        <v>108</v>
      </c>
      <c r="R148" s="38">
        <f t="shared" ref="R148:R153" si="114">I148*U148</f>
        <v>267960</v>
      </c>
      <c r="S148" s="125">
        <v>0</v>
      </c>
      <c r="T148" s="101"/>
      <c r="U148" s="82">
        <v>66.989999999999995</v>
      </c>
      <c r="V148" s="97">
        <f>(U148-M148)*I148</f>
        <v>24959.999999999978</v>
      </c>
      <c r="W148" s="97">
        <f t="shared" si="110"/>
        <v>24959.999999999978</v>
      </c>
      <c r="X148" s="100">
        <f t="shared" si="113"/>
        <v>24959.999999999978</v>
      </c>
      <c r="Y148" s="97">
        <v>0</v>
      </c>
      <c r="Z148" s="97">
        <v>0</v>
      </c>
      <c r="AA148" s="83" t="s">
        <v>83</v>
      </c>
    </row>
    <row r="149" spans="1:27" s="124" customFormat="1" x14ac:dyDescent="0.2">
      <c r="A149" s="107">
        <v>2019</v>
      </c>
      <c r="B149" s="107" t="s">
        <v>86</v>
      </c>
      <c r="C149" s="107">
        <v>53</v>
      </c>
      <c r="D149" s="107" t="s">
        <v>11</v>
      </c>
      <c r="E149" s="108">
        <v>43480</v>
      </c>
      <c r="F149" s="108">
        <v>43556</v>
      </c>
      <c r="G149" s="108">
        <v>43585</v>
      </c>
      <c r="H149" s="108">
        <v>43592</v>
      </c>
      <c r="I149" s="109">
        <v>4000</v>
      </c>
      <c r="J149" s="109" t="s">
        <v>135</v>
      </c>
      <c r="K149" s="107" t="s">
        <v>81</v>
      </c>
      <c r="L149" s="107" t="s">
        <v>82</v>
      </c>
      <c r="M149" s="110">
        <v>61</v>
      </c>
      <c r="N149" s="107" t="s">
        <v>12</v>
      </c>
      <c r="O149" s="111">
        <f t="shared" si="108"/>
        <v>-244000</v>
      </c>
      <c r="P149" s="112"/>
      <c r="Q149" s="108" t="s">
        <v>108</v>
      </c>
      <c r="R149" s="38">
        <f t="shared" si="114"/>
        <v>286372</v>
      </c>
      <c r="S149" s="114">
        <f>4.65*I149*(-1)</f>
        <v>-18600</v>
      </c>
      <c r="T149" s="107"/>
      <c r="U149" s="115">
        <v>71.593000000000004</v>
      </c>
      <c r="V149" s="29">
        <f t="shared" ref="V149:V150" si="115">MAX((U149-M149)*I149,0)</f>
        <v>42372.000000000015</v>
      </c>
      <c r="W149" s="114">
        <f t="shared" si="110"/>
        <v>42372.000000000015</v>
      </c>
      <c r="X149" s="122">
        <f t="shared" si="113"/>
        <v>42372.000000000015</v>
      </c>
      <c r="Y149" s="114">
        <v>0</v>
      </c>
      <c r="Z149" s="114">
        <v>0</v>
      </c>
      <c r="AA149" s="123" t="s">
        <v>83</v>
      </c>
    </row>
    <row r="150" spans="1:27" s="124" customFormat="1" x14ac:dyDescent="0.2">
      <c r="A150" s="107">
        <v>2019</v>
      </c>
      <c r="B150" s="107" t="s">
        <v>92</v>
      </c>
      <c r="C150" s="107">
        <v>59</v>
      </c>
      <c r="D150" s="107" t="s">
        <v>11</v>
      </c>
      <c r="E150" s="108">
        <v>43480</v>
      </c>
      <c r="F150" s="108">
        <v>43556</v>
      </c>
      <c r="G150" s="108">
        <v>43585</v>
      </c>
      <c r="H150" s="108">
        <v>43592</v>
      </c>
      <c r="I150" s="109">
        <v>4000</v>
      </c>
      <c r="J150" s="109" t="s">
        <v>135</v>
      </c>
      <c r="K150" s="107" t="s">
        <v>81</v>
      </c>
      <c r="L150" s="107" t="s">
        <v>82</v>
      </c>
      <c r="M150" s="110">
        <v>61</v>
      </c>
      <c r="N150" s="107" t="s">
        <v>12</v>
      </c>
      <c r="O150" s="111">
        <f t="shared" si="108"/>
        <v>-244000</v>
      </c>
      <c r="P150" s="112"/>
      <c r="Q150" s="108" t="s">
        <v>108</v>
      </c>
      <c r="R150" s="38">
        <f t="shared" si="114"/>
        <v>286372</v>
      </c>
      <c r="S150" s="114">
        <f>4.85*I150*(-1)</f>
        <v>-19400</v>
      </c>
      <c r="T150" s="107"/>
      <c r="U150" s="115">
        <v>71.593000000000004</v>
      </c>
      <c r="V150" s="29">
        <f t="shared" si="115"/>
        <v>42372.000000000015</v>
      </c>
      <c r="W150" s="114">
        <f t="shared" si="110"/>
        <v>42372.000000000015</v>
      </c>
      <c r="X150" s="122">
        <f t="shared" si="113"/>
        <v>42372.000000000015</v>
      </c>
      <c r="Y150" s="114">
        <v>0</v>
      </c>
      <c r="Z150" s="114">
        <v>0</v>
      </c>
      <c r="AA150" s="123" t="s">
        <v>83</v>
      </c>
    </row>
    <row r="151" spans="1:27" s="124" customFormat="1" x14ac:dyDescent="0.2">
      <c r="A151" s="107">
        <v>2019</v>
      </c>
      <c r="B151" s="107" t="s">
        <v>102</v>
      </c>
      <c r="C151" s="107">
        <v>67</v>
      </c>
      <c r="D151" s="107" t="s">
        <v>11</v>
      </c>
      <c r="E151" s="108">
        <v>43480</v>
      </c>
      <c r="F151" s="108">
        <v>43556</v>
      </c>
      <c r="G151" s="108">
        <v>43585</v>
      </c>
      <c r="H151" s="108">
        <v>43592</v>
      </c>
      <c r="I151" s="109">
        <v>4000</v>
      </c>
      <c r="J151" s="109" t="s">
        <v>135</v>
      </c>
      <c r="K151" s="107" t="s">
        <v>99</v>
      </c>
      <c r="L151" s="107" t="s">
        <v>100</v>
      </c>
      <c r="M151" s="110">
        <v>54.85</v>
      </c>
      <c r="N151" s="107" t="s">
        <v>12</v>
      </c>
      <c r="O151" s="111">
        <f t="shared" si="108"/>
        <v>-219400</v>
      </c>
      <c r="P151" s="112"/>
      <c r="Q151" s="108" t="s">
        <v>108</v>
      </c>
      <c r="R151" s="38">
        <f t="shared" si="114"/>
        <v>286372</v>
      </c>
      <c r="S151" s="114">
        <f>2.35*I151</f>
        <v>9400</v>
      </c>
      <c r="T151" s="107"/>
      <c r="U151" s="115">
        <v>71.593000000000004</v>
      </c>
      <c r="V151" s="114">
        <f>MAX(M151-U151,0)*I151</f>
        <v>0</v>
      </c>
      <c r="W151" s="114">
        <f t="shared" si="110"/>
        <v>0</v>
      </c>
      <c r="X151" s="122">
        <f t="shared" si="113"/>
        <v>0</v>
      </c>
      <c r="Y151" s="114">
        <v>0</v>
      </c>
      <c r="Z151" s="114">
        <v>0</v>
      </c>
      <c r="AA151" s="123" t="s">
        <v>83</v>
      </c>
    </row>
    <row r="152" spans="1:27" s="124" customFormat="1" x14ac:dyDescent="0.2">
      <c r="A152" s="119">
        <v>2019</v>
      </c>
      <c r="B152" s="119" t="s">
        <v>111</v>
      </c>
      <c r="C152" s="119">
        <v>75</v>
      </c>
      <c r="D152" s="119" t="s">
        <v>11</v>
      </c>
      <c r="E152" s="120">
        <v>43480</v>
      </c>
      <c r="F152" s="120">
        <v>43556</v>
      </c>
      <c r="G152" s="120">
        <v>43585</v>
      </c>
      <c r="H152" s="120">
        <v>43592</v>
      </c>
      <c r="I152" s="121">
        <v>4000</v>
      </c>
      <c r="J152" s="121" t="s">
        <v>135</v>
      </c>
      <c r="K152" s="119" t="s">
        <v>13</v>
      </c>
      <c r="L152" s="119" t="s">
        <v>16</v>
      </c>
      <c r="M152" s="134">
        <v>60.75</v>
      </c>
      <c r="N152" s="119" t="s">
        <v>12</v>
      </c>
      <c r="O152" s="135">
        <f t="shared" si="108"/>
        <v>-243000</v>
      </c>
      <c r="P152" s="136" t="s">
        <v>18</v>
      </c>
      <c r="Q152" s="120" t="s">
        <v>108</v>
      </c>
      <c r="R152" s="38">
        <f t="shared" si="114"/>
        <v>286372</v>
      </c>
      <c r="S152" s="138">
        <v>0</v>
      </c>
      <c r="T152" s="119"/>
      <c r="U152" s="115">
        <v>71.593000000000004</v>
      </c>
      <c r="V152" s="114">
        <f>(U152-M152)*I152</f>
        <v>43372.000000000015</v>
      </c>
      <c r="W152" s="114">
        <f t="shared" si="110"/>
        <v>43372.000000000015</v>
      </c>
      <c r="X152" s="122">
        <f t="shared" si="113"/>
        <v>43372.000000000015</v>
      </c>
      <c r="Y152" s="114">
        <v>0</v>
      </c>
      <c r="Z152" s="114">
        <v>0</v>
      </c>
      <c r="AA152" s="123" t="s">
        <v>83</v>
      </c>
    </row>
    <row r="153" spans="1:27" s="124" customFormat="1" x14ac:dyDescent="0.2">
      <c r="A153" s="119">
        <v>2019</v>
      </c>
      <c r="B153" s="119" t="s">
        <v>87</v>
      </c>
      <c r="C153" s="119">
        <v>54</v>
      </c>
      <c r="D153" s="119" t="s">
        <v>11</v>
      </c>
      <c r="E153" s="120">
        <v>43480</v>
      </c>
      <c r="F153" s="120">
        <v>43586</v>
      </c>
      <c r="G153" s="120">
        <v>43616</v>
      </c>
      <c r="H153" s="120">
        <v>43623</v>
      </c>
      <c r="I153" s="121">
        <v>4000</v>
      </c>
      <c r="J153" s="121" t="s">
        <v>135</v>
      </c>
      <c r="K153" s="119" t="s">
        <v>81</v>
      </c>
      <c r="L153" s="119" t="s">
        <v>82</v>
      </c>
      <c r="M153" s="134">
        <v>61</v>
      </c>
      <c r="N153" s="119" t="s">
        <v>12</v>
      </c>
      <c r="O153" s="135">
        <f>-(M153*I153)</f>
        <v>-244000</v>
      </c>
      <c r="P153" s="136"/>
      <c r="Q153" s="120" t="s">
        <v>108</v>
      </c>
      <c r="R153" s="38">
        <f t="shared" si="114"/>
        <v>280765.56</v>
      </c>
      <c r="S153" s="138">
        <f>4.65*I153*(-1)</f>
        <v>-18600</v>
      </c>
      <c r="T153" s="119"/>
      <c r="U153" s="115">
        <v>70.191389999999998</v>
      </c>
      <c r="V153" s="29">
        <f t="shared" ref="V153:V154" si="116">MAX((U153-M153)*I153,0)</f>
        <v>36765.55999999999</v>
      </c>
      <c r="W153" s="114">
        <f t="shared" si="110"/>
        <v>36765.55999999999</v>
      </c>
      <c r="X153" s="122">
        <f t="shared" ref="X153:X160" si="117">W153</f>
        <v>36765.55999999999</v>
      </c>
      <c r="Y153" s="114">
        <v>0</v>
      </c>
      <c r="Z153" s="114">
        <v>0</v>
      </c>
      <c r="AA153" s="123" t="s">
        <v>83</v>
      </c>
    </row>
    <row r="154" spans="1:27" s="124" customFormat="1" x14ac:dyDescent="0.2">
      <c r="A154" s="119">
        <v>2019</v>
      </c>
      <c r="B154" s="119" t="s">
        <v>93</v>
      </c>
      <c r="C154" s="119">
        <v>60</v>
      </c>
      <c r="D154" s="119" t="s">
        <v>11</v>
      </c>
      <c r="E154" s="120">
        <v>43480</v>
      </c>
      <c r="F154" s="120">
        <v>43586</v>
      </c>
      <c r="G154" s="120">
        <v>43616</v>
      </c>
      <c r="H154" s="120">
        <v>43623</v>
      </c>
      <c r="I154" s="121">
        <v>4000</v>
      </c>
      <c r="J154" s="121" t="s">
        <v>135</v>
      </c>
      <c r="K154" s="119" t="s">
        <v>81</v>
      </c>
      <c r="L154" s="119" t="s">
        <v>82</v>
      </c>
      <c r="M154" s="134">
        <v>61</v>
      </c>
      <c r="N154" s="119" t="s">
        <v>12</v>
      </c>
      <c r="O154" s="135">
        <f>-(M154*I154)</f>
        <v>-244000</v>
      </c>
      <c r="P154" s="136"/>
      <c r="Q154" s="120" t="s">
        <v>108</v>
      </c>
      <c r="R154" s="38">
        <f t="shared" si="109"/>
        <v>280765.56</v>
      </c>
      <c r="S154" s="138">
        <f>4.85*I154*(-1)</f>
        <v>-19400</v>
      </c>
      <c r="T154" s="119"/>
      <c r="U154" s="115">
        <v>70.191389999999998</v>
      </c>
      <c r="V154" s="29">
        <f t="shared" si="116"/>
        <v>36765.55999999999</v>
      </c>
      <c r="W154" s="114">
        <f t="shared" si="110"/>
        <v>36765.55999999999</v>
      </c>
      <c r="X154" s="122">
        <f t="shared" si="117"/>
        <v>36765.55999999999</v>
      </c>
      <c r="Y154" s="114">
        <v>0</v>
      </c>
      <c r="Z154" s="114">
        <v>0</v>
      </c>
      <c r="AA154" s="123" t="s">
        <v>83</v>
      </c>
    </row>
    <row r="155" spans="1:27" s="124" customFormat="1" x14ac:dyDescent="0.2">
      <c r="A155" s="119">
        <v>2019</v>
      </c>
      <c r="B155" s="119" t="s">
        <v>103</v>
      </c>
      <c r="C155" s="119">
        <v>68</v>
      </c>
      <c r="D155" s="119" t="s">
        <v>11</v>
      </c>
      <c r="E155" s="120">
        <v>43480</v>
      </c>
      <c r="F155" s="120">
        <v>43586</v>
      </c>
      <c r="G155" s="120">
        <v>43616</v>
      </c>
      <c r="H155" s="120">
        <v>43623</v>
      </c>
      <c r="I155" s="121">
        <v>4000</v>
      </c>
      <c r="J155" s="121" t="s">
        <v>135</v>
      </c>
      <c r="K155" s="119" t="s">
        <v>99</v>
      </c>
      <c r="L155" s="119" t="s">
        <v>100</v>
      </c>
      <c r="M155" s="134">
        <v>54.85</v>
      </c>
      <c r="N155" s="119" t="s">
        <v>12</v>
      </c>
      <c r="O155" s="135">
        <f>-(M155*I155)</f>
        <v>-219400</v>
      </c>
      <c r="P155" s="136"/>
      <c r="Q155" s="120" t="s">
        <v>108</v>
      </c>
      <c r="R155" s="38">
        <f t="shared" si="109"/>
        <v>280765.56</v>
      </c>
      <c r="S155" s="138">
        <f>2.35*I155</f>
        <v>9400</v>
      </c>
      <c r="T155" s="119"/>
      <c r="U155" s="115">
        <v>70.191389999999998</v>
      </c>
      <c r="V155" s="114">
        <f>MAX(M155-U155,0)*I155</f>
        <v>0</v>
      </c>
      <c r="W155" s="114">
        <f t="shared" si="110"/>
        <v>0</v>
      </c>
      <c r="X155" s="122">
        <f t="shared" si="117"/>
        <v>0</v>
      </c>
      <c r="Y155" s="114">
        <v>0</v>
      </c>
      <c r="Z155" s="114">
        <v>0</v>
      </c>
      <c r="AA155" s="123" t="s">
        <v>83</v>
      </c>
    </row>
    <row r="156" spans="1:27" s="124" customFormat="1" x14ac:dyDescent="0.2">
      <c r="A156" s="119">
        <v>2019</v>
      </c>
      <c r="B156" s="119" t="s">
        <v>112</v>
      </c>
      <c r="C156" s="119">
        <v>76</v>
      </c>
      <c r="D156" s="119" t="s">
        <v>11</v>
      </c>
      <c r="E156" s="120">
        <v>43480</v>
      </c>
      <c r="F156" s="120">
        <v>43586</v>
      </c>
      <c r="G156" s="120">
        <v>43616</v>
      </c>
      <c r="H156" s="120">
        <v>43623</v>
      </c>
      <c r="I156" s="121">
        <v>4000</v>
      </c>
      <c r="J156" s="121" t="s">
        <v>135</v>
      </c>
      <c r="K156" s="119" t="s">
        <v>13</v>
      </c>
      <c r="L156" s="119" t="s">
        <v>16</v>
      </c>
      <c r="M156" s="134">
        <v>60.75</v>
      </c>
      <c r="N156" s="119" t="s">
        <v>12</v>
      </c>
      <c r="O156" s="135">
        <f>-(M156*I156)</f>
        <v>-243000</v>
      </c>
      <c r="P156" s="136" t="s">
        <v>18</v>
      </c>
      <c r="Q156" s="120" t="s">
        <v>108</v>
      </c>
      <c r="R156" s="38">
        <f t="shared" si="109"/>
        <v>280784.36</v>
      </c>
      <c r="S156" s="138">
        <v>0</v>
      </c>
      <c r="T156" s="119"/>
      <c r="U156" s="115">
        <v>70.196089999999998</v>
      </c>
      <c r="V156" s="114">
        <f>(U156-M156)*I156</f>
        <v>37784.359999999993</v>
      </c>
      <c r="W156" s="114">
        <f t="shared" si="110"/>
        <v>37784.359999999993</v>
      </c>
      <c r="X156" s="122">
        <f t="shared" si="117"/>
        <v>37784.359999999993</v>
      </c>
      <c r="Y156" s="114">
        <v>0</v>
      </c>
      <c r="Z156" s="114">
        <v>0</v>
      </c>
      <c r="AA156" s="123" t="s">
        <v>83</v>
      </c>
    </row>
    <row r="157" spans="1:27" s="141" customFormat="1" x14ac:dyDescent="0.2">
      <c r="A157" s="119">
        <v>2019</v>
      </c>
      <c r="B157" s="119" t="s">
        <v>88</v>
      </c>
      <c r="C157" s="119">
        <v>55</v>
      </c>
      <c r="D157" s="119" t="s">
        <v>11</v>
      </c>
      <c r="E157" s="120">
        <v>43480</v>
      </c>
      <c r="F157" s="120">
        <v>43617</v>
      </c>
      <c r="G157" s="120">
        <v>43646</v>
      </c>
      <c r="H157" s="120">
        <v>43654</v>
      </c>
      <c r="I157" s="121">
        <v>4000</v>
      </c>
      <c r="J157" s="121" t="s">
        <v>135</v>
      </c>
      <c r="K157" s="119" t="s">
        <v>81</v>
      </c>
      <c r="L157" s="119" t="s">
        <v>82</v>
      </c>
      <c r="M157" s="134">
        <v>61</v>
      </c>
      <c r="N157" s="119" t="s">
        <v>12</v>
      </c>
      <c r="O157" s="135">
        <f t="shared" ref="O157:O164" si="118">-(M157*I157)</f>
        <v>-244000</v>
      </c>
      <c r="P157" s="136"/>
      <c r="Q157" s="120" t="s">
        <v>108</v>
      </c>
      <c r="R157" s="38">
        <f t="shared" si="109"/>
        <v>251792</v>
      </c>
      <c r="S157" s="138">
        <f>4.65*I157*(-1)</f>
        <v>-18600</v>
      </c>
      <c r="T157" s="119"/>
      <c r="U157" s="139">
        <v>62.948</v>
      </c>
      <c r="V157" s="29">
        <f t="shared" ref="V157:V158" si="119">MAX((U157-M157)*I157,0)</f>
        <v>7792.0000000000018</v>
      </c>
      <c r="W157" s="138">
        <f t="shared" ref="W157:W160" si="120">V157</f>
        <v>7792.0000000000018</v>
      </c>
      <c r="X157" s="143">
        <f t="shared" si="117"/>
        <v>7792.0000000000018</v>
      </c>
      <c r="Y157" s="138">
        <v>0</v>
      </c>
      <c r="Z157" s="138">
        <v>0</v>
      </c>
      <c r="AA157" s="140" t="s">
        <v>83</v>
      </c>
    </row>
    <row r="158" spans="1:27" s="141" customFormat="1" x14ac:dyDescent="0.2">
      <c r="A158" s="119">
        <v>2019</v>
      </c>
      <c r="B158" s="119" t="s">
        <v>94</v>
      </c>
      <c r="C158" s="119">
        <v>61</v>
      </c>
      <c r="D158" s="119" t="s">
        <v>11</v>
      </c>
      <c r="E158" s="120">
        <v>43480</v>
      </c>
      <c r="F158" s="120">
        <v>43617</v>
      </c>
      <c r="G158" s="120">
        <v>43646</v>
      </c>
      <c r="H158" s="120">
        <v>43654</v>
      </c>
      <c r="I158" s="121">
        <v>4000</v>
      </c>
      <c r="J158" s="121" t="s">
        <v>135</v>
      </c>
      <c r="K158" s="119" t="s">
        <v>81</v>
      </c>
      <c r="L158" s="119" t="s">
        <v>82</v>
      </c>
      <c r="M158" s="134">
        <v>61</v>
      </c>
      <c r="N158" s="119" t="s">
        <v>12</v>
      </c>
      <c r="O158" s="135">
        <f t="shared" si="118"/>
        <v>-244000</v>
      </c>
      <c r="P158" s="136"/>
      <c r="Q158" s="120" t="s">
        <v>108</v>
      </c>
      <c r="R158" s="38">
        <f t="shared" si="109"/>
        <v>251792</v>
      </c>
      <c r="S158" s="138">
        <f>4.85*I158*(-1)</f>
        <v>-19400</v>
      </c>
      <c r="T158" s="119"/>
      <c r="U158" s="139">
        <v>62.948</v>
      </c>
      <c r="V158" s="29">
        <f t="shared" si="119"/>
        <v>7792.0000000000018</v>
      </c>
      <c r="W158" s="138">
        <f t="shared" si="120"/>
        <v>7792.0000000000018</v>
      </c>
      <c r="X158" s="143">
        <f t="shared" si="117"/>
        <v>7792.0000000000018</v>
      </c>
      <c r="Y158" s="138">
        <v>0</v>
      </c>
      <c r="Z158" s="138">
        <v>0</v>
      </c>
      <c r="AA158" s="140" t="s">
        <v>83</v>
      </c>
    </row>
    <row r="159" spans="1:27" s="141" customFormat="1" x14ac:dyDescent="0.2">
      <c r="A159" s="119">
        <v>2019</v>
      </c>
      <c r="B159" s="119" t="s">
        <v>104</v>
      </c>
      <c r="C159" s="119">
        <v>69</v>
      </c>
      <c r="D159" s="119" t="s">
        <v>11</v>
      </c>
      <c r="E159" s="120">
        <v>43480</v>
      </c>
      <c r="F159" s="120">
        <v>43617</v>
      </c>
      <c r="G159" s="120">
        <v>43646</v>
      </c>
      <c r="H159" s="120">
        <v>43654</v>
      </c>
      <c r="I159" s="121">
        <v>4000</v>
      </c>
      <c r="J159" s="121" t="s">
        <v>135</v>
      </c>
      <c r="K159" s="119" t="s">
        <v>99</v>
      </c>
      <c r="L159" s="119" t="s">
        <v>100</v>
      </c>
      <c r="M159" s="134">
        <v>54.85</v>
      </c>
      <c r="N159" s="119" t="s">
        <v>12</v>
      </c>
      <c r="O159" s="135">
        <f t="shared" si="118"/>
        <v>-219400</v>
      </c>
      <c r="P159" s="136"/>
      <c r="Q159" s="120" t="s">
        <v>108</v>
      </c>
      <c r="R159" s="38">
        <f t="shared" si="109"/>
        <v>251792</v>
      </c>
      <c r="S159" s="138">
        <f>2.35*I159</f>
        <v>9400</v>
      </c>
      <c r="T159" s="119"/>
      <c r="U159" s="139">
        <v>62.948</v>
      </c>
      <c r="V159" s="138">
        <f>MAX(M159-U159,0)*I159</f>
        <v>0</v>
      </c>
      <c r="W159" s="138">
        <f t="shared" si="120"/>
        <v>0</v>
      </c>
      <c r="X159" s="143">
        <f t="shared" si="117"/>
        <v>0</v>
      </c>
      <c r="Y159" s="138">
        <v>0</v>
      </c>
      <c r="Z159" s="138">
        <v>0</v>
      </c>
      <c r="AA159" s="140" t="s">
        <v>83</v>
      </c>
    </row>
    <row r="160" spans="1:27" s="141" customFormat="1" x14ac:dyDescent="0.2">
      <c r="A160" s="119">
        <v>2019</v>
      </c>
      <c r="B160" s="119" t="s">
        <v>113</v>
      </c>
      <c r="C160" s="119">
        <v>77</v>
      </c>
      <c r="D160" s="119" t="s">
        <v>11</v>
      </c>
      <c r="E160" s="120">
        <v>43480</v>
      </c>
      <c r="F160" s="120">
        <v>43617</v>
      </c>
      <c r="G160" s="120">
        <v>43646</v>
      </c>
      <c r="H160" s="120">
        <v>43654</v>
      </c>
      <c r="I160" s="121">
        <v>4000</v>
      </c>
      <c r="J160" s="121" t="s">
        <v>135</v>
      </c>
      <c r="K160" s="119" t="s">
        <v>13</v>
      </c>
      <c r="L160" s="119" t="s">
        <v>16</v>
      </c>
      <c r="M160" s="134">
        <v>60.75</v>
      </c>
      <c r="N160" s="119" t="s">
        <v>12</v>
      </c>
      <c r="O160" s="135">
        <f t="shared" si="118"/>
        <v>-243000</v>
      </c>
      <c r="P160" s="136" t="s">
        <v>18</v>
      </c>
      <c r="Q160" s="120" t="s">
        <v>108</v>
      </c>
      <c r="R160" s="38">
        <f t="shared" si="109"/>
        <v>251792</v>
      </c>
      <c r="S160" s="138">
        <v>0</v>
      </c>
      <c r="T160" s="119"/>
      <c r="U160" s="139">
        <v>62.948</v>
      </c>
      <c r="V160" s="138">
        <f>(U160-M160)*I160</f>
        <v>8792.0000000000018</v>
      </c>
      <c r="W160" s="138">
        <f t="shared" si="120"/>
        <v>8792.0000000000018</v>
      </c>
      <c r="X160" s="143">
        <f t="shared" si="117"/>
        <v>8792.0000000000018</v>
      </c>
      <c r="Y160" s="138">
        <v>0</v>
      </c>
      <c r="Z160" s="138">
        <v>0</v>
      </c>
      <c r="AA160" s="140" t="s">
        <v>83</v>
      </c>
    </row>
    <row r="161" spans="1:27" s="141" customFormat="1" x14ac:dyDescent="0.2">
      <c r="A161" s="119">
        <v>2019</v>
      </c>
      <c r="B161" s="119" t="s">
        <v>89</v>
      </c>
      <c r="C161" s="119">
        <v>56</v>
      </c>
      <c r="D161" s="119" t="s">
        <v>11</v>
      </c>
      <c r="E161" s="120">
        <v>43480</v>
      </c>
      <c r="F161" s="120">
        <v>43647</v>
      </c>
      <c r="G161" s="120">
        <v>43677</v>
      </c>
      <c r="H161" s="120">
        <v>43684</v>
      </c>
      <c r="I161" s="121">
        <v>4000</v>
      </c>
      <c r="J161" s="121" t="s">
        <v>135</v>
      </c>
      <c r="K161" s="119" t="s">
        <v>81</v>
      </c>
      <c r="L161" s="119" t="s">
        <v>82</v>
      </c>
      <c r="M161" s="134">
        <v>61</v>
      </c>
      <c r="N161" s="119" t="s">
        <v>12</v>
      </c>
      <c r="O161" s="135">
        <f t="shared" si="118"/>
        <v>-244000</v>
      </c>
      <c r="P161" s="136"/>
      <c r="Q161" s="120" t="s">
        <v>108</v>
      </c>
      <c r="R161" s="38">
        <f t="shared" si="109"/>
        <v>256839.99999999997</v>
      </c>
      <c r="S161" s="138">
        <f>4.65*I161*(-1)</f>
        <v>-18600</v>
      </c>
      <c r="T161" s="119"/>
      <c r="U161" s="139">
        <v>64.209999999999994</v>
      </c>
      <c r="V161" s="29">
        <f t="shared" ref="V161:V162" si="121">MAX((U161-M161)*I161,0)</f>
        <v>12839.999999999975</v>
      </c>
      <c r="W161" s="138">
        <f t="shared" ref="W161:W163" si="122">V161</f>
        <v>12839.999999999975</v>
      </c>
      <c r="X161" s="143">
        <f t="shared" ref="X161:X166" si="123">W161</f>
        <v>12839.999999999975</v>
      </c>
      <c r="Y161" s="138">
        <v>0</v>
      </c>
      <c r="Z161" s="138">
        <v>0</v>
      </c>
      <c r="AA161" s="140" t="s">
        <v>83</v>
      </c>
    </row>
    <row r="162" spans="1:27" s="141" customFormat="1" x14ac:dyDescent="0.2">
      <c r="A162" s="119">
        <v>2019</v>
      </c>
      <c r="B162" s="119" t="s">
        <v>95</v>
      </c>
      <c r="C162" s="119">
        <v>62</v>
      </c>
      <c r="D162" s="119" t="s">
        <v>11</v>
      </c>
      <c r="E162" s="120">
        <v>43480</v>
      </c>
      <c r="F162" s="120">
        <v>43647</v>
      </c>
      <c r="G162" s="120">
        <v>43677</v>
      </c>
      <c r="H162" s="120">
        <v>43684</v>
      </c>
      <c r="I162" s="121">
        <v>4000</v>
      </c>
      <c r="J162" s="121" t="s">
        <v>135</v>
      </c>
      <c r="K162" s="119" t="s">
        <v>81</v>
      </c>
      <c r="L162" s="119" t="s">
        <v>82</v>
      </c>
      <c r="M162" s="134">
        <v>61</v>
      </c>
      <c r="N162" s="119" t="s">
        <v>12</v>
      </c>
      <c r="O162" s="135">
        <f t="shared" si="118"/>
        <v>-244000</v>
      </c>
      <c r="P162" s="136"/>
      <c r="Q162" s="120" t="s">
        <v>108</v>
      </c>
      <c r="R162" s="38">
        <f t="shared" si="109"/>
        <v>256839.99999999997</v>
      </c>
      <c r="S162" s="138">
        <f>4.85*I162*(-1)</f>
        <v>-19400</v>
      </c>
      <c r="T162" s="119"/>
      <c r="U162" s="139">
        <v>64.209999999999994</v>
      </c>
      <c r="V162" s="29">
        <f t="shared" si="121"/>
        <v>12839.999999999975</v>
      </c>
      <c r="W162" s="138">
        <f t="shared" si="122"/>
        <v>12839.999999999975</v>
      </c>
      <c r="X162" s="143">
        <f t="shared" si="123"/>
        <v>12839.999999999975</v>
      </c>
      <c r="Y162" s="138">
        <v>0</v>
      </c>
      <c r="Z162" s="138">
        <v>0</v>
      </c>
      <c r="AA162" s="140" t="s">
        <v>83</v>
      </c>
    </row>
    <row r="163" spans="1:27" s="141" customFormat="1" x14ac:dyDescent="0.2">
      <c r="A163" s="119">
        <v>2019</v>
      </c>
      <c r="B163" s="119" t="s">
        <v>105</v>
      </c>
      <c r="C163" s="119">
        <v>70</v>
      </c>
      <c r="D163" s="119" t="s">
        <v>11</v>
      </c>
      <c r="E163" s="120">
        <v>43480</v>
      </c>
      <c r="F163" s="120">
        <v>43647</v>
      </c>
      <c r="G163" s="120">
        <v>43677</v>
      </c>
      <c r="H163" s="120">
        <v>43684</v>
      </c>
      <c r="I163" s="121">
        <v>4000</v>
      </c>
      <c r="J163" s="121" t="s">
        <v>135</v>
      </c>
      <c r="K163" s="119" t="s">
        <v>99</v>
      </c>
      <c r="L163" s="119" t="s">
        <v>100</v>
      </c>
      <c r="M163" s="134">
        <v>54.85</v>
      </c>
      <c r="N163" s="119" t="s">
        <v>12</v>
      </c>
      <c r="O163" s="135">
        <f t="shared" si="118"/>
        <v>-219400</v>
      </c>
      <c r="P163" s="136"/>
      <c r="Q163" s="120" t="s">
        <v>108</v>
      </c>
      <c r="R163" s="38">
        <f t="shared" si="109"/>
        <v>256839.99999999997</v>
      </c>
      <c r="S163" s="138">
        <f>2.35*I163</f>
        <v>9400</v>
      </c>
      <c r="T163" s="119"/>
      <c r="U163" s="139">
        <v>64.209999999999994</v>
      </c>
      <c r="V163" s="138">
        <f>MAX(M163-U163,0)*I163</f>
        <v>0</v>
      </c>
      <c r="W163" s="138">
        <f t="shared" si="122"/>
        <v>0</v>
      </c>
      <c r="X163" s="143">
        <f t="shared" si="123"/>
        <v>0</v>
      </c>
      <c r="Y163" s="138">
        <v>0</v>
      </c>
      <c r="Z163" s="138">
        <v>0</v>
      </c>
      <c r="AA163" s="140" t="s">
        <v>83</v>
      </c>
    </row>
    <row r="164" spans="1:27" s="141" customFormat="1" x14ac:dyDescent="0.2">
      <c r="A164" s="119">
        <v>2019</v>
      </c>
      <c r="B164" s="119" t="s">
        <v>114</v>
      </c>
      <c r="C164" s="119">
        <v>78</v>
      </c>
      <c r="D164" s="119" t="s">
        <v>11</v>
      </c>
      <c r="E164" s="120">
        <v>43480</v>
      </c>
      <c r="F164" s="120">
        <v>43647</v>
      </c>
      <c r="G164" s="120">
        <v>43677</v>
      </c>
      <c r="H164" s="120">
        <v>43684</v>
      </c>
      <c r="I164" s="121">
        <v>4000</v>
      </c>
      <c r="J164" s="121" t="s">
        <v>135</v>
      </c>
      <c r="K164" s="119" t="s">
        <v>13</v>
      </c>
      <c r="L164" s="119" t="s">
        <v>16</v>
      </c>
      <c r="M164" s="134">
        <v>60.75</v>
      </c>
      <c r="N164" s="119" t="s">
        <v>12</v>
      </c>
      <c r="O164" s="135">
        <f t="shared" si="118"/>
        <v>-243000</v>
      </c>
      <c r="P164" s="136" t="s">
        <v>18</v>
      </c>
      <c r="Q164" s="120" t="s">
        <v>108</v>
      </c>
      <c r="R164" s="38">
        <f t="shared" si="109"/>
        <v>256839.99999999997</v>
      </c>
      <c r="S164" s="138">
        <v>0</v>
      </c>
      <c r="T164" s="119"/>
      <c r="U164" s="139">
        <v>64.209999999999994</v>
      </c>
      <c r="V164" s="138">
        <f>(U164-M164)*I164</f>
        <v>13839.999999999975</v>
      </c>
      <c r="W164" s="138">
        <f>V164</f>
        <v>13839.999999999975</v>
      </c>
      <c r="X164" s="143">
        <f>W164</f>
        <v>13839.999999999975</v>
      </c>
      <c r="Y164" s="138">
        <v>0</v>
      </c>
      <c r="Z164" s="138">
        <v>0</v>
      </c>
      <c r="AA164" s="140" t="s">
        <v>83</v>
      </c>
    </row>
    <row r="165" spans="1:27" s="141" customFormat="1" x14ac:dyDescent="0.2">
      <c r="A165" s="119">
        <v>2019</v>
      </c>
      <c r="B165" s="119" t="s">
        <v>96</v>
      </c>
      <c r="C165" s="119">
        <v>63</v>
      </c>
      <c r="D165" s="119" t="s">
        <v>11</v>
      </c>
      <c r="E165" s="120">
        <v>43480</v>
      </c>
      <c r="F165" s="120">
        <v>43678</v>
      </c>
      <c r="G165" s="120">
        <v>43708</v>
      </c>
      <c r="H165" s="120">
        <v>43717</v>
      </c>
      <c r="I165" s="121">
        <v>4000</v>
      </c>
      <c r="J165" s="121" t="s">
        <v>135</v>
      </c>
      <c r="K165" s="119" t="s">
        <v>81</v>
      </c>
      <c r="L165" s="119" t="s">
        <v>82</v>
      </c>
      <c r="M165" s="134">
        <v>61</v>
      </c>
      <c r="N165" s="119" t="s">
        <v>12</v>
      </c>
      <c r="O165" s="135">
        <f t="shared" ref="O165:O170" si="124">-(M165*I165)</f>
        <v>-244000</v>
      </c>
      <c r="P165" s="136"/>
      <c r="Q165" s="120" t="s">
        <v>108</v>
      </c>
      <c r="R165" s="38">
        <f t="shared" si="109"/>
        <v>237792</v>
      </c>
      <c r="S165" s="138">
        <f>4.85*I165*(-1)</f>
        <v>-19400</v>
      </c>
      <c r="T165" s="119"/>
      <c r="U165" s="139">
        <v>59.448</v>
      </c>
      <c r="V165" s="29">
        <f t="shared" ref="V165" si="125">MAX((U165-M165)*I165,0)</f>
        <v>0</v>
      </c>
      <c r="W165" s="138">
        <f t="shared" ref="W165:W170" si="126">V165</f>
        <v>0</v>
      </c>
      <c r="X165" s="143">
        <f t="shared" si="123"/>
        <v>0</v>
      </c>
      <c r="Y165" s="138">
        <f>W165</f>
        <v>0</v>
      </c>
      <c r="Z165" s="138">
        <v>0</v>
      </c>
      <c r="AA165" s="140" t="s">
        <v>83</v>
      </c>
    </row>
    <row r="166" spans="1:27" s="141" customFormat="1" x14ac:dyDescent="0.2">
      <c r="A166" s="119">
        <v>2019</v>
      </c>
      <c r="B166" s="119" t="s">
        <v>106</v>
      </c>
      <c r="C166" s="119">
        <v>71</v>
      </c>
      <c r="D166" s="119" t="s">
        <v>11</v>
      </c>
      <c r="E166" s="120">
        <v>43480</v>
      </c>
      <c r="F166" s="120">
        <v>43678</v>
      </c>
      <c r="G166" s="120">
        <v>43708</v>
      </c>
      <c r="H166" s="120">
        <v>43717</v>
      </c>
      <c r="I166" s="121">
        <v>4000</v>
      </c>
      <c r="J166" s="121" t="s">
        <v>135</v>
      </c>
      <c r="K166" s="119" t="s">
        <v>99</v>
      </c>
      <c r="L166" s="119" t="s">
        <v>100</v>
      </c>
      <c r="M166" s="134">
        <v>54.85</v>
      </c>
      <c r="N166" s="119" t="s">
        <v>12</v>
      </c>
      <c r="O166" s="135">
        <f t="shared" si="124"/>
        <v>-219400</v>
      </c>
      <c r="P166" s="136"/>
      <c r="Q166" s="120" t="s">
        <v>108</v>
      </c>
      <c r="R166" s="38">
        <f t="shared" si="109"/>
        <v>237792</v>
      </c>
      <c r="S166" s="138">
        <f>2.35*I166</f>
        <v>9400</v>
      </c>
      <c r="T166" s="119"/>
      <c r="U166" s="139">
        <v>59.448</v>
      </c>
      <c r="V166" s="138">
        <f>MAX(M166-U166,0)*I166</f>
        <v>0</v>
      </c>
      <c r="W166" s="138">
        <f t="shared" si="126"/>
        <v>0</v>
      </c>
      <c r="X166" s="143">
        <f t="shared" si="123"/>
        <v>0</v>
      </c>
      <c r="Y166" s="138">
        <f>W166</f>
        <v>0</v>
      </c>
      <c r="Z166" s="138">
        <v>0</v>
      </c>
      <c r="AA166" s="140" t="s">
        <v>83</v>
      </c>
    </row>
    <row r="167" spans="1:27" s="141" customFormat="1" x14ac:dyDescent="0.2">
      <c r="A167" s="119">
        <v>2019</v>
      </c>
      <c r="B167" s="119" t="s">
        <v>115</v>
      </c>
      <c r="C167" s="119">
        <v>79</v>
      </c>
      <c r="D167" s="119" t="s">
        <v>11</v>
      </c>
      <c r="E167" s="120">
        <v>43480</v>
      </c>
      <c r="F167" s="120">
        <v>43678</v>
      </c>
      <c r="G167" s="120">
        <v>43708</v>
      </c>
      <c r="H167" s="120">
        <v>43717</v>
      </c>
      <c r="I167" s="121">
        <v>4000</v>
      </c>
      <c r="J167" s="121" t="s">
        <v>135</v>
      </c>
      <c r="K167" s="119" t="s">
        <v>13</v>
      </c>
      <c r="L167" s="119" t="s">
        <v>16</v>
      </c>
      <c r="M167" s="134">
        <v>60.75</v>
      </c>
      <c r="N167" s="119" t="s">
        <v>12</v>
      </c>
      <c r="O167" s="135">
        <f t="shared" si="124"/>
        <v>-243000</v>
      </c>
      <c r="P167" s="136" t="s">
        <v>18</v>
      </c>
      <c r="Q167" s="120" t="s">
        <v>108</v>
      </c>
      <c r="R167" s="38">
        <f t="shared" si="109"/>
        <v>237792</v>
      </c>
      <c r="S167" s="138">
        <v>0</v>
      </c>
      <c r="T167" s="119"/>
      <c r="U167" s="139">
        <v>59.448</v>
      </c>
      <c r="V167" s="138">
        <f>(U167-M167)*I167</f>
        <v>-5207.9999999999982</v>
      </c>
      <c r="W167" s="138">
        <f t="shared" si="126"/>
        <v>-5207.9999999999982</v>
      </c>
      <c r="X167" s="143">
        <f t="shared" ref="X167" si="127">W167</f>
        <v>-5207.9999999999982</v>
      </c>
      <c r="Y167" s="138">
        <v>0</v>
      </c>
      <c r="Z167" s="138">
        <v>0</v>
      </c>
      <c r="AA167" s="140" t="s">
        <v>83</v>
      </c>
    </row>
    <row r="168" spans="1:27" s="141" customFormat="1" x14ac:dyDescent="0.2">
      <c r="A168" s="119">
        <v>2019</v>
      </c>
      <c r="B168" s="119" t="s">
        <v>97</v>
      </c>
      <c r="C168" s="119">
        <v>64</v>
      </c>
      <c r="D168" s="119" t="s">
        <v>11</v>
      </c>
      <c r="E168" s="120">
        <v>43480</v>
      </c>
      <c r="F168" s="120">
        <v>43709</v>
      </c>
      <c r="G168" s="120">
        <v>43738</v>
      </c>
      <c r="H168" s="120">
        <v>43745</v>
      </c>
      <c r="I168" s="121">
        <v>4000</v>
      </c>
      <c r="J168" s="121" t="s">
        <v>135</v>
      </c>
      <c r="K168" s="119" t="s">
        <v>81</v>
      </c>
      <c r="L168" s="119" t="s">
        <v>82</v>
      </c>
      <c r="M168" s="134">
        <v>61</v>
      </c>
      <c r="N168" s="119" t="s">
        <v>12</v>
      </c>
      <c r="O168" s="135">
        <f t="shared" si="124"/>
        <v>-244000</v>
      </c>
      <c r="P168" s="136"/>
      <c r="Q168" s="120" t="s">
        <v>108</v>
      </c>
      <c r="R168" s="38">
        <f t="shared" si="109"/>
        <v>248856</v>
      </c>
      <c r="S168" s="138">
        <f>4.85*I168*(-1)</f>
        <v>-19400</v>
      </c>
      <c r="T168" s="119"/>
      <c r="U168" s="139">
        <v>62.213999999999999</v>
      </c>
      <c r="V168" s="29">
        <f t="shared" ref="V168" si="128">MAX((U168-M168)*I168,0)</f>
        <v>4855.9999999999945</v>
      </c>
      <c r="W168" s="138">
        <f t="shared" si="126"/>
        <v>4855.9999999999945</v>
      </c>
      <c r="X168" s="143">
        <f>W168</f>
        <v>4855.9999999999945</v>
      </c>
      <c r="Y168" s="138">
        <v>0</v>
      </c>
      <c r="Z168" s="138">
        <v>1711.9999999999891</v>
      </c>
      <c r="AA168" s="140" t="s">
        <v>83</v>
      </c>
    </row>
    <row r="169" spans="1:27" s="141" customFormat="1" x14ac:dyDescent="0.2">
      <c r="A169" s="119">
        <v>2019</v>
      </c>
      <c r="B169" s="119" t="s">
        <v>107</v>
      </c>
      <c r="C169" s="119">
        <v>72</v>
      </c>
      <c r="D169" s="119" t="s">
        <v>11</v>
      </c>
      <c r="E169" s="120">
        <v>43480</v>
      </c>
      <c r="F169" s="120">
        <v>43709</v>
      </c>
      <c r="G169" s="120">
        <v>43738</v>
      </c>
      <c r="H169" s="120">
        <v>43745</v>
      </c>
      <c r="I169" s="121">
        <v>4000</v>
      </c>
      <c r="J169" s="121" t="s">
        <v>135</v>
      </c>
      <c r="K169" s="119" t="s">
        <v>99</v>
      </c>
      <c r="L169" s="119" t="s">
        <v>100</v>
      </c>
      <c r="M169" s="134">
        <v>54.85</v>
      </c>
      <c r="N169" s="119" t="s">
        <v>12</v>
      </c>
      <c r="O169" s="135">
        <f t="shared" si="124"/>
        <v>-219400</v>
      </c>
      <c r="P169" s="136"/>
      <c r="Q169" s="120" t="s">
        <v>108</v>
      </c>
      <c r="R169" s="38">
        <f t="shared" si="109"/>
        <v>248856</v>
      </c>
      <c r="S169" s="138">
        <f>2.35*I169</f>
        <v>9400</v>
      </c>
      <c r="T169" s="119"/>
      <c r="U169" s="139">
        <v>62.213999999999999</v>
      </c>
      <c r="V169" s="138">
        <f>MAX(M169-U169,0)*I169</f>
        <v>0</v>
      </c>
      <c r="W169" s="138">
        <f t="shared" si="126"/>
        <v>0</v>
      </c>
      <c r="X169" s="143">
        <f>W169</f>
        <v>0</v>
      </c>
      <c r="Y169" s="138">
        <v>0</v>
      </c>
      <c r="Z169" s="143">
        <v>-460</v>
      </c>
      <c r="AA169" s="140" t="s">
        <v>83</v>
      </c>
    </row>
    <row r="170" spans="1:27" s="141" customFormat="1" x14ac:dyDescent="0.2">
      <c r="A170" s="116">
        <v>2019</v>
      </c>
      <c r="B170" s="116" t="s">
        <v>116</v>
      </c>
      <c r="C170" s="116">
        <v>80</v>
      </c>
      <c r="D170" s="116" t="s">
        <v>11</v>
      </c>
      <c r="E170" s="117">
        <v>43480</v>
      </c>
      <c r="F170" s="117">
        <v>43709</v>
      </c>
      <c r="G170" s="117">
        <v>43738</v>
      </c>
      <c r="H170" s="117">
        <v>43745</v>
      </c>
      <c r="I170" s="118">
        <v>4000</v>
      </c>
      <c r="J170" s="118" t="s">
        <v>135</v>
      </c>
      <c r="K170" s="116" t="s">
        <v>13</v>
      </c>
      <c r="L170" s="116" t="s">
        <v>16</v>
      </c>
      <c r="M170" s="126">
        <v>60.75</v>
      </c>
      <c r="N170" s="116" t="s">
        <v>12</v>
      </c>
      <c r="O170" s="127">
        <f t="shared" si="124"/>
        <v>-243000</v>
      </c>
      <c r="P170" s="128" t="s">
        <v>18</v>
      </c>
      <c r="Q170" s="117" t="s">
        <v>108</v>
      </c>
      <c r="R170" s="146">
        <f t="shared" si="109"/>
        <v>248856</v>
      </c>
      <c r="S170" s="129">
        <v>0</v>
      </c>
      <c r="T170" s="116"/>
      <c r="U170" s="144">
        <v>62.213999999999999</v>
      </c>
      <c r="V170" s="129">
        <f>(U170-M170)*I170</f>
        <v>5855.9999999999945</v>
      </c>
      <c r="W170" s="129">
        <f t="shared" si="126"/>
        <v>5855.9999999999945</v>
      </c>
      <c r="X170" s="145">
        <f>W170</f>
        <v>5855.9999999999945</v>
      </c>
      <c r="Y170" s="129">
        <v>0</v>
      </c>
      <c r="Z170" s="129">
        <v>0</v>
      </c>
      <c r="AA170" s="130" t="s">
        <v>83</v>
      </c>
    </row>
    <row r="171" spans="1:27" x14ac:dyDescent="0.2">
      <c r="I171" s="42">
        <f>SUM(I141:I170)</f>
        <v>120000</v>
      </c>
      <c r="O171" s="40">
        <f>SUM(O141:O170)</f>
        <v>-7115200</v>
      </c>
      <c r="R171" s="30">
        <f>SUM(R141:R170)</f>
        <v>7865657.04</v>
      </c>
      <c r="S171" s="40">
        <f>SUM(S141:S170)</f>
        <v>-191600</v>
      </c>
      <c r="U171" s="131" t="s">
        <v>37</v>
      </c>
      <c r="V171" s="133">
        <f>SUM(V141:V170)</f>
        <v>424063.47999999992</v>
      </c>
      <c r="W171" s="133">
        <f>SUM(W141:W170)</f>
        <v>424063.47999999992</v>
      </c>
      <c r="X171" s="133">
        <f>SUM(X141:X170)</f>
        <v>424063.47999999992</v>
      </c>
    </row>
    <row r="172" spans="1:27" x14ac:dyDescent="0.2">
      <c r="U172" s="42" t="s">
        <v>119</v>
      </c>
      <c r="V172" s="91">
        <f>V171/$V$181</f>
        <v>349354.10470815992</v>
      </c>
      <c r="W172" s="91">
        <f>W171/$V$181</f>
        <v>349354.10470815992</v>
      </c>
      <c r="X172" s="91">
        <f>X171/$V$181</f>
        <v>349354.10470815992</v>
      </c>
    </row>
    <row r="173" spans="1:27" x14ac:dyDescent="0.2">
      <c r="U173" s="42"/>
      <c r="V173" s="30"/>
      <c r="W173" s="30"/>
      <c r="X173" s="30"/>
    </row>
    <row r="174" spans="1:27" x14ac:dyDescent="0.2">
      <c r="U174" s="42"/>
      <c r="V174" s="30"/>
      <c r="W174" s="30"/>
      <c r="X174" s="30"/>
    </row>
    <row r="175" spans="1:27" ht="13.5" thickBot="1" x14ac:dyDescent="0.25"/>
    <row r="176" spans="1:27" ht="14.25" thickTop="1" thickBot="1" x14ac:dyDescent="0.25">
      <c r="T176" s="86"/>
      <c r="U176" s="87" t="s">
        <v>118</v>
      </c>
      <c r="V176" s="89">
        <f ca="1">V172+V139+V112+V43+V18+V12</f>
        <v>-4874655.5169019802</v>
      </c>
      <c r="W176" s="89">
        <f ca="1">W172+W139+W112+W43+W18+W12</f>
        <v>-4874655.5169019802</v>
      </c>
      <c r="X176" s="89">
        <f ca="1">X172+X139+X112+X43+X18+X12</f>
        <v>-4874655.5169019802</v>
      </c>
      <c r="Y176" s="89">
        <f>Y113+Y144</f>
        <v>0</v>
      </c>
      <c r="Z176" s="88"/>
    </row>
    <row r="177" spans="20:23" ht="13.5" thickTop="1" x14ac:dyDescent="0.2"/>
    <row r="179" spans="20:23" x14ac:dyDescent="0.2">
      <c r="T179" s="57" t="s">
        <v>139</v>
      </c>
      <c r="W179" s="45">
        <v>44225</v>
      </c>
    </row>
    <row r="181" spans="20:23" x14ac:dyDescent="0.2">
      <c r="U181" s="34" t="s">
        <v>137</v>
      </c>
      <c r="V181" s="34">
        <v>1.2138500000000001</v>
      </c>
    </row>
    <row r="182" spans="20:23" x14ac:dyDescent="0.2">
      <c r="U182" s="34" t="s">
        <v>138</v>
      </c>
      <c r="V182" s="34">
        <v>4.5296000000000003</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45:X46 Y113 V139:X140">
    <cfRule type="cellIs" dxfId="980" priority="729" operator="lessThan">
      <formula>0</formula>
    </cfRule>
  </conditionalFormatting>
  <conditionalFormatting sqref="V114:X114">
    <cfRule type="cellIs" dxfId="979" priority="728" operator="lessThan">
      <formula>0</formula>
    </cfRule>
  </conditionalFormatting>
  <conditionalFormatting sqref="V115:X115">
    <cfRule type="cellIs" dxfId="978" priority="726" operator="lessThan">
      <formula>0</formula>
    </cfRule>
  </conditionalFormatting>
  <conditionalFormatting sqref="B177:B1048576 B171:B175 B1 B114:B115 B138 B3:B9 B45:B46 B13">
    <cfRule type="duplicateValues" dxfId="977" priority="708"/>
  </conditionalFormatting>
  <conditionalFormatting sqref="V47:X58">
    <cfRule type="cellIs" dxfId="976" priority="647" operator="lessThan">
      <formula>0</formula>
    </cfRule>
  </conditionalFormatting>
  <conditionalFormatting sqref="B47">
    <cfRule type="duplicateValues" dxfId="975" priority="646"/>
  </conditionalFormatting>
  <conditionalFormatting sqref="B113">
    <cfRule type="duplicateValues" dxfId="974" priority="644"/>
  </conditionalFormatting>
  <conditionalFormatting sqref="Y176">
    <cfRule type="cellIs" dxfId="973" priority="639" operator="lessThan">
      <formula>0</formula>
    </cfRule>
  </conditionalFormatting>
  <conditionalFormatting sqref="B139:B140">
    <cfRule type="duplicateValues" dxfId="972" priority="641"/>
  </conditionalFormatting>
  <conditionalFormatting sqref="B176">
    <cfRule type="duplicateValues" dxfId="971" priority="640"/>
  </conditionalFormatting>
  <conditionalFormatting sqref="V176:X176">
    <cfRule type="cellIs" dxfId="970" priority="638" operator="lessThan">
      <formula>0</formula>
    </cfRule>
  </conditionalFormatting>
  <conditionalFormatting sqref="W179">
    <cfRule type="duplicateValues" dxfId="969" priority="637"/>
  </conditionalFormatting>
  <conditionalFormatting sqref="W141:Y141 X142:X143">
    <cfRule type="cellIs" dxfId="968" priority="636" operator="lessThan">
      <formula>0</formula>
    </cfRule>
  </conditionalFormatting>
  <conditionalFormatting sqref="W143 Y143">
    <cfRule type="cellIs" dxfId="967" priority="635" operator="lessThan">
      <formula>0</formula>
    </cfRule>
  </conditionalFormatting>
  <conditionalFormatting sqref="W142 Y142">
    <cfRule type="cellIs" dxfId="966" priority="634" operator="lessThan">
      <formula>0</formula>
    </cfRule>
  </conditionalFormatting>
  <conditionalFormatting sqref="B141:B143">
    <cfRule type="duplicateValues" dxfId="965" priority="633"/>
  </conditionalFormatting>
  <conditionalFormatting sqref="B141:B143">
    <cfRule type="duplicateValues" dxfId="964" priority="632"/>
  </conditionalFormatting>
  <conditionalFormatting sqref="S142">
    <cfRule type="cellIs" dxfId="963" priority="626" operator="lessThan">
      <formula>0</formula>
    </cfRule>
  </conditionalFormatting>
  <conditionalFormatting sqref="B141:B143">
    <cfRule type="duplicateValues" dxfId="962" priority="629"/>
  </conditionalFormatting>
  <conditionalFormatting sqref="S141">
    <cfRule type="cellIs" dxfId="961" priority="628" operator="lessThan">
      <formula>0</formula>
    </cfRule>
  </conditionalFormatting>
  <conditionalFormatting sqref="S143">
    <cfRule type="cellIs" dxfId="960" priority="627" operator="lessThan">
      <formula>0</formula>
    </cfRule>
  </conditionalFormatting>
  <conditionalFormatting sqref="V171:X171">
    <cfRule type="cellIs" dxfId="959" priority="620" operator="lessThan">
      <formula>0</formula>
    </cfRule>
  </conditionalFormatting>
  <conditionalFormatting sqref="V172:X174">
    <cfRule type="cellIs" dxfId="958" priority="621" operator="lessThan">
      <formula>0</formula>
    </cfRule>
  </conditionalFormatting>
  <conditionalFormatting sqref="B144">
    <cfRule type="duplicateValues" dxfId="957" priority="623"/>
  </conditionalFormatting>
  <conditionalFormatting sqref="V144:X144">
    <cfRule type="cellIs" dxfId="956" priority="622" operator="lessThan">
      <formula>0</formula>
    </cfRule>
  </conditionalFormatting>
  <conditionalFormatting sqref="V141">
    <cfRule type="cellIs" dxfId="955" priority="619" operator="lessThan">
      <formula>0</formula>
    </cfRule>
  </conditionalFormatting>
  <conditionalFormatting sqref="V143">
    <cfRule type="cellIs" dxfId="954" priority="617" operator="lessThan">
      <formula>0</formula>
    </cfRule>
  </conditionalFormatting>
  <conditionalFormatting sqref="W48:Y58">
    <cfRule type="cellIs" dxfId="953" priority="616" operator="lessThan">
      <formula>0</formula>
    </cfRule>
  </conditionalFormatting>
  <conditionalFormatting sqref="B48:B50">
    <cfRule type="duplicateValues" dxfId="952" priority="615"/>
  </conditionalFormatting>
  <conditionalFormatting sqref="V48:V58">
    <cfRule type="cellIs" dxfId="951" priority="614" operator="lessThan">
      <formula>0</formula>
    </cfRule>
  </conditionalFormatting>
  <conditionalFormatting sqref="Y116">
    <cfRule type="cellIs" dxfId="950" priority="613" operator="lessThan">
      <formula>0</formula>
    </cfRule>
  </conditionalFormatting>
  <conditionalFormatting sqref="B116">
    <cfRule type="duplicateValues" dxfId="949" priority="612"/>
  </conditionalFormatting>
  <conditionalFormatting sqref="V116:X116">
    <cfRule type="cellIs" dxfId="948" priority="611" operator="lessThan">
      <formula>0</formula>
    </cfRule>
  </conditionalFormatting>
  <conditionalFormatting sqref="V116:X116">
    <cfRule type="cellIs" dxfId="947" priority="610" operator="lessThan">
      <formula>0</formula>
    </cfRule>
  </conditionalFormatting>
  <conditionalFormatting sqref="W51:Y58">
    <cfRule type="cellIs" dxfId="946" priority="609" operator="lessThan">
      <formula>0</formula>
    </cfRule>
  </conditionalFormatting>
  <conditionalFormatting sqref="B51:B53">
    <cfRule type="duplicateValues" dxfId="945" priority="608"/>
  </conditionalFormatting>
  <conditionalFormatting sqref="B54">
    <cfRule type="duplicateValues" dxfId="944" priority="607"/>
  </conditionalFormatting>
  <conditionalFormatting sqref="W117:Y117">
    <cfRule type="cellIs" dxfId="943" priority="606" operator="lessThan">
      <formula>0</formula>
    </cfRule>
  </conditionalFormatting>
  <conditionalFormatting sqref="B117">
    <cfRule type="duplicateValues" dxfId="942" priority="605"/>
  </conditionalFormatting>
  <conditionalFormatting sqref="W145:Y145">
    <cfRule type="cellIs" dxfId="941" priority="604" operator="lessThan">
      <formula>0</formula>
    </cfRule>
  </conditionalFormatting>
  <conditionalFormatting sqref="W146:Y146">
    <cfRule type="cellIs" dxfId="940" priority="603" operator="lessThan">
      <formula>0</formula>
    </cfRule>
  </conditionalFormatting>
  <conditionalFormatting sqref="B145:B146 B148">
    <cfRule type="duplicateValues" dxfId="939" priority="602"/>
  </conditionalFormatting>
  <conditionalFormatting sqref="B145:B146">
    <cfRule type="duplicateValues" dxfId="938" priority="601"/>
  </conditionalFormatting>
  <conditionalFormatting sqref="X147:Y147">
    <cfRule type="cellIs" dxfId="937" priority="600" operator="lessThan">
      <formula>0</formula>
    </cfRule>
  </conditionalFormatting>
  <conditionalFormatting sqref="B147">
    <cfRule type="duplicateValues" dxfId="936" priority="599"/>
  </conditionalFormatting>
  <conditionalFormatting sqref="B147">
    <cfRule type="duplicateValues" dxfId="935" priority="598"/>
  </conditionalFormatting>
  <conditionalFormatting sqref="W148:Y148">
    <cfRule type="cellIs" dxfId="934" priority="597" operator="lessThan">
      <formula>0</formula>
    </cfRule>
  </conditionalFormatting>
  <conditionalFormatting sqref="B145:B148">
    <cfRule type="duplicateValues" dxfId="933" priority="596"/>
  </conditionalFormatting>
  <conditionalFormatting sqref="S145">
    <cfRule type="cellIs" dxfId="932" priority="595" operator="lessThan">
      <formula>0</formula>
    </cfRule>
  </conditionalFormatting>
  <conditionalFormatting sqref="S146">
    <cfRule type="cellIs" dxfId="931" priority="594" operator="lessThan">
      <formula>0</formula>
    </cfRule>
  </conditionalFormatting>
  <conditionalFormatting sqref="S147">
    <cfRule type="cellIs" dxfId="930" priority="593" operator="lessThan">
      <formula>0</formula>
    </cfRule>
  </conditionalFormatting>
  <conditionalFormatting sqref="S148">
    <cfRule type="cellIs" dxfId="929" priority="592" operator="lessThan">
      <formula>0</formula>
    </cfRule>
  </conditionalFormatting>
  <conditionalFormatting sqref="W147">
    <cfRule type="cellIs" dxfId="928" priority="591" operator="lessThan">
      <formula>0</formula>
    </cfRule>
  </conditionalFormatting>
  <conditionalFormatting sqref="V148">
    <cfRule type="cellIs" dxfId="927" priority="590" operator="lessThan">
      <formula>0</formula>
    </cfRule>
  </conditionalFormatting>
  <conditionalFormatting sqref="V147">
    <cfRule type="cellIs" dxfId="926" priority="587" operator="lessThan">
      <formula>0</formula>
    </cfRule>
  </conditionalFormatting>
  <conditionalFormatting sqref="B55:B57">
    <cfRule type="duplicateValues" dxfId="925" priority="585"/>
  </conditionalFormatting>
  <conditionalFormatting sqref="B58">
    <cfRule type="duplicateValues" dxfId="924" priority="583"/>
  </conditionalFormatting>
  <conditionalFormatting sqref="W149:Y149">
    <cfRule type="cellIs" dxfId="923" priority="581" operator="lessThan">
      <formula>0</formula>
    </cfRule>
  </conditionalFormatting>
  <conditionalFormatting sqref="W150:Y150">
    <cfRule type="cellIs" dxfId="922" priority="580" operator="lessThan">
      <formula>0</formula>
    </cfRule>
  </conditionalFormatting>
  <conditionalFormatting sqref="B152 B149:B150">
    <cfRule type="duplicateValues" dxfId="921" priority="579"/>
  </conditionalFormatting>
  <conditionalFormatting sqref="B149:B150 B152">
    <cfRule type="duplicateValues" dxfId="920" priority="578"/>
  </conditionalFormatting>
  <conditionalFormatting sqref="X151:Y151">
    <cfRule type="cellIs" dxfId="919" priority="577" operator="lessThan">
      <formula>0</formula>
    </cfRule>
  </conditionalFormatting>
  <conditionalFormatting sqref="B151">
    <cfRule type="duplicateValues" dxfId="918" priority="576"/>
  </conditionalFormatting>
  <conditionalFormatting sqref="B151">
    <cfRule type="duplicateValues" dxfId="917" priority="575"/>
  </conditionalFormatting>
  <conditionalFormatting sqref="W152:Y152">
    <cfRule type="cellIs" dxfId="916" priority="574" operator="lessThan">
      <formula>0</formula>
    </cfRule>
  </conditionalFormatting>
  <conditionalFormatting sqref="S149">
    <cfRule type="cellIs" dxfId="915" priority="573" operator="lessThan">
      <formula>0</formula>
    </cfRule>
  </conditionalFormatting>
  <conditionalFormatting sqref="S150">
    <cfRule type="cellIs" dxfId="914" priority="572" operator="lessThan">
      <formula>0</formula>
    </cfRule>
  </conditionalFormatting>
  <conditionalFormatting sqref="S151">
    <cfRule type="cellIs" dxfId="913" priority="571" operator="lessThan">
      <formula>0</formula>
    </cfRule>
  </conditionalFormatting>
  <conditionalFormatting sqref="S152">
    <cfRule type="cellIs" dxfId="912" priority="570" operator="lessThan">
      <formula>0</formula>
    </cfRule>
  </conditionalFormatting>
  <conditionalFormatting sqref="W151">
    <cfRule type="cellIs" dxfId="911" priority="569" operator="lessThan">
      <formula>0</formula>
    </cfRule>
  </conditionalFormatting>
  <conditionalFormatting sqref="B149:B152">
    <cfRule type="duplicateValues" dxfId="910" priority="582"/>
  </conditionalFormatting>
  <conditionalFormatting sqref="V152">
    <cfRule type="cellIs" dxfId="909" priority="568" operator="lessThan">
      <formula>0</formula>
    </cfRule>
  </conditionalFormatting>
  <conditionalFormatting sqref="V151">
    <cfRule type="cellIs" dxfId="908" priority="565" operator="lessThan">
      <formula>0</formula>
    </cfRule>
  </conditionalFormatting>
  <conditionalFormatting sqref="Y118">
    <cfRule type="cellIs" dxfId="907" priority="563" operator="lessThan">
      <formula>0</formula>
    </cfRule>
  </conditionalFormatting>
  <conditionalFormatting sqref="B118">
    <cfRule type="duplicateValues" dxfId="906" priority="562"/>
  </conditionalFormatting>
  <conditionalFormatting sqref="V117">
    <cfRule type="cellIs" dxfId="905" priority="561" operator="lessThan">
      <formula>0</formula>
    </cfRule>
  </conditionalFormatting>
  <conditionalFormatting sqref="V117">
    <cfRule type="cellIs" dxfId="904" priority="560" operator="lessThan">
      <formula>0</formula>
    </cfRule>
  </conditionalFormatting>
  <conditionalFormatting sqref="V118:X118">
    <cfRule type="cellIs" dxfId="903" priority="559" operator="lessThan">
      <formula>0</formula>
    </cfRule>
  </conditionalFormatting>
  <conditionalFormatting sqref="V118:X118">
    <cfRule type="cellIs" dxfId="902" priority="558" operator="lessThan">
      <formula>0</formula>
    </cfRule>
  </conditionalFormatting>
  <conditionalFormatting sqref="W119:Y119">
    <cfRule type="cellIs" dxfId="901" priority="557" operator="lessThan">
      <formula>0</formula>
    </cfRule>
  </conditionalFormatting>
  <conditionalFormatting sqref="B119">
    <cfRule type="duplicateValues" dxfId="900" priority="556"/>
  </conditionalFormatting>
  <conditionalFormatting sqref="V119">
    <cfRule type="cellIs" dxfId="899" priority="555" operator="lessThan">
      <formula>0</formula>
    </cfRule>
  </conditionalFormatting>
  <conditionalFormatting sqref="V119">
    <cfRule type="cellIs" dxfId="898" priority="554" operator="lessThan">
      <formula>0</formula>
    </cfRule>
  </conditionalFormatting>
  <conditionalFormatting sqref="Y59:Y61">
    <cfRule type="cellIs" dxfId="897" priority="553" operator="lessThan">
      <formula>0</formula>
    </cfRule>
  </conditionalFormatting>
  <conditionalFormatting sqref="B59:B61">
    <cfRule type="duplicateValues" dxfId="896" priority="552"/>
  </conditionalFormatting>
  <conditionalFormatting sqref="Y62">
    <cfRule type="cellIs" dxfId="895" priority="551" operator="lessThan">
      <formula>0</formula>
    </cfRule>
  </conditionalFormatting>
  <conditionalFormatting sqref="B62">
    <cfRule type="duplicateValues" dxfId="894" priority="550"/>
  </conditionalFormatting>
  <conditionalFormatting sqref="V59:X62">
    <cfRule type="cellIs" dxfId="893" priority="549" operator="lessThan">
      <formula>0</formula>
    </cfRule>
  </conditionalFormatting>
  <conditionalFormatting sqref="V59:X62">
    <cfRule type="cellIs" dxfId="892" priority="548" operator="lessThan">
      <formula>0</formula>
    </cfRule>
  </conditionalFormatting>
  <conditionalFormatting sqref="Y153">
    <cfRule type="cellIs" dxfId="891" priority="546" operator="lessThan">
      <formula>0</formula>
    </cfRule>
  </conditionalFormatting>
  <conditionalFormatting sqref="Y154">
    <cfRule type="cellIs" dxfId="890" priority="545" operator="lessThan">
      <formula>0</formula>
    </cfRule>
  </conditionalFormatting>
  <conditionalFormatting sqref="B156 B153:B154">
    <cfRule type="duplicateValues" dxfId="889" priority="544"/>
  </conditionalFormatting>
  <conditionalFormatting sqref="B153:B154 B156">
    <cfRule type="duplicateValues" dxfId="888" priority="543"/>
  </conditionalFormatting>
  <conditionalFormatting sqref="Y155">
    <cfRule type="cellIs" dxfId="887" priority="542" operator="lessThan">
      <formula>0</formula>
    </cfRule>
  </conditionalFormatting>
  <conditionalFormatting sqref="B155">
    <cfRule type="duplicateValues" dxfId="886" priority="541"/>
  </conditionalFormatting>
  <conditionalFormatting sqref="B155">
    <cfRule type="duplicateValues" dxfId="885" priority="540"/>
  </conditionalFormatting>
  <conditionalFormatting sqref="Y156">
    <cfRule type="cellIs" dxfId="884" priority="539" operator="lessThan">
      <formula>0</formula>
    </cfRule>
  </conditionalFormatting>
  <conditionalFormatting sqref="S153">
    <cfRule type="cellIs" dxfId="883" priority="538" operator="lessThan">
      <formula>0</formula>
    </cfRule>
  </conditionalFormatting>
  <conditionalFormatting sqref="S154">
    <cfRule type="cellIs" dxfId="882" priority="537" operator="lessThan">
      <formula>0</formula>
    </cfRule>
  </conditionalFormatting>
  <conditionalFormatting sqref="S155">
    <cfRule type="cellIs" dxfId="881" priority="536" operator="lessThan">
      <formula>0</formula>
    </cfRule>
  </conditionalFormatting>
  <conditionalFormatting sqref="S156">
    <cfRule type="cellIs" dxfId="880" priority="535" operator="lessThan">
      <formula>0</formula>
    </cfRule>
  </conditionalFormatting>
  <conditionalFormatting sqref="B153:B156">
    <cfRule type="duplicateValues" dxfId="879" priority="547"/>
  </conditionalFormatting>
  <conditionalFormatting sqref="W153:X153">
    <cfRule type="cellIs" dxfId="878" priority="532" operator="lessThan">
      <formula>0</formula>
    </cfRule>
  </conditionalFormatting>
  <conditionalFormatting sqref="W154:X154">
    <cfRule type="cellIs" dxfId="877" priority="531" operator="lessThan">
      <formula>0</formula>
    </cfRule>
  </conditionalFormatting>
  <conditionalFormatting sqref="X155">
    <cfRule type="cellIs" dxfId="876" priority="530" operator="lessThan">
      <formula>0</formula>
    </cfRule>
  </conditionalFormatting>
  <conditionalFormatting sqref="W156:X156">
    <cfRule type="cellIs" dxfId="875" priority="529" operator="lessThan">
      <formula>0</formula>
    </cfRule>
  </conditionalFormatting>
  <conditionalFormatting sqref="W155">
    <cfRule type="cellIs" dxfId="874" priority="528" operator="lessThan">
      <formula>0</formula>
    </cfRule>
  </conditionalFormatting>
  <conditionalFormatting sqref="V156">
    <cfRule type="cellIs" dxfId="873" priority="527" operator="lessThan">
      <formula>0</formula>
    </cfRule>
  </conditionalFormatting>
  <conditionalFormatting sqref="V155">
    <cfRule type="cellIs" dxfId="872" priority="524" operator="lessThan">
      <formula>0</formula>
    </cfRule>
  </conditionalFormatting>
  <conditionalFormatting sqref="W63:Y65">
    <cfRule type="cellIs" dxfId="871" priority="523" operator="lessThan">
      <formula>0</formula>
    </cfRule>
  </conditionalFormatting>
  <conditionalFormatting sqref="B63:B65">
    <cfRule type="duplicateValues" dxfId="870" priority="522"/>
  </conditionalFormatting>
  <conditionalFormatting sqref="W66:Y66">
    <cfRule type="cellIs" dxfId="869" priority="521" operator="lessThan">
      <formula>0</formula>
    </cfRule>
  </conditionalFormatting>
  <conditionalFormatting sqref="B66">
    <cfRule type="duplicateValues" dxfId="868" priority="520"/>
  </conditionalFormatting>
  <conditionalFormatting sqref="V63:V66">
    <cfRule type="cellIs" dxfId="867" priority="519" operator="lessThan">
      <formula>0</formula>
    </cfRule>
  </conditionalFormatting>
  <conditionalFormatting sqref="W120:Y120">
    <cfRule type="cellIs" dxfId="866" priority="518" operator="lessThan">
      <formula>0</formula>
    </cfRule>
  </conditionalFormatting>
  <conditionalFormatting sqref="B120">
    <cfRule type="duplicateValues" dxfId="865" priority="517"/>
  </conditionalFormatting>
  <conditionalFormatting sqref="V120">
    <cfRule type="cellIs" dxfId="864" priority="516" operator="lessThan">
      <formula>0</formula>
    </cfRule>
  </conditionalFormatting>
  <conditionalFormatting sqref="W157:Y157">
    <cfRule type="cellIs" dxfId="863" priority="514" operator="lessThan">
      <formula>0</formula>
    </cfRule>
  </conditionalFormatting>
  <conditionalFormatting sqref="W158:Y158">
    <cfRule type="cellIs" dxfId="862" priority="513" operator="lessThan">
      <formula>0</formula>
    </cfRule>
  </conditionalFormatting>
  <conditionalFormatting sqref="B160 B157:B158">
    <cfRule type="duplicateValues" dxfId="861" priority="512"/>
  </conditionalFormatting>
  <conditionalFormatting sqref="B157:B158 B160">
    <cfRule type="duplicateValues" dxfId="860" priority="511"/>
  </conditionalFormatting>
  <conditionalFormatting sqref="X159:Y159">
    <cfRule type="cellIs" dxfId="859" priority="510" operator="lessThan">
      <formula>0</formula>
    </cfRule>
  </conditionalFormatting>
  <conditionalFormatting sqref="B159">
    <cfRule type="duplicateValues" dxfId="858" priority="509"/>
  </conditionalFormatting>
  <conditionalFormatting sqref="B159">
    <cfRule type="duplicateValues" dxfId="857" priority="508"/>
  </conditionalFormatting>
  <conditionalFormatting sqref="W160:Y160">
    <cfRule type="cellIs" dxfId="856" priority="507" operator="lessThan">
      <formula>0</formula>
    </cfRule>
  </conditionalFormatting>
  <conditionalFormatting sqref="S157">
    <cfRule type="cellIs" dxfId="855" priority="506" operator="lessThan">
      <formula>0</formula>
    </cfRule>
  </conditionalFormatting>
  <conditionalFormatting sqref="S158">
    <cfRule type="cellIs" dxfId="854" priority="505" operator="lessThan">
      <formula>0</formula>
    </cfRule>
  </conditionalFormatting>
  <conditionalFormatting sqref="S159">
    <cfRule type="cellIs" dxfId="853" priority="504" operator="lessThan">
      <formula>0</formula>
    </cfRule>
  </conditionalFormatting>
  <conditionalFormatting sqref="S160">
    <cfRule type="cellIs" dxfId="852" priority="503" operator="lessThan">
      <formula>0</formula>
    </cfRule>
  </conditionalFormatting>
  <conditionalFormatting sqref="W159">
    <cfRule type="cellIs" dxfId="851" priority="502" operator="lessThan">
      <formula>0</formula>
    </cfRule>
  </conditionalFormatting>
  <conditionalFormatting sqref="B157:B160">
    <cfRule type="duplicateValues" dxfId="850" priority="515"/>
  </conditionalFormatting>
  <conditionalFormatting sqref="V160">
    <cfRule type="cellIs" dxfId="849" priority="500" operator="lessThan">
      <formula>0</formula>
    </cfRule>
  </conditionalFormatting>
  <conditionalFormatting sqref="V159">
    <cfRule type="cellIs" dxfId="848" priority="499" operator="lessThan">
      <formula>0</formula>
    </cfRule>
  </conditionalFormatting>
  <conditionalFormatting sqref="W67:Y69 W70:X70 Y70:Y74">
    <cfRule type="cellIs" dxfId="847" priority="475" operator="lessThan">
      <formula>0</formula>
    </cfRule>
  </conditionalFormatting>
  <conditionalFormatting sqref="B67:B70">
    <cfRule type="duplicateValues" dxfId="846" priority="474"/>
  </conditionalFormatting>
  <conditionalFormatting sqref="V67:V70">
    <cfRule type="cellIs" dxfId="845" priority="473" operator="lessThan">
      <formula>0</formula>
    </cfRule>
  </conditionalFormatting>
  <conditionalFormatting sqref="W121:Y121 Y122:Y129">
    <cfRule type="cellIs" dxfId="844" priority="472" operator="lessThan">
      <formula>0</formula>
    </cfRule>
  </conditionalFormatting>
  <conditionalFormatting sqref="B121">
    <cfRule type="duplicateValues" dxfId="843" priority="471"/>
  </conditionalFormatting>
  <conditionalFormatting sqref="V121">
    <cfRule type="cellIs" dxfId="842" priority="470" operator="lessThan">
      <formula>0</formula>
    </cfRule>
  </conditionalFormatting>
  <conditionalFormatting sqref="W161:Y161">
    <cfRule type="cellIs" dxfId="841" priority="468" operator="lessThan">
      <formula>0</formula>
    </cfRule>
  </conditionalFormatting>
  <conditionalFormatting sqref="B161">
    <cfRule type="duplicateValues" dxfId="840" priority="467"/>
  </conditionalFormatting>
  <conditionalFormatting sqref="B161">
    <cfRule type="duplicateValues" dxfId="839" priority="466"/>
  </conditionalFormatting>
  <conditionalFormatting sqref="S161">
    <cfRule type="cellIs" dxfId="838" priority="465" operator="lessThan">
      <formula>0</formula>
    </cfRule>
  </conditionalFormatting>
  <conditionalFormatting sqref="B161">
    <cfRule type="duplicateValues" dxfId="837" priority="469"/>
  </conditionalFormatting>
  <conditionalFormatting sqref="W162:Y164 W165:X167">
    <cfRule type="cellIs" dxfId="836" priority="462" operator="lessThan">
      <formula>0</formula>
    </cfRule>
  </conditionalFormatting>
  <conditionalFormatting sqref="B162:B164">
    <cfRule type="duplicateValues" dxfId="835" priority="461"/>
  </conditionalFormatting>
  <conditionalFormatting sqref="B162:B164">
    <cfRule type="duplicateValues" dxfId="834" priority="460"/>
  </conditionalFormatting>
  <conditionalFormatting sqref="S162:S164">
    <cfRule type="cellIs" dxfId="833" priority="459" operator="lessThan">
      <formula>0</formula>
    </cfRule>
  </conditionalFormatting>
  <conditionalFormatting sqref="B162:B164">
    <cfRule type="duplicateValues" dxfId="832" priority="463"/>
  </conditionalFormatting>
  <conditionalFormatting sqref="V163:V164 V166:V167">
    <cfRule type="cellIs" dxfId="831" priority="458" operator="lessThan">
      <formula>0</formula>
    </cfRule>
  </conditionalFormatting>
  <conditionalFormatting sqref="Y165 S165:S167">
    <cfRule type="cellIs" dxfId="830" priority="456" operator="lessThan">
      <formula>0</formula>
    </cfRule>
  </conditionalFormatting>
  <conditionalFormatting sqref="B167 B165">
    <cfRule type="duplicateValues" dxfId="829" priority="455"/>
  </conditionalFormatting>
  <conditionalFormatting sqref="B165 B167">
    <cfRule type="duplicateValues" dxfId="828" priority="454"/>
  </conditionalFormatting>
  <conditionalFormatting sqref="Y166:Y167">
    <cfRule type="cellIs" dxfId="827" priority="453" operator="lessThan">
      <formula>0</formula>
    </cfRule>
  </conditionalFormatting>
  <conditionalFormatting sqref="B166">
    <cfRule type="duplicateValues" dxfId="826" priority="452"/>
  </conditionalFormatting>
  <conditionalFormatting sqref="B166">
    <cfRule type="duplicateValues" dxfId="825" priority="451"/>
  </conditionalFormatting>
  <conditionalFormatting sqref="W71:X73">
    <cfRule type="cellIs" dxfId="824" priority="449" operator="lessThan">
      <formula>0</formula>
    </cfRule>
  </conditionalFormatting>
  <conditionalFormatting sqref="B165:B167">
    <cfRule type="duplicateValues" dxfId="823" priority="457"/>
  </conditionalFormatting>
  <conditionalFormatting sqref="B71:B73">
    <cfRule type="duplicateValues" dxfId="822" priority="448"/>
  </conditionalFormatting>
  <conditionalFormatting sqref="W74:X74">
    <cfRule type="cellIs" dxfId="821" priority="447" operator="lessThan">
      <formula>0</formula>
    </cfRule>
  </conditionalFormatting>
  <conditionalFormatting sqref="B74">
    <cfRule type="duplicateValues" dxfId="820" priority="446"/>
  </conditionalFormatting>
  <conditionalFormatting sqref="W122:X131">
    <cfRule type="cellIs" dxfId="819" priority="445" operator="lessThan">
      <formula>0</formula>
    </cfRule>
  </conditionalFormatting>
  <conditionalFormatting sqref="B122">
    <cfRule type="duplicateValues" dxfId="818" priority="444"/>
  </conditionalFormatting>
  <conditionalFormatting sqref="V71:V72">
    <cfRule type="cellIs" dxfId="817" priority="443" operator="lessThan">
      <formula>0</formula>
    </cfRule>
  </conditionalFormatting>
  <conditionalFormatting sqref="V73:V74">
    <cfRule type="cellIs" dxfId="816" priority="442" operator="lessThan">
      <formula>0</formula>
    </cfRule>
  </conditionalFormatting>
  <conditionalFormatting sqref="V122">
    <cfRule type="cellIs" dxfId="815" priority="439" operator="lessThan">
      <formula>0</formula>
    </cfRule>
  </conditionalFormatting>
  <conditionalFormatting sqref="S168:S169">
    <cfRule type="cellIs" dxfId="814" priority="437" operator="lessThan">
      <formula>0</formula>
    </cfRule>
  </conditionalFormatting>
  <conditionalFormatting sqref="B168 B170">
    <cfRule type="duplicateValues" dxfId="813" priority="436"/>
  </conditionalFormatting>
  <conditionalFormatting sqref="B168">
    <cfRule type="duplicateValues" dxfId="812" priority="435"/>
  </conditionalFormatting>
  <conditionalFormatting sqref="W168:Y169">
    <cfRule type="cellIs" dxfId="811" priority="434" operator="lessThan">
      <formula>0</formula>
    </cfRule>
  </conditionalFormatting>
  <conditionalFormatting sqref="B169">
    <cfRule type="duplicateValues" dxfId="810" priority="433"/>
  </conditionalFormatting>
  <conditionalFormatting sqref="W170:Y170">
    <cfRule type="cellIs" dxfId="809" priority="432" operator="lessThan">
      <formula>0</formula>
    </cfRule>
  </conditionalFormatting>
  <conditionalFormatting sqref="S170">
    <cfRule type="cellIs" dxfId="808" priority="431" operator="lessThan">
      <formula>0</formula>
    </cfRule>
  </conditionalFormatting>
  <conditionalFormatting sqref="B168:B170">
    <cfRule type="duplicateValues" dxfId="807" priority="438"/>
  </conditionalFormatting>
  <conditionalFormatting sqref="Z169">
    <cfRule type="cellIs" dxfId="806" priority="430" operator="lessThan">
      <formula>0</formula>
    </cfRule>
  </conditionalFormatting>
  <conditionalFormatting sqref="V169">
    <cfRule type="cellIs" dxfId="805" priority="428" operator="lessThan">
      <formula>0</formula>
    </cfRule>
  </conditionalFormatting>
  <conditionalFormatting sqref="V170">
    <cfRule type="cellIs" dxfId="804" priority="427" operator="lessThan">
      <formula>0</formula>
    </cfRule>
  </conditionalFormatting>
  <conditionalFormatting sqref="Y75:Y85">
    <cfRule type="cellIs" dxfId="803" priority="426" operator="lessThan">
      <formula>0</formula>
    </cfRule>
  </conditionalFormatting>
  <conditionalFormatting sqref="B75:B77">
    <cfRule type="duplicateValues" dxfId="802" priority="425"/>
  </conditionalFormatting>
  <conditionalFormatting sqref="B78">
    <cfRule type="duplicateValues" dxfId="801" priority="423"/>
  </conditionalFormatting>
  <conditionalFormatting sqref="W76:X76">
    <cfRule type="cellIs" dxfId="800" priority="422" operator="lessThan">
      <formula>0</formula>
    </cfRule>
  </conditionalFormatting>
  <conditionalFormatting sqref="V76">
    <cfRule type="cellIs" dxfId="799" priority="421" operator="lessThan">
      <formula>0</formula>
    </cfRule>
  </conditionalFormatting>
  <conditionalFormatting sqref="W77:X101">
    <cfRule type="cellIs" dxfId="798" priority="420" operator="lessThan">
      <formula>0</formula>
    </cfRule>
  </conditionalFormatting>
  <conditionalFormatting sqref="V77">
    <cfRule type="cellIs" dxfId="797" priority="419" operator="lessThan">
      <formula>0</formula>
    </cfRule>
  </conditionalFormatting>
  <conditionalFormatting sqref="V78">
    <cfRule type="cellIs" dxfId="796" priority="417" operator="lessThan">
      <formula>0</formula>
    </cfRule>
  </conditionalFormatting>
  <conditionalFormatting sqref="W75:X75">
    <cfRule type="cellIs" dxfId="795" priority="416" operator="lessThan">
      <formula>0</formula>
    </cfRule>
  </conditionalFormatting>
  <conditionalFormatting sqref="V75">
    <cfRule type="cellIs" dxfId="794" priority="415" operator="lessThan">
      <formula>0</formula>
    </cfRule>
  </conditionalFormatting>
  <conditionalFormatting sqref="B123">
    <cfRule type="duplicateValues" dxfId="793" priority="413"/>
  </conditionalFormatting>
  <conditionalFormatting sqref="V123:V131">
    <cfRule type="cellIs" dxfId="792" priority="411" operator="lessThan">
      <formula>0</formula>
    </cfRule>
  </conditionalFormatting>
  <conditionalFormatting sqref="B79:B81">
    <cfRule type="duplicateValues" dxfId="791" priority="409"/>
  </conditionalFormatting>
  <conditionalFormatting sqref="B82">
    <cfRule type="duplicateValues" dxfId="790" priority="407"/>
  </conditionalFormatting>
  <conditionalFormatting sqref="V79:V101">
    <cfRule type="cellIs" dxfId="789" priority="406" operator="lessThan">
      <formula>0</formula>
    </cfRule>
  </conditionalFormatting>
  <conditionalFormatting sqref="B124">
    <cfRule type="duplicateValues" dxfId="788" priority="403"/>
  </conditionalFormatting>
  <conditionalFormatting sqref="B83">
    <cfRule type="duplicateValues" dxfId="787" priority="399"/>
  </conditionalFormatting>
  <conditionalFormatting sqref="B84">
    <cfRule type="duplicateValues" dxfId="786" priority="397"/>
  </conditionalFormatting>
  <conditionalFormatting sqref="B125">
    <cfRule type="duplicateValues" dxfId="785" priority="395"/>
  </conditionalFormatting>
  <conditionalFormatting sqref="B2">
    <cfRule type="duplicateValues" dxfId="784" priority="394"/>
  </conditionalFormatting>
  <conditionalFormatting sqref="V142">
    <cfRule type="cellIs" dxfId="783" priority="393" operator="lessThan">
      <formula>0</formula>
    </cfRule>
  </conditionalFormatting>
  <conditionalFormatting sqref="V145:V146">
    <cfRule type="cellIs" dxfId="782" priority="392" operator="lessThan">
      <formula>0</formula>
    </cfRule>
  </conditionalFormatting>
  <conditionalFormatting sqref="V149:V150">
    <cfRule type="cellIs" dxfId="781" priority="391" operator="lessThan">
      <formula>0</formula>
    </cfRule>
  </conditionalFormatting>
  <conditionalFormatting sqref="V153:V154">
    <cfRule type="cellIs" dxfId="780" priority="390" operator="lessThan">
      <formula>0</formula>
    </cfRule>
  </conditionalFormatting>
  <conditionalFormatting sqref="V157:V158">
    <cfRule type="cellIs" dxfId="779" priority="389" operator="lessThan">
      <formula>0</formula>
    </cfRule>
  </conditionalFormatting>
  <conditionalFormatting sqref="V161:V162">
    <cfRule type="cellIs" dxfId="778" priority="388" operator="lessThan">
      <formula>0</formula>
    </cfRule>
  </conditionalFormatting>
  <conditionalFormatting sqref="V165">
    <cfRule type="cellIs" dxfId="777" priority="387" operator="lessThan">
      <formula>0</formula>
    </cfRule>
  </conditionalFormatting>
  <conditionalFormatting sqref="V168">
    <cfRule type="cellIs" dxfId="776" priority="386" operator="lessThan">
      <formula>0</formula>
    </cfRule>
  </conditionalFormatting>
  <conditionalFormatting sqref="B85">
    <cfRule type="duplicateValues" dxfId="775" priority="385"/>
  </conditionalFormatting>
  <conditionalFormatting sqref="B19 B44">
    <cfRule type="duplicateValues" dxfId="774" priority="379"/>
  </conditionalFormatting>
  <conditionalFormatting sqref="W20:Y20 W21:X21">
    <cfRule type="cellIs" dxfId="773" priority="377" operator="lessThan">
      <formula>0</formula>
    </cfRule>
  </conditionalFormatting>
  <conditionalFormatting sqref="B20">
    <cfRule type="duplicateValues" dxfId="772" priority="376"/>
  </conditionalFormatting>
  <conditionalFormatting sqref="S20">
    <cfRule type="cellIs" dxfId="771" priority="375" operator="lessThan">
      <formula>0</formula>
    </cfRule>
  </conditionalFormatting>
  <conditionalFormatting sqref="B20">
    <cfRule type="duplicateValues" dxfId="770" priority="378"/>
  </conditionalFormatting>
  <conditionalFormatting sqref="V20:V21">
    <cfRule type="cellIs" dxfId="769" priority="371" operator="lessThan">
      <formula>0</formula>
    </cfRule>
  </conditionalFormatting>
  <conditionalFormatting sqref="Y86:Y93">
    <cfRule type="cellIs" dxfId="768" priority="366" operator="lessThan">
      <formula>0</formula>
    </cfRule>
  </conditionalFormatting>
  <conditionalFormatting sqref="B86">
    <cfRule type="duplicateValues" dxfId="767" priority="365"/>
  </conditionalFormatting>
  <conditionalFormatting sqref="Y87:Y93">
    <cfRule type="cellIs" dxfId="766" priority="364" operator="lessThan">
      <formula>0</formula>
    </cfRule>
  </conditionalFormatting>
  <conditionalFormatting sqref="B87">
    <cfRule type="duplicateValues" dxfId="765" priority="363"/>
  </conditionalFormatting>
  <conditionalFormatting sqref="B88">
    <cfRule type="duplicateValues" dxfId="764" priority="361"/>
  </conditionalFormatting>
  <conditionalFormatting sqref="B89">
    <cfRule type="duplicateValues" dxfId="763" priority="359"/>
  </conditionalFormatting>
  <conditionalFormatting sqref="B126">
    <cfRule type="duplicateValues" dxfId="762" priority="354"/>
  </conditionalFormatting>
  <conditionalFormatting sqref="B127">
    <cfRule type="duplicateValues" dxfId="761" priority="352"/>
  </conditionalFormatting>
  <conditionalFormatting sqref="B21">
    <cfRule type="duplicateValues" dxfId="760" priority="350"/>
  </conditionalFormatting>
  <conditionalFormatting sqref="Y21">
    <cfRule type="cellIs" dxfId="759" priority="349" operator="lessThan">
      <formula>0</formula>
    </cfRule>
  </conditionalFormatting>
  <conditionalFormatting sqref="S21">
    <cfRule type="cellIs" dxfId="758" priority="348" operator="lessThan">
      <formula>0</formula>
    </cfRule>
  </conditionalFormatting>
  <conditionalFormatting sqref="B21">
    <cfRule type="duplicateValues" dxfId="757" priority="351"/>
  </conditionalFormatting>
  <conditionalFormatting sqref="B90">
    <cfRule type="duplicateValues" dxfId="756" priority="345"/>
  </conditionalFormatting>
  <conditionalFormatting sqref="B91">
    <cfRule type="duplicateValues" dxfId="755" priority="343"/>
  </conditionalFormatting>
  <conditionalFormatting sqref="B92">
    <cfRule type="duplicateValues" dxfId="754" priority="341"/>
  </conditionalFormatting>
  <conditionalFormatting sqref="B93">
    <cfRule type="duplicateValues" dxfId="753" priority="339"/>
  </conditionalFormatting>
  <conditionalFormatting sqref="B128">
    <cfRule type="duplicateValues" dxfId="752" priority="334"/>
  </conditionalFormatting>
  <conditionalFormatting sqref="B129">
    <cfRule type="duplicateValues" dxfId="751" priority="332"/>
  </conditionalFormatting>
  <conditionalFormatting sqref="B22">
    <cfRule type="duplicateValues" dxfId="750" priority="330"/>
  </conditionalFormatting>
  <conditionalFormatting sqref="Y22">
    <cfRule type="cellIs" dxfId="749" priority="329" operator="lessThan">
      <formula>0</formula>
    </cfRule>
  </conditionalFormatting>
  <conditionalFormatting sqref="S22">
    <cfRule type="cellIs" dxfId="748" priority="328" operator="lessThan">
      <formula>0</formula>
    </cfRule>
  </conditionalFormatting>
  <conditionalFormatting sqref="B22">
    <cfRule type="duplicateValues" dxfId="747" priority="331"/>
  </conditionalFormatting>
  <conditionalFormatting sqref="O22">
    <cfRule type="cellIs" dxfId="746" priority="326" operator="greaterThanOrEqual">
      <formula>0</formula>
    </cfRule>
    <cfRule type="cellIs" dxfId="745" priority="327" operator="lessThan">
      <formula>0</formula>
    </cfRule>
  </conditionalFormatting>
  <conditionalFormatting sqref="Y22">
    <cfRule type="cellIs" dxfId="744" priority="324" operator="lessThan">
      <formula>0</formula>
    </cfRule>
    <cfRule type="cellIs" dxfId="743" priority="325" operator="greaterThanOrEqual">
      <formula>0</formula>
    </cfRule>
  </conditionalFormatting>
  <conditionalFormatting sqref="W22:X22">
    <cfRule type="cellIs" dxfId="742" priority="323" operator="lessThan">
      <formula>0</formula>
    </cfRule>
  </conditionalFormatting>
  <conditionalFormatting sqref="V22:V24">
    <cfRule type="cellIs" dxfId="741" priority="322" operator="lessThan">
      <formula>0</formula>
    </cfRule>
  </conditionalFormatting>
  <conditionalFormatting sqref="B23">
    <cfRule type="duplicateValues" dxfId="740" priority="320"/>
  </conditionalFormatting>
  <conditionalFormatting sqref="W23:Y23 W24:X24">
    <cfRule type="cellIs" dxfId="739" priority="319" operator="lessThan">
      <formula>0</formula>
    </cfRule>
  </conditionalFormatting>
  <conditionalFormatting sqref="S23">
    <cfRule type="cellIs" dxfId="738" priority="318" operator="lessThan">
      <formula>0</formula>
    </cfRule>
  </conditionalFormatting>
  <conditionalFormatting sqref="B23">
    <cfRule type="duplicateValues" dxfId="737" priority="321"/>
  </conditionalFormatting>
  <conditionalFormatting sqref="O23">
    <cfRule type="cellIs" dxfId="736" priority="316" operator="greaterThanOrEqual">
      <formula>0</formula>
    </cfRule>
    <cfRule type="cellIs" dxfId="735" priority="317" operator="lessThan">
      <formula>0</formula>
    </cfRule>
  </conditionalFormatting>
  <conditionalFormatting sqref="W23:Y23 W24:X24">
    <cfRule type="cellIs" dxfId="734" priority="314" operator="lessThan">
      <formula>0</formula>
    </cfRule>
    <cfRule type="cellIs" dxfId="733" priority="315" operator="greaterThanOrEqual">
      <formula>0</formula>
    </cfRule>
  </conditionalFormatting>
  <conditionalFormatting sqref="B24">
    <cfRule type="duplicateValues" dxfId="732" priority="311"/>
  </conditionalFormatting>
  <conditionalFormatting sqref="Y24">
    <cfRule type="cellIs" dxfId="731" priority="310" operator="lessThan">
      <formula>0</formula>
    </cfRule>
  </conditionalFormatting>
  <conditionalFormatting sqref="S24">
    <cfRule type="cellIs" dxfId="730" priority="309" operator="lessThan">
      <formula>0</formula>
    </cfRule>
  </conditionalFormatting>
  <conditionalFormatting sqref="B24">
    <cfRule type="duplicateValues" dxfId="729" priority="312"/>
  </conditionalFormatting>
  <conditionalFormatting sqref="B24">
    <cfRule type="duplicateValues" dxfId="728" priority="313"/>
  </conditionalFormatting>
  <conditionalFormatting sqref="O24">
    <cfRule type="cellIs" dxfId="727" priority="307" operator="greaterThanOrEqual">
      <formula>0</formula>
    </cfRule>
    <cfRule type="cellIs" dxfId="726" priority="308" operator="lessThan">
      <formula>0</formula>
    </cfRule>
  </conditionalFormatting>
  <conditionalFormatting sqref="Y24">
    <cfRule type="cellIs" dxfId="725" priority="305" operator="lessThan">
      <formula>0</formula>
    </cfRule>
    <cfRule type="cellIs" dxfId="724" priority="306" operator="greaterThanOrEqual">
      <formula>0</formula>
    </cfRule>
  </conditionalFormatting>
  <conditionalFormatting sqref="Y94:Y95">
    <cfRule type="cellIs" dxfId="723" priority="303" operator="lessThan">
      <formula>0</formula>
    </cfRule>
  </conditionalFormatting>
  <conditionalFormatting sqref="B94">
    <cfRule type="duplicateValues" dxfId="722" priority="302"/>
  </conditionalFormatting>
  <conditionalFormatting sqref="Y95">
    <cfRule type="cellIs" dxfId="721" priority="301" operator="lessThan">
      <formula>0</formula>
    </cfRule>
  </conditionalFormatting>
  <conditionalFormatting sqref="B95">
    <cfRule type="duplicateValues" dxfId="720" priority="300"/>
  </conditionalFormatting>
  <conditionalFormatting sqref="Y96:Y97">
    <cfRule type="cellIs" dxfId="719" priority="297" operator="lessThan">
      <formula>0</formula>
    </cfRule>
  </conditionalFormatting>
  <conditionalFormatting sqref="B96">
    <cfRule type="duplicateValues" dxfId="718" priority="298"/>
  </conditionalFormatting>
  <conditionalFormatting sqref="Y97">
    <cfRule type="cellIs" dxfId="717" priority="295" operator="lessThan">
      <formula>0</formula>
    </cfRule>
  </conditionalFormatting>
  <conditionalFormatting sqref="B97">
    <cfRule type="duplicateValues" dxfId="716" priority="296"/>
  </conditionalFormatting>
  <conditionalFormatting sqref="Y130:Y131">
    <cfRule type="cellIs" dxfId="715" priority="292" operator="lessThan">
      <formula>0</formula>
    </cfRule>
  </conditionalFormatting>
  <conditionalFormatting sqref="B130">
    <cfRule type="duplicateValues" dxfId="714" priority="291"/>
  </conditionalFormatting>
  <conditionalFormatting sqref="Y131">
    <cfRule type="cellIs" dxfId="713" priority="290" operator="lessThan">
      <formula>0</formula>
    </cfRule>
  </conditionalFormatting>
  <conditionalFormatting sqref="B131">
    <cfRule type="duplicateValues" dxfId="712" priority="289"/>
  </conditionalFormatting>
  <conditionalFormatting sqref="B25">
    <cfRule type="duplicateValues" dxfId="711" priority="288"/>
  </conditionalFormatting>
  <conditionalFormatting sqref="W25:Y27">
    <cfRule type="cellIs" dxfId="710" priority="287" operator="lessThan">
      <formula>0</formula>
    </cfRule>
  </conditionalFormatting>
  <conditionalFormatting sqref="S25">
    <cfRule type="cellIs" dxfId="709" priority="286" operator="lessThan">
      <formula>0</formula>
    </cfRule>
  </conditionalFormatting>
  <conditionalFormatting sqref="O25">
    <cfRule type="cellIs" dxfId="708" priority="284" operator="greaterThanOrEqual">
      <formula>0</formula>
    </cfRule>
    <cfRule type="cellIs" dxfId="707" priority="285" operator="lessThan">
      <formula>0</formula>
    </cfRule>
  </conditionalFormatting>
  <conditionalFormatting sqref="W25:Y27">
    <cfRule type="cellIs" dxfId="706" priority="282" operator="lessThan">
      <formula>0</formula>
    </cfRule>
    <cfRule type="cellIs" dxfId="705" priority="283" operator="greaterThanOrEqual">
      <formula>0</formula>
    </cfRule>
  </conditionalFormatting>
  <conditionalFormatting sqref="V25:V27">
    <cfRule type="cellIs" dxfId="704" priority="281" operator="lessThan">
      <formula>0</formula>
    </cfRule>
  </conditionalFormatting>
  <conditionalFormatting sqref="V25:V27">
    <cfRule type="cellIs" dxfId="703" priority="279" operator="lessThan">
      <formula>0</formula>
    </cfRule>
    <cfRule type="cellIs" dxfId="702" priority="280" operator="greaterThanOrEqual">
      <formula>0</formula>
    </cfRule>
  </conditionalFormatting>
  <conditionalFormatting sqref="W133">
    <cfRule type="cellIs" dxfId="701" priority="278" operator="lessThan">
      <formula>0</formula>
    </cfRule>
  </conditionalFormatting>
  <conditionalFormatting sqref="W132:W133">
    <cfRule type="cellIs" dxfId="700" priority="277" operator="lessThan">
      <formula>0</formula>
    </cfRule>
  </conditionalFormatting>
  <conditionalFormatting sqref="X132:Y133">
    <cfRule type="cellIs" dxfId="699" priority="276" operator="lessThan">
      <formula>0</formula>
    </cfRule>
  </conditionalFormatting>
  <conditionalFormatting sqref="B132">
    <cfRule type="duplicateValues" dxfId="698" priority="275"/>
  </conditionalFormatting>
  <conditionalFormatting sqref="X133:Y133">
    <cfRule type="cellIs" dxfId="697" priority="274" operator="lessThan">
      <formula>0</formula>
    </cfRule>
  </conditionalFormatting>
  <conditionalFormatting sqref="B133">
    <cfRule type="duplicateValues" dxfId="696" priority="273"/>
  </conditionalFormatting>
  <conditionalFormatting sqref="V132">
    <cfRule type="cellIs" dxfId="695" priority="272" operator="lessThan">
      <formula>0</formula>
    </cfRule>
  </conditionalFormatting>
  <conditionalFormatting sqref="V133">
    <cfRule type="cellIs" dxfId="694" priority="271" operator="lessThan">
      <formula>0</formula>
    </cfRule>
  </conditionalFormatting>
  <conditionalFormatting sqref="V133">
    <cfRule type="cellIs" dxfId="693" priority="270" operator="lessThan">
      <formula>0</formula>
    </cfRule>
  </conditionalFormatting>
  <conditionalFormatting sqref="Y98:Y101">
    <cfRule type="cellIs" dxfId="692" priority="268" operator="lessThan">
      <formula>0</formula>
    </cfRule>
  </conditionalFormatting>
  <conditionalFormatting sqref="B98">
    <cfRule type="duplicateValues" dxfId="691" priority="267"/>
  </conditionalFormatting>
  <conditionalFormatting sqref="Y99:Y101">
    <cfRule type="cellIs" dxfId="690" priority="266" operator="lessThan">
      <formula>0</formula>
    </cfRule>
  </conditionalFormatting>
  <conditionalFormatting sqref="B99">
    <cfRule type="duplicateValues" dxfId="689" priority="265"/>
  </conditionalFormatting>
  <conditionalFormatting sqref="B100">
    <cfRule type="duplicateValues" dxfId="688" priority="262"/>
  </conditionalFormatting>
  <conditionalFormatting sqref="B101">
    <cfRule type="duplicateValues" dxfId="687" priority="260"/>
  </conditionalFormatting>
  <conditionalFormatting sqref="B26">
    <cfRule type="duplicateValues" dxfId="686" priority="257"/>
  </conditionalFormatting>
  <conditionalFormatting sqref="S26">
    <cfRule type="cellIs" dxfId="685" priority="255" operator="lessThan">
      <formula>0</formula>
    </cfRule>
  </conditionalFormatting>
  <conditionalFormatting sqref="B26">
    <cfRule type="duplicateValues" dxfId="684" priority="258"/>
  </conditionalFormatting>
  <conditionalFormatting sqref="O26">
    <cfRule type="cellIs" dxfId="683" priority="253" operator="greaterThanOrEqual">
      <formula>0</formula>
    </cfRule>
    <cfRule type="cellIs" dxfId="682" priority="254" operator="lessThan">
      <formula>0</formula>
    </cfRule>
  </conditionalFormatting>
  <conditionalFormatting sqref="B27">
    <cfRule type="duplicateValues" dxfId="681" priority="248"/>
  </conditionalFormatting>
  <conditionalFormatting sqref="S27">
    <cfRule type="cellIs" dxfId="680" priority="246" operator="lessThan">
      <formula>0</formula>
    </cfRule>
  </conditionalFormatting>
  <conditionalFormatting sqref="B27">
    <cfRule type="duplicateValues" dxfId="679" priority="249"/>
  </conditionalFormatting>
  <conditionalFormatting sqref="B27">
    <cfRule type="duplicateValues" dxfId="678" priority="250"/>
  </conditionalFormatting>
  <conditionalFormatting sqref="O27">
    <cfRule type="cellIs" dxfId="677" priority="244" operator="greaterThanOrEqual">
      <formula>0</formula>
    </cfRule>
    <cfRule type="cellIs" dxfId="676" priority="245" operator="lessThan">
      <formula>0</formula>
    </cfRule>
  </conditionalFormatting>
  <conditionalFormatting sqref="B28">
    <cfRule type="duplicateValues" dxfId="675" priority="241"/>
  </conditionalFormatting>
  <conditionalFormatting sqref="V28:X28">
    <cfRule type="cellIs" dxfId="674" priority="240" operator="lessThan">
      <formula>0</formula>
    </cfRule>
  </conditionalFormatting>
  <conditionalFormatting sqref="S28">
    <cfRule type="cellIs" dxfId="673" priority="239" operator="lessThan">
      <formula>0</formula>
    </cfRule>
  </conditionalFormatting>
  <conditionalFormatting sqref="O28">
    <cfRule type="cellIs" dxfId="672" priority="237" operator="greaterThanOrEqual">
      <formula>0</formula>
    </cfRule>
    <cfRule type="cellIs" dxfId="671" priority="238" operator="lessThan">
      <formula>0</formula>
    </cfRule>
  </conditionalFormatting>
  <conditionalFormatting sqref="V28:X28">
    <cfRule type="cellIs" dxfId="670" priority="235" operator="lessThan">
      <formula>0</formula>
    </cfRule>
    <cfRule type="cellIs" dxfId="669" priority="236" operator="greaterThanOrEqual">
      <formula>0</formula>
    </cfRule>
  </conditionalFormatting>
  <conditionalFormatting sqref="B29">
    <cfRule type="duplicateValues" dxfId="668" priority="233"/>
  </conditionalFormatting>
  <conditionalFormatting sqref="V29:X29">
    <cfRule type="cellIs" dxfId="667" priority="232" operator="lessThan">
      <formula>0</formula>
    </cfRule>
  </conditionalFormatting>
  <conditionalFormatting sqref="S29">
    <cfRule type="cellIs" dxfId="666" priority="231" operator="lessThan">
      <formula>0</formula>
    </cfRule>
  </conditionalFormatting>
  <conditionalFormatting sqref="B29">
    <cfRule type="duplicateValues" dxfId="665" priority="234"/>
  </conditionalFormatting>
  <conditionalFormatting sqref="O29">
    <cfRule type="cellIs" dxfId="664" priority="229" operator="greaterThanOrEqual">
      <formula>0</formula>
    </cfRule>
    <cfRule type="cellIs" dxfId="663" priority="230" operator="lessThan">
      <formula>0</formula>
    </cfRule>
  </conditionalFormatting>
  <conditionalFormatting sqref="V29:X29">
    <cfRule type="cellIs" dxfId="662" priority="227" operator="lessThan">
      <formula>0</formula>
    </cfRule>
    <cfRule type="cellIs" dxfId="661" priority="228" operator="greaterThanOrEqual">
      <formula>0</formula>
    </cfRule>
  </conditionalFormatting>
  <conditionalFormatting sqref="B30">
    <cfRule type="duplicateValues" dxfId="660" priority="224"/>
  </conditionalFormatting>
  <conditionalFormatting sqref="V30:X30">
    <cfRule type="cellIs" dxfId="659" priority="223" operator="lessThan">
      <formula>0</formula>
    </cfRule>
  </conditionalFormatting>
  <conditionalFormatting sqref="S30">
    <cfRule type="cellIs" dxfId="658" priority="222" operator="lessThan">
      <formula>0</formula>
    </cfRule>
  </conditionalFormatting>
  <conditionalFormatting sqref="B30">
    <cfRule type="duplicateValues" dxfId="657" priority="225"/>
  </conditionalFormatting>
  <conditionalFormatting sqref="B30">
    <cfRule type="duplicateValues" dxfId="656" priority="226"/>
  </conditionalFormatting>
  <conditionalFormatting sqref="O30">
    <cfRule type="cellIs" dxfId="655" priority="220" operator="greaterThanOrEqual">
      <formula>0</formula>
    </cfRule>
    <cfRule type="cellIs" dxfId="654" priority="221" operator="lessThan">
      <formula>0</formula>
    </cfRule>
  </conditionalFormatting>
  <conditionalFormatting sqref="V30:X30">
    <cfRule type="cellIs" dxfId="653" priority="218" operator="lessThan">
      <formula>0</formula>
    </cfRule>
    <cfRule type="cellIs" dxfId="652" priority="219" operator="greaterThanOrEqual">
      <formula>0</formula>
    </cfRule>
  </conditionalFormatting>
  <conditionalFormatting sqref="V103">
    <cfRule type="cellIs" dxfId="651" priority="217" operator="lessThan">
      <formula>0</formula>
    </cfRule>
  </conditionalFormatting>
  <conditionalFormatting sqref="V102:X103">
    <cfRule type="cellIs" dxfId="650" priority="216" operator="lessThan">
      <formula>0</formula>
    </cfRule>
  </conditionalFormatting>
  <conditionalFormatting sqref="B102">
    <cfRule type="duplicateValues" dxfId="649" priority="215"/>
  </conditionalFormatting>
  <conditionalFormatting sqref="W103:X103">
    <cfRule type="cellIs" dxfId="648" priority="214" operator="lessThan">
      <formula>0</formula>
    </cfRule>
  </conditionalFormatting>
  <conditionalFormatting sqref="B103">
    <cfRule type="duplicateValues" dxfId="647" priority="213"/>
  </conditionalFormatting>
  <conditionalFormatting sqref="V105">
    <cfRule type="cellIs" dxfId="646" priority="212" operator="lessThan">
      <formula>0</formula>
    </cfRule>
  </conditionalFormatting>
  <conditionalFormatting sqref="V104:X105">
    <cfRule type="cellIs" dxfId="645" priority="210" operator="lessThan">
      <formula>0</formula>
    </cfRule>
  </conditionalFormatting>
  <conditionalFormatting sqref="B104">
    <cfRule type="duplicateValues" dxfId="644" priority="211"/>
  </conditionalFormatting>
  <conditionalFormatting sqref="W105:X105">
    <cfRule type="cellIs" dxfId="643" priority="208" operator="lessThan">
      <formula>0</formula>
    </cfRule>
  </conditionalFormatting>
  <conditionalFormatting sqref="B105">
    <cfRule type="duplicateValues" dxfId="642" priority="209"/>
  </conditionalFormatting>
  <conditionalFormatting sqref="V135">
    <cfRule type="cellIs" dxfId="641" priority="207" operator="lessThan">
      <formula>0</formula>
    </cfRule>
  </conditionalFormatting>
  <conditionalFormatting sqref="V134:V135">
    <cfRule type="cellIs" dxfId="640" priority="206" operator="lessThan">
      <formula>0</formula>
    </cfRule>
  </conditionalFormatting>
  <conditionalFormatting sqref="W134:X135">
    <cfRule type="cellIs" dxfId="639" priority="205" operator="lessThan">
      <formula>0</formula>
    </cfRule>
  </conditionalFormatting>
  <conditionalFormatting sqref="B134">
    <cfRule type="duplicateValues" dxfId="638" priority="204"/>
  </conditionalFormatting>
  <conditionalFormatting sqref="W135:X135">
    <cfRule type="cellIs" dxfId="637" priority="203" operator="lessThan">
      <formula>0</formula>
    </cfRule>
  </conditionalFormatting>
  <conditionalFormatting sqref="B135">
    <cfRule type="duplicateValues" dxfId="636" priority="202"/>
  </conditionalFormatting>
  <conditionalFormatting sqref="V108:X109">
    <cfRule type="cellIs" dxfId="635" priority="182" operator="lessThan">
      <formula>0</formula>
    </cfRule>
  </conditionalFormatting>
  <conditionalFormatting sqref="W109:X109">
    <cfRule type="cellIs" dxfId="634" priority="176" operator="lessThan">
      <formula>0</formula>
    </cfRule>
  </conditionalFormatting>
  <conditionalFormatting sqref="V107 V109">
    <cfRule type="cellIs" dxfId="633" priority="186" operator="lessThan">
      <formula>0</formula>
    </cfRule>
  </conditionalFormatting>
  <conditionalFormatting sqref="V106:X107">
    <cfRule type="cellIs" dxfId="632" priority="185" operator="lessThan">
      <formula>0</formula>
    </cfRule>
  </conditionalFormatting>
  <conditionalFormatting sqref="B106">
    <cfRule type="duplicateValues" dxfId="631" priority="184"/>
  </conditionalFormatting>
  <conditionalFormatting sqref="B108">
    <cfRule type="duplicateValues" dxfId="630" priority="183"/>
  </conditionalFormatting>
  <conditionalFormatting sqref="W107:X107">
    <cfRule type="cellIs" dxfId="629" priority="179" operator="lessThan">
      <formula>0</formula>
    </cfRule>
  </conditionalFormatting>
  <conditionalFormatting sqref="B107">
    <cfRule type="duplicateValues" dxfId="628" priority="178"/>
  </conditionalFormatting>
  <conditionalFormatting sqref="B109">
    <cfRule type="duplicateValues" dxfId="627" priority="177"/>
  </conditionalFormatting>
  <conditionalFormatting sqref="V137">
    <cfRule type="cellIs" dxfId="626" priority="173" operator="lessThan">
      <formula>0</formula>
    </cfRule>
  </conditionalFormatting>
  <conditionalFormatting sqref="V136:V137">
    <cfRule type="cellIs" dxfId="625" priority="172" operator="lessThan">
      <formula>0</formula>
    </cfRule>
  </conditionalFormatting>
  <conditionalFormatting sqref="W136:X137">
    <cfRule type="cellIs" dxfId="624" priority="171" operator="lessThan">
      <formula>0</formula>
    </cfRule>
  </conditionalFormatting>
  <conditionalFormatting sqref="B136">
    <cfRule type="duplicateValues" dxfId="623" priority="170"/>
  </conditionalFormatting>
  <conditionalFormatting sqref="W137:X137">
    <cfRule type="cellIs" dxfId="622" priority="169" operator="lessThan">
      <formula>0</formula>
    </cfRule>
  </conditionalFormatting>
  <conditionalFormatting sqref="B137">
    <cfRule type="duplicateValues" dxfId="621" priority="168"/>
  </conditionalFormatting>
  <conditionalFormatting sqref="B112">
    <cfRule type="duplicateValues" dxfId="620" priority="149"/>
  </conditionalFormatting>
  <conditionalFormatting sqref="B110">
    <cfRule type="duplicateValues" dxfId="619" priority="145"/>
  </conditionalFormatting>
  <conditionalFormatting sqref="B111">
    <cfRule type="duplicateValues" dxfId="618" priority="143"/>
  </conditionalFormatting>
  <conditionalFormatting sqref="B43">
    <cfRule type="duplicateValues" dxfId="617" priority="138"/>
  </conditionalFormatting>
  <conditionalFormatting sqref="V110:X111">
    <cfRule type="cellIs" dxfId="616" priority="126" operator="lessThan">
      <formula>0</formula>
    </cfRule>
  </conditionalFormatting>
  <conditionalFormatting sqref="W110:X111">
    <cfRule type="cellIs" dxfId="615" priority="125" operator="lessThan">
      <formula>0</formula>
    </cfRule>
  </conditionalFormatting>
  <conditionalFormatting sqref="V110:V111">
    <cfRule type="cellIs" dxfId="614" priority="127" operator="lessThan">
      <formula>0</formula>
    </cfRule>
  </conditionalFormatting>
  <conditionalFormatting sqref="B31:B34">
    <cfRule type="duplicateValues" dxfId="613" priority="122"/>
  </conditionalFormatting>
  <conditionalFormatting sqref="V31:X34">
    <cfRule type="cellIs" dxfId="612" priority="121" operator="lessThan">
      <formula>0</formula>
    </cfRule>
  </conditionalFormatting>
  <conditionalFormatting sqref="S31:S34">
    <cfRule type="cellIs" dxfId="611" priority="120" operator="lessThan">
      <formula>0</formula>
    </cfRule>
  </conditionalFormatting>
  <conditionalFormatting sqref="B31:B34">
    <cfRule type="duplicateValues" dxfId="610" priority="123"/>
  </conditionalFormatting>
  <conditionalFormatting sqref="B31:B34">
    <cfRule type="duplicateValues" dxfId="609" priority="124"/>
  </conditionalFormatting>
  <conditionalFormatting sqref="O31:O34">
    <cfRule type="cellIs" dxfId="608" priority="118" operator="greaterThanOrEqual">
      <formula>0</formula>
    </cfRule>
    <cfRule type="cellIs" dxfId="607" priority="119" operator="lessThan">
      <formula>0</formula>
    </cfRule>
  </conditionalFormatting>
  <conditionalFormatting sqref="V31:X34">
    <cfRule type="cellIs" dxfId="606" priority="116" operator="lessThan">
      <formula>0</formula>
    </cfRule>
    <cfRule type="cellIs" dxfId="605" priority="117" operator="greaterThanOrEqual">
      <formula>0</formula>
    </cfRule>
  </conditionalFormatting>
  <conditionalFormatting sqref="S35">
    <cfRule type="cellIs" dxfId="604" priority="114" operator="lessThan">
      <formula>0</formula>
    </cfRule>
  </conditionalFormatting>
  <conditionalFormatting sqref="B35">
    <cfRule type="duplicateValues" dxfId="603" priority="113"/>
  </conditionalFormatting>
  <conditionalFormatting sqref="V35:X35">
    <cfRule type="cellIs" dxfId="602" priority="112" operator="lessThan">
      <formula>0</formula>
    </cfRule>
  </conditionalFormatting>
  <conditionalFormatting sqref="B35">
    <cfRule type="duplicateValues" dxfId="601" priority="115"/>
  </conditionalFormatting>
  <conditionalFormatting sqref="O35">
    <cfRule type="cellIs" dxfId="600" priority="110" operator="greaterThanOrEqual">
      <formula>0</formula>
    </cfRule>
    <cfRule type="cellIs" dxfId="599" priority="111" operator="lessThan">
      <formula>0</formula>
    </cfRule>
  </conditionalFormatting>
  <conditionalFormatting sqref="V35:X35">
    <cfRule type="cellIs" dxfId="598" priority="108" operator="lessThan">
      <formula>0</formula>
    </cfRule>
    <cfRule type="cellIs" dxfId="597" priority="109" operator="greaterThanOrEqual">
      <formula>0</formula>
    </cfRule>
  </conditionalFormatting>
  <conditionalFormatting sqref="B36">
    <cfRule type="duplicateValues" dxfId="596" priority="105"/>
  </conditionalFormatting>
  <conditionalFormatting sqref="V36:X36">
    <cfRule type="cellIs" dxfId="595" priority="104" operator="lessThan">
      <formula>0</formula>
    </cfRule>
  </conditionalFormatting>
  <conditionalFormatting sqref="S36">
    <cfRule type="cellIs" dxfId="594" priority="103" operator="lessThan">
      <formula>0</formula>
    </cfRule>
  </conditionalFormatting>
  <conditionalFormatting sqref="B36">
    <cfRule type="duplicateValues" dxfId="593" priority="106"/>
  </conditionalFormatting>
  <conditionalFormatting sqref="B36">
    <cfRule type="duplicateValues" dxfId="592" priority="107"/>
  </conditionalFormatting>
  <conditionalFormatting sqref="O36">
    <cfRule type="cellIs" dxfId="591" priority="101" operator="greaterThanOrEqual">
      <formula>0</formula>
    </cfRule>
    <cfRule type="cellIs" dxfId="590" priority="102" operator="lessThan">
      <formula>0</formula>
    </cfRule>
  </conditionalFormatting>
  <conditionalFormatting sqref="V36:X36">
    <cfRule type="cellIs" dxfId="589" priority="99" operator="lessThan">
      <formula>0</formula>
    </cfRule>
    <cfRule type="cellIs" dxfId="588" priority="100" operator="greaterThanOrEqual">
      <formula>0</formula>
    </cfRule>
  </conditionalFormatting>
  <conditionalFormatting sqref="B37">
    <cfRule type="duplicateValues" dxfId="587" priority="96"/>
  </conditionalFormatting>
  <conditionalFormatting sqref="V37:X37">
    <cfRule type="cellIs" dxfId="586" priority="95" operator="lessThan">
      <formula>0</formula>
    </cfRule>
  </conditionalFormatting>
  <conditionalFormatting sqref="S37">
    <cfRule type="cellIs" dxfId="585" priority="94" operator="lessThan">
      <formula>0</formula>
    </cfRule>
  </conditionalFormatting>
  <conditionalFormatting sqref="B37">
    <cfRule type="duplicateValues" dxfId="584" priority="97"/>
  </conditionalFormatting>
  <conditionalFormatting sqref="B37">
    <cfRule type="duplicateValues" dxfId="583" priority="98"/>
  </conditionalFormatting>
  <conditionalFormatting sqref="O37">
    <cfRule type="cellIs" dxfId="582" priority="92" operator="greaterThanOrEqual">
      <formula>0</formula>
    </cfRule>
    <cfRule type="cellIs" dxfId="581" priority="93" operator="lessThan">
      <formula>0</formula>
    </cfRule>
  </conditionalFormatting>
  <conditionalFormatting sqref="V37:X37">
    <cfRule type="cellIs" dxfId="580" priority="90" operator="lessThan">
      <formula>0</formula>
    </cfRule>
    <cfRule type="cellIs" dxfId="579" priority="91" operator="greaterThanOrEqual">
      <formula>0</formula>
    </cfRule>
  </conditionalFormatting>
  <conditionalFormatting sqref="B38">
    <cfRule type="duplicateValues" dxfId="578" priority="87"/>
  </conditionalFormatting>
  <conditionalFormatting sqref="V38:X38">
    <cfRule type="cellIs" dxfId="577" priority="86" operator="lessThan">
      <formula>0</formula>
    </cfRule>
  </conditionalFormatting>
  <conditionalFormatting sqref="S38">
    <cfRule type="cellIs" dxfId="576" priority="85" operator="lessThan">
      <formula>0</formula>
    </cfRule>
  </conditionalFormatting>
  <conditionalFormatting sqref="B38">
    <cfRule type="duplicateValues" dxfId="575" priority="88"/>
  </conditionalFormatting>
  <conditionalFormatting sqref="B38">
    <cfRule type="duplicateValues" dxfId="574" priority="89"/>
  </conditionalFormatting>
  <conditionalFormatting sqref="O38">
    <cfRule type="cellIs" dxfId="573" priority="83" operator="greaterThanOrEqual">
      <formula>0</formula>
    </cfRule>
    <cfRule type="cellIs" dxfId="572" priority="84" operator="lessThan">
      <formula>0</formula>
    </cfRule>
  </conditionalFormatting>
  <conditionalFormatting sqref="V38:X38">
    <cfRule type="cellIs" dxfId="571" priority="81" operator="lessThan">
      <formula>0</formula>
    </cfRule>
    <cfRule type="cellIs" dxfId="570" priority="82" operator="greaterThanOrEqual">
      <formula>0</formula>
    </cfRule>
  </conditionalFormatting>
  <conditionalFormatting sqref="O39:O40">
    <cfRule type="cellIs" dxfId="569" priority="79" operator="greaterThanOrEqual">
      <formula>0</formula>
    </cfRule>
    <cfRule type="cellIs" dxfId="568" priority="80" operator="lessThan">
      <formula>0</formula>
    </cfRule>
  </conditionalFormatting>
  <conditionalFormatting sqref="V39:X40">
    <cfRule type="cellIs" dxfId="567" priority="77" operator="lessThan">
      <formula>0</formula>
    </cfRule>
    <cfRule type="cellIs" dxfId="566" priority="78" operator="greaterThanOrEqual">
      <formula>0</formula>
    </cfRule>
  </conditionalFormatting>
  <conditionalFormatting sqref="B40">
    <cfRule type="duplicateValues" dxfId="565" priority="74"/>
  </conditionalFormatting>
  <conditionalFormatting sqref="V40:X40">
    <cfRule type="cellIs" dxfId="564" priority="73" operator="lessThan">
      <formula>0</formula>
    </cfRule>
  </conditionalFormatting>
  <conditionalFormatting sqref="S40">
    <cfRule type="cellIs" dxfId="563" priority="72" operator="lessThan">
      <formula>0</formula>
    </cfRule>
  </conditionalFormatting>
  <conditionalFormatting sqref="B40">
    <cfRule type="duplicateValues" dxfId="562" priority="75"/>
  </conditionalFormatting>
  <conditionalFormatting sqref="B40">
    <cfRule type="duplicateValues" dxfId="561" priority="76"/>
  </conditionalFormatting>
  <conditionalFormatting sqref="B39">
    <cfRule type="duplicateValues" dxfId="560" priority="69"/>
  </conditionalFormatting>
  <conditionalFormatting sqref="V39:X39">
    <cfRule type="cellIs" dxfId="559" priority="68" operator="lessThan">
      <formula>0</formula>
    </cfRule>
  </conditionalFormatting>
  <conditionalFormatting sqref="S39">
    <cfRule type="cellIs" dxfId="558" priority="67" operator="lessThan">
      <formula>0</formula>
    </cfRule>
  </conditionalFormatting>
  <conditionalFormatting sqref="B39">
    <cfRule type="duplicateValues" dxfId="557" priority="70"/>
  </conditionalFormatting>
  <conditionalFormatting sqref="B39">
    <cfRule type="duplicateValues" dxfId="556" priority="71"/>
  </conditionalFormatting>
  <conditionalFormatting sqref="O41">
    <cfRule type="cellIs" dxfId="555" priority="65" operator="greaterThanOrEqual">
      <formula>0</formula>
    </cfRule>
    <cfRule type="cellIs" dxfId="554" priority="66" operator="lessThan">
      <formula>0</formula>
    </cfRule>
  </conditionalFormatting>
  <conditionalFormatting sqref="V41:X41">
    <cfRule type="cellIs" dxfId="553" priority="63" operator="lessThan">
      <formula>0</formula>
    </cfRule>
    <cfRule type="cellIs" dxfId="552" priority="64" operator="greaterThanOrEqual">
      <formula>0</formula>
    </cfRule>
  </conditionalFormatting>
  <conditionalFormatting sqref="B41">
    <cfRule type="duplicateValues" dxfId="551" priority="60"/>
  </conditionalFormatting>
  <conditionalFormatting sqref="V41:X41">
    <cfRule type="cellIs" dxfId="550" priority="59" operator="lessThan">
      <formula>0</formula>
    </cfRule>
  </conditionalFormatting>
  <conditionalFormatting sqref="S41">
    <cfRule type="cellIs" dxfId="549" priority="58" operator="lessThan">
      <formula>0</formula>
    </cfRule>
  </conditionalFormatting>
  <conditionalFormatting sqref="B41">
    <cfRule type="duplicateValues" dxfId="548" priority="61"/>
  </conditionalFormatting>
  <conditionalFormatting sqref="B41">
    <cfRule type="duplicateValues" dxfId="547" priority="62"/>
  </conditionalFormatting>
  <conditionalFormatting sqref="O42">
    <cfRule type="cellIs" dxfId="546" priority="56" operator="greaterThanOrEqual">
      <formula>0</formula>
    </cfRule>
    <cfRule type="cellIs" dxfId="545" priority="57" operator="lessThan">
      <formula>0</formula>
    </cfRule>
  </conditionalFormatting>
  <conditionalFormatting sqref="V42:X42">
    <cfRule type="cellIs" dxfId="544" priority="54" operator="lessThan">
      <formula>0</formula>
    </cfRule>
    <cfRule type="cellIs" dxfId="543" priority="55" operator="greaterThanOrEqual">
      <formula>0</formula>
    </cfRule>
  </conditionalFormatting>
  <conditionalFormatting sqref="B42">
    <cfRule type="duplicateValues" dxfId="542" priority="51"/>
  </conditionalFormatting>
  <conditionalFormatting sqref="V42:X42">
    <cfRule type="cellIs" dxfId="541" priority="50" operator="lessThan">
      <formula>0</formula>
    </cfRule>
  </conditionalFormatting>
  <conditionalFormatting sqref="S42">
    <cfRule type="cellIs" dxfId="540" priority="49" operator="lessThan">
      <formula>0</formula>
    </cfRule>
  </conditionalFormatting>
  <conditionalFormatting sqref="B42">
    <cfRule type="duplicateValues" dxfId="539" priority="52"/>
  </conditionalFormatting>
  <conditionalFormatting sqref="B42">
    <cfRule type="duplicateValues" dxfId="538" priority="53"/>
  </conditionalFormatting>
  <conditionalFormatting sqref="B17">
    <cfRule type="duplicateValues" dxfId="537" priority="48"/>
  </conditionalFormatting>
  <conditionalFormatting sqref="B12">
    <cfRule type="duplicateValues" dxfId="536" priority="47"/>
  </conditionalFormatting>
  <conditionalFormatting sqref="B10">
    <cfRule type="duplicateValues" dxfId="535" priority="44"/>
  </conditionalFormatting>
  <conditionalFormatting sqref="V10:X10">
    <cfRule type="cellIs" dxfId="534" priority="43" operator="lessThan">
      <formula>0</formula>
    </cfRule>
  </conditionalFormatting>
  <conditionalFormatting sqref="S10">
    <cfRule type="cellIs" dxfId="533" priority="42" operator="lessThan">
      <formula>0</formula>
    </cfRule>
  </conditionalFormatting>
  <conditionalFormatting sqref="B10">
    <cfRule type="duplicateValues" dxfId="532" priority="45"/>
  </conditionalFormatting>
  <conditionalFormatting sqref="B10">
    <cfRule type="duplicateValues" dxfId="531" priority="46"/>
  </conditionalFormatting>
  <conditionalFormatting sqref="O10">
    <cfRule type="cellIs" dxfId="530" priority="40" operator="greaterThanOrEqual">
      <formula>0</formula>
    </cfRule>
    <cfRule type="cellIs" dxfId="529" priority="41" operator="lessThan">
      <formula>0</formula>
    </cfRule>
  </conditionalFormatting>
  <conditionalFormatting sqref="V10:X10">
    <cfRule type="cellIs" dxfId="528" priority="38" operator="lessThan">
      <formula>0</formula>
    </cfRule>
    <cfRule type="cellIs" dxfId="527" priority="39" operator="greaterThanOrEqual">
      <formula>0</formula>
    </cfRule>
  </conditionalFormatting>
  <conditionalFormatting sqref="B11">
    <cfRule type="duplicateValues" dxfId="526" priority="35"/>
  </conditionalFormatting>
  <conditionalFormatting sqref="V11:X11">
    <cfRule type="cellIs" dxfId="525" priority="34" operator="lessThan">
      <formula>0</formula>
    </cfRule>
  </conditionalFormatting>
  <conditionalFormatting sqref="S11">
    <cfRule type="cellIs" dxfId="524" priority="33" operator="lessThan">
      <formula>0</formula>
    </cfRule>
  </conditionalFormatting>
  <conditionalFormatting sqref="B11">
    <cfRule type="duplicateValues" dxfId="523" priority="36"/>
  </conditionalFormatting>
  <conditionalFormatting sqref="B11">
    <cfRule type="duplicateValues" dxfId="522" priority="37"/>
  </conditionalFormatting>
  <conditionalFormatting sqref="O11">
    <cfRule type="cellIs" dxfId="521" priority="31" operator="greaterThanOrEqual">
      <formula>0</formula>
    </cfRule>
    <cfRule type="cellIs" dxfId="520" priority="32" operator="lessThan">
      <formula>0</formula>
    </cfRule>
  </conditionalFormatting>
  <conditionalFormatting sqref="V11:X11">
    <cfRule type="cellIs" dxfId="519" priority="29" operator="lessThan">
      <formula>0</formula>
    </cfRule>
    <cfRule type="cellIs" dxfId="518" priority="30" operator="greaterThanOrEqual">
      <formula>0</formula>
    </cfRule>
  </conditionalFormatting>
  <conditionalFormatting sqref="B14">
    <cfRule type="duplicateValues" dxfId="517" priority="27"/>
  </conditionalFormatting>
  <conditionalFormatting sqref="V14:X14">
    <cfRule type="cellIs" dxfId="516" priority="26" operator="lessThan">
      <formula>0</formula>
    </cfRule>
  </conditionalFormatting>
  <conditionalFormatting sqref="S14">
    <cfRule type="cellIs" dxfId="515" priority="25" operator="lessThan">
      <formula>0</formula>
    </cfRule>
  </conditionalFormatting>
  <conditionalFormatting sqref="O14">
    <cfRule type="cellIs" dxfId="514" priority="23" operator="greaterThanOrEqual">
      <formula>0</formula>
    </cfRule>
    <cfRule type="cellIs" dxfId="513" priority="24" operator="lessThan">
      <formula>0</formula>
    </cfRule>
  </conditionalFormatting>
  <conditionalFormatting sqref="V14:X14">
    <cfRule type="cellIs" dxfId="512" priority="21" operator="lessThan">
      <formula>0</formula>
    </cfRule>
    <cfRule type="cellIs" dxfId="511" priority="22" operator="greaterThanOrEqual">
      <formula>0</formula>
    </cfRule>
  </conditionalFormatting>
  <conditionalFormatting sqref="B14">
    <cfRule type="duplicateValues" dxfId="510" priority="28"/>
  </conditionalFormatting>
  <conditionalFormatting sqref="B15">
    <cfRule type="duplicateValues" dxfId="509" priority="19"/>
  </conditionalFormatting>
  <conditionalFormatting sqref="V15:X15">
    <cfRule type="cellIs" dxfId="508" priority="18" operator="lessThan">
      <formula>0</formula>
    </cfRule>
  </conditionalFormatting>
  <conditionalFormatting sqref="S15">
    <cfRule type="cellIs" dxfId="507" priority="17" operator="lessThan">
      <formula>0</formula>
    </cfRule>
  </conditionalFormatting>
  <conditionalFormatting sqref="O15">
    <cfRule type="cellIs" dxfId="506" priority="15" operator="greaterThanOrEqual">
      <formula>0</formula>
    </cfRule>
    <cfRule type="cellIs" dxfId="505" priority="16" operator="lessThan">
      <formula>0</formula>
    </cfRule>
  </conditionalFormatting>
  <conditionalFormatting sqref="V15:X15">
    <cfRule type="cellIs" dxfId="504" priority="13" operator="lessThan">
      <formula>0</formula>
    </cfRule>
    <cfRule type="cellIs" dxfId="503" priority="14" operator="greaterThanOrEqual">
      <formula>0</formula>
    </cfRule>
  </conditionalFormatting>
  <conditionalFormatting sqref="B15">
    <cfRule type="duplicateValues" dxfId="502" priority="20"/>
  </conditionalFormatting>
  <conditionalFormatting sqref="B16">
    <cfRule type="duplicateValues" dxfId="501" priority="11"/>
  </conditionalFormatting>
  <conditionalFormatting sqref="V16:X16">
    <cfRule type="cellIs" dxfId="500" priority="10" operator="lessThan">
      <formula>0</formula>
    </cfRule>
  </conditionalFormatting>
  <conditionalFormatting sqref="O16">
    <cfRule type="cellIs" dxfId="499" priority="8" operator="greaterThanOrEqual">
      <formula>0</formula>
    </cfRule>
    <cfRule type="cellIs" dxfId="498" priority="9" operator="lessThan">
      <formula>0</formula>
    </cfRule>
  </conditionalFormatting>
  <conditionalFormatting sqref="V16:X16">
    <cfRule type="cellIs" dxfId="497" priority="6" operator="lessThan">
      <formula>0</formula>
    </cfRule>
    <cfRule type="cellIs" dxfId="496" priority="7" operator="greaterThanOrEqual">
      <formula>0</formula>
    </cfRule>
  </conditionalFormatting>
  <conditionalFormatting sqref="S16">
    <cfRule type="cellIs" dxfId="495" priority="5" operator="lessThan">
      <formula>0</formula>
    </cfRule>
  </conditionalFormatting>
  <conditionalFormatting sqref="B16">
    <cfRule type="duplicateValues" dxfId="494" priority="12"/>
  </conditionalFormatting>
  <conditionalFormatting sqref="B18">
    <cfRule type="duplicateValues" dxfId="493" priority="4"/>
  </conditionalFormatting>
  <conditionalFormatting sqref="V18:X18">
    <cfRule type="cellIs" dxfId="492" priority="3" operator="lessThan">
      <formula>0</formula>
    </cfRule>
  </conditionalFormatting>
  <conditionalFormatting sqref="V12:X12">
    <cfRule type="cellIs" dxfId="491" priority="2" operator="greaterThanOrEqual">
      <formula>0</formula>
    </cfRule>
    <cfRule type="cellIs" dxfId="490" priority="1"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5" t="s">
        <v>54</v>
      </c>
      <c r="B2" s="215"/>
      <c r="C2" s="215"/>
      <c r="D2" s="65"/>
      <c r="E2" s="65"/>
      <c r="F2" s="66"/>
      <c r="G2" s="67"/>
      <c r="H2" s="67"/>
      <c r="I2" s="67"/>
      <c r="J2" s="67"/>
    </row>
    <row r="3" spans="1:10" s="68" customFormat="1" ht="15.75" x14ac:dyDescent="0.25">
      <c r="A3" s="216"/>
      <c r="B3" s="216"/>
      <c r="C3" s="216"/>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98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2021-02-08T07:50:19Z</dcterms:modified>
</cp:coreProperties>
</file>