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E383FBC8-2D5A-4C84-BBCC-98346C2D82DF}" xr6:coauthVersionLast="43" xr6:coauthVersionMax="43" xr10:uidLastSave="{00000000-0000-0000-0000-000000000000}"/>
  <bookViews>
    <workbookView xWindow="-120" yWindow="-120" windowWidth="29040" windowHeight="15840" tabRatio="593" activeTab="1" xr2:uid="{00000000-000D-0000-FFFF-FFFF00000000}"/>
  </bookViews>
  <sheets>
    <sheet name="Valuation" sheetId="6" r:id="rId1"/>
    <sheet name="P&amp;L realized" sheetId="11" r:id="rId2"/>
    <sheet name="Disclaimer" sheetId="8" r:id="rId3"/>
  </sheets>
  <definedNames>
    <definedName name="_xlnm._FilterDatabase" localSheetId="1" hidden="1">'P&amp;L realized'!$A$9:$AB$9</definedName>
    <definedName name="_xlnm._FilterDatabase" localSheetId="0" hidden="1">Valuation!$A$32:$AC$67</definedName>
    <definedName name="§AQ759" localSheetId="1">#REF!</definedName>
    <definedName name="§AQ759" localSheetId="0">#REF!</definedName>
    <definedName name="§AQ759">#REF!</definedName>
    <definedName name="âa143" localSheetId="1">#REF!</definedName>
    <definedName name="âa143" localSheetId="0">#REF!</definedName>
    <definedName name="âa143">#REF!</definedName>
    <definedName name="_xlnm.Database" localSheetId="1">#REF!</definedName>
    <definedName name="_xlnm.Database">#REF!</definedName>
    <definedName name="bd" localSheetId="1">#REF!</definedName>
    <definedName name="bd">#REF!</definedName>
    <definedName name="_xlnm.Criteria" localSheetId="1">#REF!</definedName>
    <definedName name="_xlnm.Criteria">#REF!</definedName>
    <definedName name="fxPortfolioInput" localSheetId="2">Disclaimer!$A$1</definedName>
    <definedName name="fxPortfolioInput" localSheetId="1">'P&amp;L realized'!$A$1</definedName>
    <definedName name="fxPortfolioInput" localSheetId="0">Valuation!$A$1</definedName>
    <definedName name="fxPortfolioInput">#REF!</definedName>
    <definedName name="MOIS" localSheetId="1">#REF!</definedName>
    <definedName name="MOIS">#REF!</definedName>
    <definedName name="mp" localSheetId="1">#REF!</definedName>
    <definedName name="mp">#REF!</definedName>
    <definedName name="Myrange" localSheetId="1">#REF!</definedName>
    <definedName name="Myrange" localSheetId="0">#REF!</definedName>
    <definedName name="Myrange">#REF!</definedName>
    <definedName name="SpreadsheetBuilder_1" localSheetId="1" hidden="1">#REF!</definedName>
    <definedName name="SpreadsheetBuilder_1" hidden="1">#REF!</definedName>
    <definedName name="_xlnm.Print_Area" localSheetId="2">Disclaimer!$A$1:$M$34</definedName>
    <definedName name="_xlnm.Print_Area" localSheetId="1">'P&amp;L realized'!$A$1:$Y$26</definedName>
    <definedName name="_xlnm.Print_Area" localSheetId="0">Valuation!$A$1:$Z$69</definedName>
  </definedNames>
  <calcPr calcId="181029" calcMode="manual"/>
</workbook>
</file>

<file path=xl/calcChain.xml><?xml version="1.0" encoding="utf-8"?>
<calcChain xmlns="http://schemas.openxmlformats.org/spreadsheetml/2006/main">
  <c r="V30" i="11" l="1"/>
  <c r="X30" i="11" s="1"/>
  <c r="I31" i="11"/>
  <c r="O30" i="11"/>
  <c r="W42" i="11"/>
  <c r="X42" i="11" s="1"/>
  <c r="V45" i="11"/>
  <c r="W45" i="11" s="1"/>
  <c r="X45" i="11" s="1"/>
  <c r="V44" i="11"/>
  <c r="R44" i="11" s="1"/>
  <c r="V43" i="11"/>
  <c r="W43" i="11" s="1"/>
  <c r="X43" i="11" s="1"/>
  <c r="V42" i="11"/>
  <c r="I46" i="11"/>
  <c r="R45" i="11"/>
  <c r="O45" i="11"/>
  <c r="S44" i="11"/>
  <c r="O44" i="11"/>
  <c r="S43" i="11"/>
  <c r="O43" i="11"/>
  <c r="S42" i="11"/>
  <c r="O42" i="11"/>
  <c r="V20" i="11"/>
  <c r="R20" i="11" s="1"/>
  <c r="V21" i="11"/>
  <c r="W21" i="11" s="1"/>
  <c r="V22" i="11"/>
  <c r="W22" i="11" s="1"/>
  <c r="V23" i="11"/>
  <c r="X23" i="11" s="1"/>
  <c r="W23" i="11"/>
  <c r="I24" i="11"/>
  <c r="O23" i="11"/>
  <c r="O22" i="11"/>
  <c r="O21" i="11"/>
  <c r="O20" i="11"/>
  <c r="R30" i="11" l="1"/>
  <c r="X20" i="11"/>
  <c r="W20" i="11"/>
  <c r="R23" i="11"/>
  <c r="W44" i="11"/>
  <c r="X44" i="11" s="1"/>
  <c r="W30" i="11"/>
  <c r="R42" i="11"/>
  <c r="R43" i="11"/>
  <c r="R22" i="11"/>
  <c r="X22" i="11"/>
  <c r="R21" i="11"/>
  <c r="X21" i="11"/>
  <c r="I80" i="6"/>
  <c r="W79" i="6" l="1"/>
  <c r="Y79" i="6" s="1"/>
  <c r="R79" i="6"/>
  <c r="O79" i="6"/>
  <c r="W78" i="6"/>
  <c r="X78" i="6" s="1"/>
  <c r="R78" i="6"/>
  <c r="O78" i="6"/>
  <c r="W77" i="6"/>
  <c r="Y77" i="6" s="1"/>
  <c r="R77" i="6"/>
  <c r="O77" i="6"/>
  <c r="W66" i="6"/>
  <c r="Y66" i="6" s="1"/>
  <c r="R66" i="6"/>
  <c r="O66" i="6"/>
  <c r="W65" i="6"/>
  <c r="Y65" i="6" s="1"/>
  <c r="R65" i="6"/>
  <c r="O65" i="6"/>
  <c r="Y78" i="6" l="1"/>
  <c r="X79" i="6"/>
  <c r="X66" i="6"/>
  <c r="X77" i="6"/>
  <c r="X65" i="6"/>
  <c r="W64" i="6"/>
  <c r="Y64" i="6" s="1"/>
  <c r="R64" i="6"/>
  <c r="O64" i="6"/>
  <c r="X64" i="6" l="1"/>
  <c r="V40" i="11"/>
  <c r="W40" i="11" s="1"/>
  <c r="V36" i="11"/>
  <c r="V41" i="11"/>
  <c r="W41" i="11" s="1"/>
  <c r="V39" i="11"/>
  <c r="W39" i="11" s="1"/>
  <c r="V38" i="11"/>
  <c r="W38" i="11" s="1"/>
  <c r="X41" i="11" l="1"/>
  <c r="R41" i="11"/>
  <c r="O41" i="11"/>
  <c r="S40" i="11"/>
  <c r="R40" i="11"/>
  <c r="O40" i="11"/>
  <c r="X39" i="11"/>
  <c r="S39" i="11"/>
  <c r="R39" i="11"/>
  <c r="O39" i="11"/>
  <c r="S38" i="11"/>
  <c r="R38" i="11"/>
  <c r="O38" i="11"/>
  <c r="V29" i="11"/>
  <c r="W29" i="11" s="1"/>
  <c r="R29" i="11"/>
  <c r="O29" i="11"/>
  <c r="V19" i="11"/>
  <c r="W19" i="11" s="1"/>
  <c r="V18" i="11"/>
  <c r="W18" i="11" s="1"/>
  <c r="V17" i="11"/>
  <c r="X17" i="11" s="1"/>
  <c r="V16" i="11"/>
  <c r="X16" i="11" s="1"/>
  <c r="R19" i="11"/>
  <c r="R18" i="11"/>
  <c r="R17" i="11"/>
  <c r="R16" i="11"/>
  <c r="O19" i="11"/>
  <c r="O18" i="11"/>
  <c r="O17" i="11"/>
  <c r="O16" i="11"/>
  <c r="X29" i="11" l="1"/>
  <c r="X38" i="11"/>
  <c r="X40" i="11"/>
  <c r="X18" i="11"/>
  <c r="X19" i="11"/>
  <c r="W16" i="11"/>
  <c r="W17" i="11"/>
  <c r="V28" i="11"/>
  <c r="X28" i="11" s="1"/>
  <c r="R28" i="11"/>
  <c r="O28" i="11"/>
  <c r="V15" i="11"/>
  <c r="X15" i="11" s="1"/>
  <c r="V14" i="11"/>
  <c r="X14" i="11" s="1"/>
  <c r="V13" i="11"/>
  <c r="X13" i="11" s="1"/>
  <c r="R15" i="11"/>
  <c r="R14" i="11"/>
  <c r="R13" i="11"/>
  <c r="O15" i="11"/>
  <c r="O14" i="11"/>
  <c r="O13" i="11"/>
  <c r="W28" i="11" l="1"/>
  <c r="W13" i="11"/>
  <c r="W14" i="11"/>
  <c r="W15" i="11"/>
  <c r="V37" i="11" l="1"/>
  <c r="W37" i="11" s="1"/>
  <c r="X37" i="11" s="1"/>
  <c r="W36" i="11"/>
  <c r="V35" i="11"/>
  <c r="W35" i="11" s="1"/>
  <c r="X35" i="11" s="1"/>
  <c r="V34" i="11"/>
  <c r="V46" i="11" s="1"/>
  <c r="R37" i="11"/>
  <c r="R36" i="11"/>
  <c r="R35" i="11"/>
  <c r="R34" i="11"/>
  <c r="R46" i="11" s="1"/>
  <c r="O37" i="11"/>
  <c r="S36" i="11"/>
  <c r="O36" i="11"/>
  <c r="S35" i="11"/>
  <c r="O35" i="11"/>
  <c r="S34" i="11"/>
  <c r="O34" i="11"/>
  <c r="O46" i="11" l="1"/>
  <c r="S46" i="11"/>
  <c r="V47" i="11"/>
  <c r="W34" i="11"/>
  <c r="W46" i="11" s="1"/>
  <c r="X36" i="11"/>
  <c r="X34" i="11" l="1"/>
  <c r="X46" i="11" s="1"/>
  <c r="W47" i="11"/>
  <c r="W54" i="11"/>
  <c r="B2" i="11"/>
  <c r="W87" i="6"/>
  <c r="X47" i="11" l="1"/>
  <c r="W63" i="6"/>
  <c r="Y63" i="6" s="1"/>
  <c r="R63" i="6"/>
  <c r="O63" i="6"/>
  <c r="W60" i="6"/>
  <c r="Y60" i="6" s="1"/>
  <c r="R60" i="6"/>
  <c r="O60" i="6"/>
  <c r="W56" i="6"/>
  <c r="Y56" i="6" s="1"/>
  <c r="R56" i="6"/>
  <c r="O56" i="6"/>
  <c r="W52" i="6"/>
  <c r="Y52" i="6" s="1"/>
  <c r="R52" i="6"/>
  <c r="O52" i="6"/>
  <c r="W48" i="6"/>
  <c r="Y48" i="6" s="1"/>
  <c r="R48" i="6"/>
  <c r="O48" i="6"/>
  <c r="W44" i="6"/>
  <c r="Y44" i="6" s="1"/>
  <c r="R44" i="6"/>
  <c r="O44" i="6"/>
  <c r="W40" i="6"/>
  <c r="Y40" i="6" s="1"/>
  <c r="R40" i="6"/>
  <c r="O40" i="6"/>
  <c r="W36" i="6"/>
  <c r="Y36" i="6" s="1"/>
  <c r="R36" i="6"/>
  <c r="O36" i="6"/>
  <c r="W62" i="6"/>
  <c r="X62" i="6" s="1"/>
  <c r="R62" i="6"/>
  <c r="O62" i="6"/>
  <c r="X40" i="6" l="1"/>
  <c r="X48" i="6"/>
  <c r="Y62" i="6"/>
  <c r="X52" i="6"/>
  <c r="X44" i="6"/>
  <c r="X63" i="6"/>
  <c r="X36" i="6"/>
  <c r="X56" i="6"/>
  <c r="X60" i="6"/>
  <c r="T54" i="11"/>
  <c r="Y32" i="11" l="1"/>
  <c r="Y51" i="11" s="1"/>
  <c r="V27" i="11" l="1"/>
  <c r="V31" i="11" s="1"/>
  <c r="R27" i="11"/>
  <c r="R31" i="11" s="1"/>
  <c r="O27" i="11"/>
  <c r="O31" i="11" s="1"/>
  <c r="V12" i="11"/>
  <c r="X12" i="11" s="1"/>
  <c r="R12" i="11"/>
  <c r="O12" i="11"/>
  <c r="V11" i="11"/>
  <c r="W11" i="11" s="1"/>
  <c r="R11" i="11"/>
  <c r="O11" i="11"/>
  <c r="V10" i="11"/>
  <c r="V24" i="11" s="1"/>
  <c r="R10" i="11"/>
  <c r="O10" i="11"/>
  <c r="O24" i="11" s="1"/>
  <c r="R24" i="11" l="1"/>
  <c r="X27" i="11"/>
  <c r="X31" i="11" s="1"/>
  <c r="W10" i="11"/>
  <c r="X11" i="11"/>
  <c r="X10" i="11"/>
  <c r="X24" i="11" s="1"/>
  <c r="W12" i="11"/>
  <c r="W27" i="11"/>
  <c r="W31" i="11" s="1"/>
  <c r="W24" i="11" l="1"/>
  <c r="V32" i="11"/>
  <c r="V51" i="11" s="1"/>
  <c r="W32" i="11"/>
  <c r="X32" i="11"/>
  <c r="W26" i="6"/>
  <c r="W23" i="6"/>
  <c r="W20" i="6"/>
  <c r="W16" i="6"/>
  <c r="W12" i="6"/>
  <c r="X51" i="11" l="1"/>
  <c r="W51" i="11"/>
  <c r="S25" i="6"/>
  <c r="S22" i="6"/>
  <c r="S19" i="6"/>
  <c r="S18" i="6"/>
  <c r="S15" i="6"/>
  <c r="S14" i="6"/>
  <c r="S11" i="6"/>
  <c r="S10" i="6"/>
  <c r="W25" i="6" l="1"/>
  <c r="X25" i="6" s="1"/>
  <c r="X26" i="6"/>
  <c r="W22" i="6"/>
  <c r="Y22" i="6" s="1"/>
  <c r="X23" i="6"/>
  <c r="W24" i="6"/>
  <c r="X24" i="6" s="1"/>
  <c r="W27" i="6"/>
  <c r="Y27" i="6" s="1"/>
  <c r="R27" i="6"/>
  <c r="O27" i="6"/>
  <c r="S26" i="6"/>
  <c r="R26" i="6"/>
  <c r="O26" i="6"/>
  <c r="R24" i="6"/>
  <c r="O24" i="6"/>
  <c r="S23" i="6"/>
  <c r="R23" i="6"/>
  <c r="O23" i="6"/>
  <c r="W21" i="6"/>
  <c r="Y21" i="6" s="1"/>
  <c r="R21" i="6"/>
  <c r="O21" i="6"/>
  <c r="Y20" i="6"/>
  <c r="S20" i="6"/>
  <c r="R20" i="6"/>
  <c r="O20" i="6"/>
  <c r="W17" i="6"/>
  <c r="Y17" i="6" s="1"/>
  <c r="R17" i="6"/>
  <c r="O17" i="6"/>
  <c r="Y16" i="6"/>
  <c r="S16" i="6"/>
  <c r="R16" i="6"/>
  <c r="O16" i="6"/>
  <c r="W13" i="6"/>
  <c r="Y13" i="6" s="1"/>
  <c r="R13" i="6"/>
  <c r="O13" i="6"/>
  <c r="Y12" i="6"/>
  <c r="S12" i="6"/>
  <c r="R12" i="6"/>
  <c r="O12" i="6"/>
  <c r="R25" i="6"/>
  <c r="O25" i="6"/>
  <c r="R22" i="6"/>
  <c r="O22" i="6"/>
  <c r="W19" i="6"/>
  <c r="X19" i="6" s="1"/>
  <c r="R19" i="6"/>
  <c r="O19" i="6"/>
  <c r="W15" i="6"/>
  <c r="Y15" i="6" s="1"/>
  <c r="R15" i="6"/>
  <c r="O15" i="6"/>
  <c r="W11" i="6"/>
  <c r="Y11" i="6" s="1"/>
  <c r="R11" i="6"/>
  <c r="O11" i="6"/>
  <c r="W18" i="6"/>
  <c r="X18" i="6" s="1"/>
  <c r="R18" i="6"/>
  <c r="O18" i="6"/>
  <c r="W14" i="6"/>
  <c r="Y14" i="6" s="1"/>
  <c r="R14" i="6"/>
  <c r="O14" i="6"/>
  <c r="W10" i="6"/>
  <c r="X10" i="6" s="1"/>
  <c r="R10" i="6"/>
  <c r="O10" i="6"/>
  <c r="Y24" i="6" l="1"/>
  <c r="X22" i="6"/>
  <c r="Y26" i="6"/>
  <c r="Y25" i="6"/>
  <c r="Y23" i="6"/>
  <c r="X27" i="6"/>
  <c r="X20" i="6"/>
  <c r="X21" i="6"/>
  <c r="X16" i="6"/>
  <c r="X17" i="6"/>
  <c r="X13" i="6"/>
  <c r="X12" i="6"/>
  <c r="Y19" i="6"/>
  <c r="X11" i="6"/>
  <c r="X15" i="6"/>
  <c r="Y18" i="6"/>
  <c r="Y10" i="6"/>
  <c r="X14" i="6"/>
  <c r="W33" i="6" l="1"/>
  <c r="X33" i="6" s="1"/>
  <c r="W34" i="6"/>
  <c r="Y34" i="6" s="1"/>
  <c r="W35" i="6"/>
  <c r="X35" i="6" s="1"/>
  <c r="W37" i="6"/>
  <c r="X37" i="6" s="1"/>
  <c r="W38" i="6"/>
  <c r="X38" i="6" s="1"/>
  <c r="W39" i="6"/>
  <c r="Y39" i="6" s="1"/>
  <c r="W41" i="6"/>
  <c r="X41" i="6" s="1"/>
  <c r="W42" i="6"/>
  <c r="Y42" i="6" s="1"/>
  <c r="W43" i="6"/>
  <c r="X43" i="6" s="1"/>
  <c r="W45" i="6"/>
  <c r="X45" i="6" s="1"/>
  <c r="W46" i="6"/>
  <c r="X46" i="6" s="1"/>
  <c r="W47" i="6"/>
  <c r="X47" i="6" s="1"/>
  <c r="W49" i="6"/>
  <c r="X49" i="6" s="1"/>
  <c r="W50" i="6"/>
  <c r="X50" i="6" s="1"/>
  <c r="W51" i="6"/>
  <c r="X51" i="6" s="1"/>
  <c r="W53" i="6"/>
  <c r="X53" i="6" s="1"/>
  <c r="W54" i="6"/>
  <c r="X54" i="6" s="1"/>
  <c r="W55" i="6"/>
  <c r="Y55" i="6" s="1"/>
  <c r="W57" i="6"/>
  <c r="X57" i="6" s="1"/>
  <c r="W58" i="6"/>
  <c r="Y58" i="6" s="1"/>
  <c r="W59" i="6"/>
  <c r="X59" i="6" s="1"/>
  <c r="W61" i="6"/>
  <c r="X61" i="6" s="1"/>
  <c r="R33" i="6"/>
  <c r="R34" i="6"/>
  <c r="R35" i="6"/>
  <c r="R37" i="6"/>
  <c r="R38" i="6"/>
  <c r="R39" i="6"/>
  <c r="R41" i="6"/>
  <c r="R42" i="6"/>
  <c r="R43" i="6"/>
  <c r="R45" i="6"/>
  <c r="R46" i="6"/>
  <c r="R47" i="6"/>
  <c r="R49" i="6"/>
  <c r="R50" i="6"/>
  <c r="R51" i="6"/>
  <c r="R53" i="6"/>
  <c r="R54" i="6"/>
  <c r="R55" i="6"/>
  <c r="R57" i="6"/>
  <c r="R58" i="6"/>
  <c r="R59" i="6"/>
  <c r="R61" i="6"/>
  <c r="O33" i="6"/>
  <c r="O34" i="6"/>
  <c r="O35" i="6"/>
  <c r="O37" i="6"/>
  <c r="O38" i="6"/>
  <c r="O39" i="6"/>
  <c r="O41" i="6"/>
  <c r="O42" i="6"/>
  <c r="O43" i="6"/>
  <c r="O45" i="6"/>
  <c r="O46" i="6"/>
  <c r="O47" i="6"/>
  <c r="O49" i="6"/>
  <c r="O50" i="6"/>
  <c r="O51" i="6"/>
  <c r="O53" i="6"/>
  <c r="O54" i="6"/>
  <c r="O55" i="6"/>
  <c r="O57" i="6"/>
  <c r="O58" i="6"/>
  <c r="O59" i="6"/>
  <c r="O61" i="6"/>
  <c r="W67" i="6" l="1"/>
  <c r="X42" i="6"/>
  <c r="Y47" i="6"/>
  <c r="X34" i="6"/>
  <c r="Y50" i="6"/>
  <c r="X58" i="6"/>
  <c r="X55" i="6"/>
  <c r="X39" i="6"/>
  <c r="Y61" i="6"/>
  <c r="Y53" i="6"/>
  <c r="Y45" i="6"/>
  <c r="Y37" i="6"/>
  <c r="Y59" i="6"/>
  <c r="Y54" i="6"/>
  <c r="Y49" i="6"/>
  <c r="Y43" i="6"/>
  <c r="Y38" i="6"/>
  <c r="Y33" i="6"/>
  <c r="Y57" i="6"/>
  <c r="Y51" i="6"/>
  <c r="Y46" i="6"/>
  <c r="Y41" i="6"/>
  <c r="Y35" i="6"/>
  <c r="X67" i="6" l="1"/>
  <c r="Y67" i="6"/>
  <c r="W70" i="6"/>
  <c r="Y70" i="6" s="1"/>
  <c r="W71" i="6"/>
  <c r="Y71" i="6" s="1"/>
  <c r="W72" i="6"/>
  <c r="Y72" i="6" s="1"/>
  <c r="W73" i="6"/>
  <c r="X73" i="6" s="1"/>
  <c r="W74" i="6"/>
  <c r="X74" i="6" s="1"/>
  <c r="W75" i="6"/>
  <c r="Y75" i="6" s="1"/>
  <c r="W76" i="6"/>
  <c r="Y76" i="6" s="1"/>
  <c r="S80" i="6"/>
  <c r="S81" i="6" s="1"/>
  <c r="O76" i="6"/>
  <c r="O75" i="6"/>
  <c r="O74" i="6"/>
  <c r="O73" i="6"/>
  <c r="R72" i="6"/>
  <c r="O72" i="6"/>
  <c r="O71" i="6"/>
  <c r="O70" i="6"/>
  <c r="O80" i="6" l="1"/>
  <c r="W80" i="6"/>
  <c r="R71" i="6"/>
  <c r="R74" i="6"/>
  <c r="R73" i="6"/>
  <c r="R75" i="6"/>
  <c r="R70" i="6"/>
  <c r="R76" i="6"/>
  <c r="Y73" i="6"/>
  <c r="Y74" i="6"/>
  <c r="X72" i="6"/>
  <c r="X70" i="6"/>
  <c r="X75" i="6"/>
  <c r="X71" i="6"/>
  <c r="X76" i="6"/>
  <c r="X80" i="6" l="1"/>
  <c r="R80" i="6"/>
  <c r="Y80" i="6"/>
  <c r="Y81" i="6" s="1"/>
  <c r="W81" i="6"/>
  <c r="X81" i="6"/>
  <c r="S67" i="6"/>
  <c r="I67" i="6" l="1"/>
  <c r="O67" i="6" l="1"/>
  <c r="R67" i="6"/>
  <c r="S28" i="6" l="1"/>
  <c r="I28" i="6" l="1"/>
  <c r="O28" i="6" l="1"/>
  <c r="R28" i="6"/>
  <c r="W28" i="6"/>
  <c r="W29" i="6" l="1"/>
  <c r="W30" i="6" s="1"/>
  <c r="W84" i="6" s="1"/>
  <c r="X28" i="6"/>
  <c r="X29" i="6" s="1"/>
  <c r="Y28" i="6"/>
  <c r="Y29" i="6" s="1"/>
  <c r="X30" i="6" l="1"/>
  <c r="X84" i="6" s="1"/>
  <c r="Y30" i="6"/>
  <c r="Y84" i="6" s="1"/>
</calcChain>
</file>

<file path=xl/sharedStrings.xml><?xml version="1.0" encoding="utf-8"?>
<sst xmlns="http://schemas.openxmlformats.org/spreadsheetml/2006/main" count="878" uniqueCount="156">
  <si>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</si>
  <si>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</si>
  <si>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</si>
  <si>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</si>
  <si>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</si>
  <si>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</si>
  <si>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</si>
  <si>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</si>
  <si>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</si>
  <si>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</si>
  <si>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</si>
  <si>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</si>
  <si>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</si>
  <si>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</si>
  <si>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</si>
  <si>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</si>
  <si>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</si>
  <si>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</si>
  <si>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</si>
  <si>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</si>
  <si>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</si>
  <si>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</si>
  <si>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</si>
  <si>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</si>
  <si>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Commodities Portfolio Valuation - ONDULINE</t>
  </si>
  <si>
    <t>Spot</t>
  </si>
  <si>
    <t>Forward</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</si>
  <si>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</si>
  <si>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</si>
  <si>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</si>
  <si>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</si>
  <si>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</si>
  <si>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</si>
  <si>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</si>
  <si>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</si>
  <si>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</si>
  <si>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</si>
  <si>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</si>
  <si>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</si>
  <si>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</si>
  <si>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</si>
  <si>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</si>
  <si>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</si>
  <si>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</si>
  <si>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</si>
  <si>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</si>
  <si>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</si>
  <si>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</si>
  <si>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</si>
  <si>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</si>
  <si>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</si>
  <si>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</si>
  <si>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</si>
  <si>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</si>
  <si>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</si>
  <si>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</si>
  <si>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</si>
  <si>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</si>
  <si>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</si>
  <si>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</si>
  <si>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</si>
  <si>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</si>
  <si>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</si>
  <si>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</si>
  <si>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</si>
  <si>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</si>
  <si>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</si>
  <si>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</si>
  <si>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37-D</t>
  </si>
  <si>
    <t>38-D</t>
  </si>
  <si>
    <t>39-D</t>
  </si>
  <si>
    <t>40-D</t>
  </si>
  <si>
    <t>41-D</t>
  </si>
  <si>
    <t>42-D</t>
  </si>
  <si>
    <t>43-D</t>
  </si>
  <si>
    <t>44-D</t>
  </si>
  <si>
    <t>45-D</t>
  </si>
  <si>
    <t>46-D</t>
  </si>
  <si>
    <t>47-D</t>
  </si>
  <si>
    <t>48-D</t>
  </si>
  <si>
    <t>49-D</t>
  </si>
  <si>
    <t>50-D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</si>
  <si>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</si>
  <si>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</si>
  <si>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</si>
  <si>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</si>
  <si>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</si>
  <si>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</si>
  <si>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</si>
  <si>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</si>
  <si>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</si>
  <si>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</si>
  <si>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</si>
  <si>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</si>
  <si>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</si>
  <si>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</si>
  <si>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</si>
  <si>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</si>
  <si>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</si>
  <si>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</si>
  <si>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</si>
  <si>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</si>
  <si>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</si>
  <si>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</si>
  <si>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</si>
  <si>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</si>
  <si>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</si>
  <si>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</si>
  <si>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</si>
  <si>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</si>
  <si>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</si>
  <si>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</si>
  <si>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</si>
  <si>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</si>
  <si>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</si>
  <si>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</si>
  <si>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</si>
  <si>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</si>
  <si>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</si>
  <si>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</si>
  <si>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</si>
  <si>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</si>
  <si>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</si>
  <si>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</si>
  <si>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</si>
  <si>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 xml:space="preserve">Quantity 
</t>
  </si>
  <si>
    <t>TOTAL USD (Less Premium)</t>
  </si>
  <si>
    <t>TOTAL in EUR</t>
  </si>
  <si>
    <t>Equivalent in EUR *</t>
  </si>
  <si>
    <t>TOTAL in EUR *</t>
  </si>
  <si>
    <t>81-D</t>
  </si>
  <si>
    <t>Malaysian subsidiary</t>
  </si>
  <si>
    <t>82-D</t>
  </si>
  <si>
    <t>83-D</t>
  </si>
  <si>
    <t>84-D</t>
  </si>
  <si>
    <t>85-D</t>
  </si>
  <si>
    <t>86-D</t>
  </si>
  <si>
    <t>87-D</t>
  </si>
  <si>
    <t>88-D</t>
  </si>
  <si>
    <t>89-D</t>
  </si>
  <si>
    <t>90-D</t>
  </si>
  <si>
    <t>Value Date:</t>
  </si>
  <si>
    <t>* Bloomberg Fixing rate as of :</t>
  </si>
  <si>
    <t>Quantity</t>
  </si>
  <si>
    <t>MT</t>
  </si>
  <si>
    <t>Unit</t>
  </si>
  <si>
    <t>FUEL OIL - 380 SINGAPORE</t>
  </si>
  <si>
    <t>Barrels</t>
  </si>
  <si>
    <t>EURUSD</t>
  </si>
  <si>
    <t>EURPLN</t>
  </si>
  <si>
    <t>91-D</t>
  </si>
  <si>
    <t>92-D</t>
  </si>
  <si>
    <t>93-D</t>
  </si>
  <si>
    <t>94-D</t>
  </si>
  <si>
    <t>95-D</t>
  </si>
  <si>
    <t>96-D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</si>
</sst>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diagonal/>
    </border>
    <border>
      <left/>
      <right/>
      <top style="double">
        <color auto="1"/>
      </top>
      <bottom style="double">
        <color auto="1"/>
      </bottom>
      <diagonal/>
    </border>
    <border>
      <left/>
      <right/>
      <top/>
      <bottom style="double">
        <color indexed="64"/>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0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42" fillId="29" borderId="25" xfId="0" applyFont="1" applyFill="1" applyBorder="1" applyAlignment="1">
      <alignment horizontal="center" vertical="center"/>
    </xf>
    <xf numFmtId="0" fontId="50" fillId="29" borderId="0" xfId="0" applyFont="1" applyFill="1" applyAlignment="1">
      <alignment horizontal="center" vertical="center"/>
    </xf>
    <xf numFmtId="0" fontId="50" fillId="29" borderId="0" xfId="0" applyFont="1" applyFill="1" applyAlignment="1">
      <alignment horizontal="left" vertical="center"/>
    </xf>
    <xf numFmtId="166" fontId="42" fillId="29" borderId="0" xfId="0" applyNumberFormat="1" applyFont="1" applyFill="1" applyAlignment="1">
      <alignment horizontal="center" vertical="center"/>
    </xf>
    <xf numFmtId="166" fontId="42" fillId="29" borderId="25" xfId="0" applyNumberFormat="1" applyFont="1" applyFill="1" applyBorder="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42" fillId="29" borderId="25" xfId="0" applyNumberFormat="1" applyFont="1" applyFill="1" applyBorder="1" applyAlignment="1">
      <alignment horizontal="center" vertical="center"/>
    </xf>
    <xf numFmtId="169" fontId="50"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42" fillId="29" borderId="25" xfId="106" applyFont="1" applyFill="1" applyBorder="1" applyAlignment="1">
      <alignment horizontal="center" vertical="center"/>
    </xf>
    <xf numFmtId="165" fontId="54" fillId="29" borderId="0" xfId="106" applyFont="1" applyFill="1" applyAlignment="1">
      <alignment horizontal="center" vertical="center"/>
    </xf>
    <xf numFmtId="165" fontId="54" fillId="29" borderId="25" xfId="106" applyFont="1" applyFill="1" applyBorder="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42" fillId="29" borderId="25" xfId="0" applyNumberFormat="1" applyFont="1" applyFill="1" applyBorder="1" applyAlignment="1">
      <alignment horizontal="center" vertical="center"/>
    </xf>
    <xf numFmtId="170" fontId="50"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2" fontId="42" fillId="29" borderId="0" xfId="0" applyNumberFormat="1" applyFont="1" applyFill="1" applyAlignment="1">
      <alignment horizontal="center" vertical="center"/>
    </xf>
    <xf numFmtId="2" fontId="42" fillId="29" borderId="25" xfId="0" applyNumberFormat="1" applyFont="1" applyFill="1" applyBorder="1" applyAlignment="1">
      <alignment horizontal="center" vertical="center"/>
    </xf>
    <xf numFmtId="2" fontId="50"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7"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66" fontId="42" fillId="0" borderId="25" xfId="0" applyNumberFormat="1" applyFont="1" applyBorder="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0" fontId="42" fillId="0" borderId="25" xfId="0" applyFont="1" applyBorder="1" applyAlignment="1">
      <alignment horizontal="left" vertical="center"/>
    </xf>
    <xf numFmtId="165" fontId="55" fillId="0" borderId="0" xfId="0" applyNumberFormat="1" applyFont="1" applyAlignment="1">
      <alignment horizontal="center" vertical="center"/>
    </xf>
    <xf numFmtId="0" fontId="50" fillId="0" borderId="0" xfId="0" applyFont="1" applyAlignment="1">
      <alignment horizontal="left" vertical="center"/>
    </xf>
    <xf numFmtId="172" fontId="47" fillId="27" borderId="0" xfId="0" applyNumberFormat="1" applyFont="1" applyFill="1"/>
    <xf numFmtId="0" fontId="50" fillId="29" borderId="28" xfId="0" applyFont="1" applyFill="1" applyBorder="1" applyAlignment="1">
      <alignment horizontal="center" vertical="center"/>
    </xf>
    <xf numFmtId="165" fontId="50" fillId="29" borderId="28" xfId="0" applyNumberFormat="1" applyFont="1" applyFill="1" applyBorder="1" applyAlignment="1">
      <alignment horizontal="center" vertical="center"/>
    </xf>
    <xf numFmtId="165" fontId="50" fillId="29" borderId="27" xfId="0" applyNumberFormat="1" applyFont="1" applyFill="1" applyBorder="1" applyAlignment="1">
      <alignment horizontal="center" vertical="center"/>
    </xf>
    <xf numFmtId="165" fontId="55" fillId="29" borderId="27" xfId="0" applyNumberFormat="1" applyFont="1" applyFill="1" applyBorder="1" applyAlignment="1">
      <alignment horizontal="center" vertical="center"/>
    </xf>
    <xf numFmtId="169" fontId="0" fillId="0" borderId="29" xfId="0" applyNumberFormat="1" applyBorder="1"/>
    <xf numFmtId="0" fontId="57" fillId="29" borderId="29" xfId="0" applyFont="1" applyFill="1" applyBorder="1" applyAlignment="1">
      <alignment horizontal="center" vertical="center"/>
    </xf>
    <xf numFmtId="169" fontId="58" fillId="0" borderId="29" xfId="0" applyNumberFormat="1" applyFont="1" applyBorder="1"/>
    <xf numFmtId="165" fontId="57" fillId="29" borderId="29" xfId="0" applyNumberFormat="1" applyFont="1" applyFill="1" applyBorder="1" applyAlignment="1">
      <alignment horizontal="center" vertical="center"/>
    </xf>
    <xf numFmtId="0" fontId="50" fillId="29" borderId="27" xfId="0" applyFont="1" applyFill="1" applyBorder="1" applyAlignment="1">
      <alignment horizontal="center" vertical="center"/>
    </xf>
    <xf numFmtId="171" fontId="42" fillId="29" borderId="30" xfId="0" applyNumberFormat="1" applyFont="1" applyFill="1" applyBorder="1" applyAlignment="1">
      <alignment horizontal="center" vertical="center"/>
    </xf>
    <xf numFmtId="165" fontId="42" fillId="29" borderId="30" xfId="0" applyNumberFormat="1" applyFont="1" applyFill="1" applyBorder="1" applyAlignment="1">
      <alignment horizontal="center" vertical="center"/>
    </xf>
    <xf numFmtId="165" fontId="42" fillId="29" borderId="30" xfId="0" applyNumberFormat="1" applyFont="1" applyFill="1" applyBorder="1" applyAlignment="1">
      <alignment vertical="center"/>
    </xf>
    <xf numFmtId="165" fontId="50" fillId="29" borderId="29" xfId="0" applyNumberFormat="1" applyFont="1" applyFill="1" applyBorder="1" applyAlignment="1">
      <alignment horizontal="center" vertical="center"/>
    </xf>
    <xf numFmtId="0" fontId="50" fillId="0" borderId="15" xfId="0" applyFont="1" applyBorder="1" applyAlignment="1">
      <alignment vertical="center"/>
    </xf>
    <xf numFmtId="165" fontId="50" fillId="0" borderId="0" xfId="0" applyNumberFormat="1" applyFont="1" applyAlignment="1">
      <alignment horizontal="center" vertical="center"/>
    </xf>
    <xf numFmtId="0" fontId="42" fillId="32" borderId="0" xfId="0" applyFont="1" applyFill="1" applyAlignment="1">
      <alignment horizontal="left"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25" xfId="0" applyFont="1" applyBorder="1" applyAlignment="1">
      <alignment horizontal="center" vertical="center"/>
    </xf>
    <xf numFmtId="170" fontId="42" fillId="0" borderId="25" xfId="0" applyNumberFormat="1" applyFont="1" applyBorder="1" applyAlignment="1">
      <alignment horizontal="center" vertical="center"/>
    </xf>
    <xf numFmtId="2" fontId="42" fillId="0" borderId="25" xfId="0" applyNumberFormat="1" applyFont="1" applyBorder="1" applyAlignment="1">
      <alignment horizontal="center" vertical="center"/>
    </xf>
    <xf numFmtId="165" fontId="54" fillId="0" borderId="25" xfId="106" applyFont="1" applyBorder="1" applyAlignment="1">
      <alignment horizontal="center" vertical="center"/>
    </xf>
    <xf numFmtId="169" fontId="42" fillId="0" borderId="25" xfId="0" applyNumberFormat="1" applyFont="1" applyBorder="1" applyAlignment="1">
      <alignment horizontal="center" vertical="center"/>
    </xf>
    <xf numFmtId="165" fontId="42" fillId="0" borderId="25" xfId="106" applyFont="1" applyBorder="1" applyAlignment="1">
      <alignment horizontal="center" vertical="center"/>
    </xf>
    <xf numFmtId="165" fontId="42" fillId="0" borderId="25" xfId="0" applyNumberFormat="1" applyFont="1" applyBorder="1" applyAlignment="1">
      <alignment horizontal="center" vertical="center"/>
    </xf>
    <xf numFmtId="171" fontId="42" fillId="0" borderId="30" xfId="0" applyNumberFormat="1" applyFont="1" applyBorder="1" applyAlignment="1">
      <alignment horizontal="center" vertical="center"/>
    </xf>
    <xf numFmtId="165" fontId="42" fillId="0" borderId="30" xfId="0" applyNumberFormat="1" applyFont="1" applyBorder="1" applyAlignment="1">
      <alignment horizontal="center" vertical="center"/>
    </xf>
    <xf numFmtId="165" fontId="42" fillId="0" borderId="30" xfId="0" applyNumberFormat="1" applyFont="1" applyBorder="1" applyAlignment="1">
      <alignment vertical="center"/>
    </xf>
    <xf numFmtId="0" fontId="42" fillId="32" borderId="25" xfId="0" applyFont="1" applyFill="1" applyBorder="1" applyAlignment="1">
      <alignment horizontal="left" vertical="center"/>
    </xf>
    <xf numFmtId="171" fontId="42" fillId="0" borderId="25" xfId="0" applyNumberFormat="1" applyFont="1" applyBorder="1" applyAlignment="1">
      <alignment horizontal="center" vertical="center"/>
    </xf>
    <xf numFmtId="165" fontId="42" fillId="0" borderId="25" xfId="0" applyNumberFormat="1" applyFont="1" applyBorder="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5" xfId="0" applyFont="1" applyFill="1" applyBorder="1" applyAlignment="1">
      <alignment horizontal="center" vertical="center"/>
    </xf>
    <xf numFmtId="166" fontId="42" fillId="0" borderId="25" xfId="0" applyNumberFormat="1" applyFont="1" applyFill="1" applyBorder="1" applyAlignment="1">
      <alignment horizontal="center" vertical="center"/>
    </xf>
    <xf numFmtId="170" fontId="42" fillId="0" borderId="25"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106" applyFont="1" applyBorder="1" applyAlignment="1">
      <alignment horizontal="center" vertical="center"/>
    </xf>
    <xf numFmtId="165" fontId="42" fillId="0" borderId="0" xfId="0" applyNumberFormat="1" applyFont="1" applyBorder="1" applyAlignment="1">
      <alignment horizontal="center" vertical="center"/>
    </xf>
    <xf numFmtId="2" fontId="42" fillId="0" borderId="25" xfId="0" applyNumberFormat="1" applyFont="1" applyFill="1" applyBorder="1" applyAlignment="1">
      <alignment horizontal="center" vertical="center"/>
    </xf>
    <xf numFmtId="165" fontId="54" fillId="0" borderId="25" xfId="106" applyFont="1" applyFill="1" applyBorder="1" applyAlignment="1">
      <alignment horizontal="center" vertical="center"/>
    </xf>
    <xf numFmtId="169" fontId="42" fillId="0" borderId="25" xfId="0" applyNumberFormat="1" applyFont="1" applyFill="1" applyBorder="1" applyAlignment="1">
      <alignment horizontal="center" vertical="center"/>
    </xf>
    <xf numFmtId="165" fontId="42" fillId="0" borderId="25" xfId="106" applyFont="1" applyFill="1" applyBorder="1" applyAlignment="1">
      <alignment horizontal="center" vertical="center"/>
    </xf>
    <xf numFmtId="165" fontId="42" fillId="0" borderId="25"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0" fontId="50" fillId="28" borderId="19"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F4871C76-BAA6-4271-BFB5-3A8D9ED656AA}"/>
    <cellStyle name="Normal 6" xfId="142" xr:uid="{00000000-0005-0000-0000-000078000000}"/>
    <cellStyle name="Nota" xfId="116" xr:uid="{00000000-0005-0000-0000-000079000000}"/>
    <cellStyle name="Nota 2" xfId="117" xr:uid="{00000000-0005-0000-0000-00007A000000}"/>
    <cellStyle name="Note" xfId="118" builtinId="10" customBuiltin="1"/>
    <cellStyle name="Note 2" xfId="119" xr:uid="{00000000-0005-0000-0000-00007B000000}"/>
    <cellStyle name="Output" xfId="120" xr:uid="{00000000-0005-0000-0000-00007C000000}"/>
    <cellStyle name="Percent 2" xfId="121" xr:uid="{00000000-0005-0000-0000-00007D000000}"/>
    <cellStyle name="Percent 2 2" xfId="122" xr:uid="{00000000-0005-0000-0000-00007E000000}"/>
    <cellStyle name="Percent 3" xfId="123" xr:uid="{00000000-0005-0000-0000-00007F000000}"/>
    <cellStyle name="Percent 4" xfId="124" xr:uid="{00000000-0005-0000-0000-000080000000}"/>
    <cellStyle name="Percent 5" xfId="125" xr:uid="{00000000-0005-0000-0000-000081000000}"/>
    <cellStyle name="Percent 6" xfId="126" xr:uid="{00000000-0005-0000-0000-000082000000}"/>
    <cellStyle name="Pourcentage 2" xfId="127" xr:uid="{00000000-0005-0000-0000-000083000000}"/>
    <cellStyle name="Pourcentage 2 2" xfId="146" xr:uid="{00000000-0005-0000-0000-000084000000}"/>
    <cellStyle name="Salida" xfId="128" xr:uid="{00000000-0005-0000-0000-000085000000}"/>
    <cellStyle name="Satisfaisant" xfId="129" builtinId="26" customBuiltin="1"/>
    <cellStyle name="Sortie" xfId="130" builtinId="21" customBuiltin="1"/>
    <cellStyle name="Texte explicatif" xfId="131" builtinId="53" customBuiltin="1"/>
    <cellStyle name="Title" xfId="132" xr:uid="{00000000-0005-0000-0000-000089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F000000}"/>
    <cellStyle name="Total" xfId="139" builtinId="25" customBuiltin="1"/>
    <cellStyle name="Vérification" xfId="140" builtinId="23" customBuiltin="1"/>
    <cellStyle name="Warning Text" xfId="141" xr:uid="{00000000-0005-0000-0000-000092000000}"/>
  </cellStyles>
  <dxfs count="173">
    <dxf>
      <font>
        <condense val="0"/>
        <extend val="0"/>
        <color indexed="1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24</xdr:col>
      <xdr:colOff>19050</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742950</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8580-3852-4B7B-BF1C-247D8D08A3EE}">
  <sheetPr codeName="Feuil1">
    <pageSetUpPr fitToPage="1"/>
  </sheetPr>
  <dimension ref="A1:AC90"/>
  <sheetViews>
    <sheetView showGridLines="0" zoomScaleNormal="100" workbookViewId="0">
      <pane ySplit="8" topLeftCell="A21" activePane="bottomLeft" state="frozen"/>
      <selection pane="bottomLeft" activeCell="A70" sqref="A70:XFD70"/>
    </sheetView>
  </sheetViews>
  <sheetFormatPr baseColWidth="10" defaultColWidth="9.140625" defaultRowHeight="12.75" x14ac:dyDescent="0.2"/>
  <cols>
    <col min="1" max="1" width="10.710937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2.28515625" bestFit="1" customWidth="1"/>
    <col min="16" max="16" width="9.85546875" customWidth="1"/>
    <col min="17" max="17" width="30.5703125" bestFit="1" customWidth="1"/>
    <col min="18" max="18" width="13.7109375" bestFit="1" customWidth="1"/>
    <col min="19" max="19" width="14.5703125" style="42" customWidth="1"/>
    <col min="20" max="20" width="4.28515625" customWidth="1"/>
    <col min="21" max="21" width="15.7109375" style="39" bestFit="1" customWidth="1"/>
    <col min="22" max="22" width="13.85546875" style="39" customWidth="1"/>
    <col min="23" max="23" width="13.85546875" style="18" bestFit="1" customWidth="1"/>
    <col min="24" max="25" width="13.140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24</v>
      </c>
      <c r="B1" s="2"/>
      <c r="C1" s="2"/>
      <c r="D1" s="4"/>
      <c r="E1" s="13"/>
      <c r="F1" s="13"/>
      <c r="G1" s="13"/>
      <c r="H1" s="13"/>
      <c r="I1" s="16"/>
      <c r="J1" s="16"/>
      <c r="K1" s="2"/>
      <c r="L1" s="2"/>
      <c r="M1" s="2"/>
      <c r="N1" s="2"/>
      <c r="O1" s="2"/>
      <c r="P1" s="2"/>
      <c r="Q1" s="2"/>
      <c r="R1" s="2"/>
      <c r="S1" s="40"/>
      <c r="U1" s="34"/>
      <c r="V1" s="34"/>
      <c r="W1" s="19"/>
      <c r="X1" s="19"/>
      <c r="Y1" s="19"/>
      <c r="Z1" s="19"/>
    </row>
    <row r="2" spans="1:28" s="5" customFormat="1" ht="15.75" x14ac:dyDescent="0.25">
      <c r="A2" s="56" t="s">
        <v>141</v>
      </c>
      <c r="B2" s="56">
        <v>43585</v>
      </c>
      <c r="C2" s="56"/>
      <c r="D2" s="56"/>
      <c r="E2" s="14"/>
      <c r="F2" s="14"/>
      <c r="G2" s="14"/>
      <c r="H2" s="14"/>
      <c r="I2" s="17"/>
      <c r="J2" s="17"/>
      <c r="K2" s="6"/>
      <c r="L2" s="6"/>
      <c r="M2" s="6"/>
      <c r="N2" s="6"/>
      <c r="O2" s="6"/>
      <c r="P2" s="6"/>
      <c r="Q2" s="6"/>
      <c r="R2" s="6"/>
      <c r="S2" s="41"/>
      <c r="T2" s="7"/>
      <c r="U2" s="35"/>
      <c r="V2" s="35"/>
      <c r="W2" s="20"/>
      <c r="X2" s="20"/>
      <c r="Y2" s="20"/>
      <c r="Z2" s="20"/>
    </row>
    <row r="3" spans="1:28" s="5" customFormat="1" ht="15.75" x14ac:dyDescent="0.25">
      <c r="A3" s="67"/>
      <c r="B3" s="68"/>
      <c r="C3" s="67"/>
      <c r="D3" s="58"/>
      <c r="E3" s="14"/>
      <c r="F3" s="14"/>
      <c r="G3" s="14"/>
      <c r="H3" s="14"/>
      <c r="I3" s="17"/>
      <c r="J3" s="17"/>
      <c r="K3" s="6"/>
      <c r="L3" s="6"/>
      <c r="M3" s="6"/>
      <c r="N3" s="6"/>
      <c r="O3" s="99"/>
      <c r="P3" s="6"/>
      <c r="Q3" s="6"/>
      <c r="R3" s="6"/>
      <c r="S3" s="41"/>
      <c r="T3" s="7"/>
      <c r="U3" s="35"/>
      <c r="V3" s="35"/>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41"/>
      <c r="T4" s="7"/>
      <c r="U4" s="35"/>
      <c r="V4" s="35"/>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41"/>
      <c r="T5" s="7"/>
      <c r="U5" s="35"/>
      <c r="V5" s="35"/>
      <c r="W5" s="21"/>
      <c r="X5" s="21"/>
      <c r="Y5" s="20"/>
      <c r="Z5" s="20"/>
      <c r="AB5" s="10"/>
    </row>
    <row r="6" spans="1:28" s="11" customFormat="1" ht="12.75" customHeight="1" x14ac:dyDescent="0.2">
      <c r="A6" s="184" t="s">
        <v>0</v>
      </c>
      <c r="B6" s="187" t="s">
        <v>1</v>
      </c>
      <c r="C6" s="187" t="s">
        <v>2</v>
      </c>
      <c r="D6" s="187" t="s">
        <v>3</v>
      </c>
      <c r="E6" s="169" t="s">
        <v>4</v>
      </c>
      <c r="F6" s="169" t="s">
        <v>14</v>
      </c>
      <c r="G6" s="169" t="s">
        <v>22</v>
      </c>
      <c r="H6" s="169" t="s">
        <v>23</v>
      </c>
      <c r="I6" s="181" t="s">
        <v>125</v>
      </c>
      <c r="J6" s="181" t="s">
        <v>145</v>
      </c>
      <c r="K6" s="172" t="s">
        <v>5</v>
      </c>
      <c r="L6" s="173"/>
      <c r="M6" s="178" t="s">
        <v>21</v>
      </c>
      <c r="N6" s="172" t="s">
        <v>15</v>
      </c>
      <c r="O6" s="178" t="s">
        <v>19</v>
      </c>
      <c r="P6" s="188" t="s">
        <v>17</v>
      </c>
      <c r="Q6" s="189"/>
      <c r="R6" s="178" t="s">
        <v>20</v>
      </c>
      <c r="S6" s="181" t="s">
        <v>10</v>
      </c>
      <c r="T6" s="22"/>
      <c r="U6" s="202" t="s">
        <v>42</v>
      </c>
      <c r="V6" s="203"/>
      <c r="W6" s="203"/>
      <c r="X6" s="203"/>
      <c r="Y6" s="203"/>
      <c r="Z6" s="204"/>
      <c r="AB6" s="187" t="s">
        <v>9</v>
      </c>
    </row>
    <row r="7" spans="1:28" s="11" customFormat="1" ht="12.75" customHeight="1" x14ac:dyDescent="0.2">
      <c r="A7" s="185"/>
      <c r="B7" s="187"/>
      <c r="C7" s="187"/>
      <c r="D7" s="187"/>
      <c r="E7" s="170"/>
      <c r="F7" s="170"/>
      <c r="G7" s="170"/>
      <c r="H7" s="170"/>
      <c r="I7" s="182"/>
      <c r="J7" s="182"/>
      <c r="K7" s="174"/>
      <c r="L7" s="175"/>
      <c r="M7" s="179"/>
      <c r="N7" s="174"/>
      <c r="O7" s="179"/>
      <c r="P7" s="190"/>
      <c r="Q7" s="191"/>
      <c r="R7" s="179"/>
      <c r="S7" s="182"/>
      <c r="T7" s="22"/>
      <c r="U7" s="178" t="s">
        <v>25</v>
      </c>
      <c r="V7" s="178" t="s">
        <v>26</v>
      </c>
      <c r="W7" s="194" t="s">
        <v>6</v>
      </c>
      <c r="X7" s="195"/>
      <c r="Y7" s="198" t="s">
        <v>7</v>
      </c>
      <c r="Z7" s="200" t="s">
        <v>8</v>
      </c>
      <c r="AB7" s="187"/>
    </row>
    <row r="8" spans="1:28" s="11" customFormat="1" x14ac:dyDescent="0.2">
      <c r="A8" s="186"/>
      <c r="B8" s="187"/>
      <c r="C8" s="187"/>
      <c r="D8" s="187"/>
      <c r="E8" s="171"/>
      <c r="F8" s="171"/>
      <c r="G8" s="171"/>
      <c r="H8" s="171"/>
      <c r="I8" s="183"/>
      <c r="J8" s="183"/>
      <c r="K8" s="176"/>
      <c r="L8" s="177"/>
      <c r="M8" s="180"/>
      <c r="N8" s="176"/>
      <c r="O8" s="180"/>
      <c r="P8" s="192"/>
      <c r="Q8" s="193"/>
      <c r="R8" s="180"/>
      <c r="S8" s="183"/>
      <c r="T8" s="22"/>
      <c r="U8" s="180"/>
      <c r="V8" s="180"/>
      <c r="W8" s="196"/>
      <c r="X8" s="197"/>
      <c r="Y8" s="199"/>
      <c r="Z8" s="201"/>
      <c r="AB8" s="187"/>
    </row>
    <row r="9" spans="1:28" s="11" customFormat="1" ht="12" customHeight="1" x14ac:dyDescent="0.2">
      <c r="A9" s="59"/>
      <c r="B9" s="60"/>
      <c r="C9" s="60"/>
      <c r="D9" s="60"/>
      <c r="E9" s="61"/>
      <c r="F9" s="61"/>
      <c r="G9" s="61"/>
      <c r="H9" s="61"/>
      <c r="I9" s="59"/>
      <c r="J9" s="59"/>
      <c r="K9" s="60"/>
      <c r="L9" s="60"/>
      <c r="M9" s="62"/>
      <c r="N9" s="60"/>
      <c r="O9" s="62"/>
      <c r="P9" s="62"/>
      <c r="Q9" s="62"/>
      <c r="R9" s="62"/>
      <c r="S9" s="66"/>
      <c r="T9" s="63"/>
      <c r="U9" s="62"/>
      <c r="V9" s="62"/>
      <c r="W9" s="59"/>
      <c r="X9" s="59"/>
      <c r="Y9" s="64"/>
      <c r="Z9" s="64"/>
      <c r="AA9" s="65"/>
      <c r="AB9" s="60"/>
    </row>
    <row r="10" spans="1:28" s="23" customFormat="1" x14ac:dyDescent="0.2">
      <c r="A10" s="25">
        <v>2019</v>
      </c>
      <c r="B10" s="25" t="s">
        <v>94</v>
      </c>
      <c r="C10" s="25">
        <v>54</v>
      </c>
      <c r="D10" s="25" t="s">
        <v>11</v>
      </c>
      <c r="E10" s="29">
        <v>43480</v>
      </c>
      <c r="F10" s="29">
        <v>43586</v>
      </c>
      <c r="G10" s="29">
        <v>43616</v>
      </c>
      <c r="H10" s="29">
        <v>43623</v>
      </c>
      <c r="I10" s="48">
        <v>4000</v>
      </c>
      <c r="J10" s="48" t="s">
        <v>147</v>
      </c>
      <c r="K10" s="25" t="s">
        <v>88</v>
      </c>
      <c r="L10" s="25" t="s">
        <v>89</v>
      </c>
      <c r="M10" s="52">
        <v>61</v>
      </c>
      <c r="N10" s="25" t="s">
        <v>12</v>
      </c>
      <c r="O10" s="45">
        <f t="shared" ref="O10:O27" si="0">-(M10*I10)</f>
        <v>-244000</v>
      </c>
      <c r="P10" s="36"/>
      <c r="Q10" s="92" t="s">
        <v>115</v>
      </c>
      <c r="R10" s="43">
        <f t="shared" ref="R10:R27" si="1">I10*V10</f>
        <v>288230.68</v>
      </c>
      <c r="S10" s="32">
        <f>4.65*I10*(-1)</f>
        <v>-18600</v>
      </c>
      <c r="T10" s="25"/>
      <c r="U10" s="57">
        <v>71.59</v>
      </c>
      <c r="V10" s="57">
        <v>72.057670000000002</v>
      </c>
      <c r="W10" s="32">
        <f>(V10-M10)*I10</f>
        <v>44230.680000000008</v>
      </c>
      <c r="X10" s="55">
        <f t="shared" ref="X10:X13" si="2">W10</f>
        <v>44230.680000000008</v>
      </c>
      <c r="Y10" s="32">
        <f t="shared" ref="Y10:Y13" si="3">W10</f>
        <v>44230.680000000008</v>
      </c>
      <c r="Z10" s="32">
        <v>0</v>
      </c>
      <c r="AA10" s="25"/>
      <c r="AB10" s="95" t="s">
        <v>90</v>
      </c>
    </row>
    <row r="11" spans="1:28" s="23" customFormat="1" x14ac:dyDescent="0.2">
      <c r="A11" s="25">
        <v>2019</v>
      </c>
      <c r="B11" s="25" t="s">
        <v>100</v>
      </c>
      <c r="C11" s="25">
        <v>60</v>
      </c>
      <c r="D11" s="25" t="s">
        <v>11</v>
      </c>
      <c r="E11" s="29">
        <v>43480</v>
      </c>
      <c r="F11" s="29">
        <v>43586</v>
      </c>
      <c r="G11" s="29">
        <v>43616</v>
      </c>
      <c r="H11" s="29">
        <v>43623</v>
      </c>
      <c r="I11" s="48">
        <v>4000</v>
      </c>
      <c r="J11" s="48" t="s">
        <v>147</v>
      </c>
      <c r="K11" s="25" t="s">
        <v>88</v>
      </c>
      <c r="L11" s="25" t="s">
        <v>89</v>
      </c>
      <c r="M11" s="52">
        <v>61</v>
      </c>
      <c r="N11" s="25" t="s">
        <v>12</v>
      </c>
      <c r="O11" s="45">
        <f t="shared" si="0"/>
        <v>-244000</v>
      </c>
      <c r="P11" s="36"/>
      <c r="Q11" s="92" t="s">
        <v>115</v>
      </c>
      <c r="R11" s="43">
        <f t="shared" si="1"/>
        <v>288230.68</v>
      </c>
      <c r="S11" s="32">
        <f>4.85*I11*(-1)</f>
        <v>-19400</v>
      </c>
      <c r="T11" s="25"/>
      <c r="U11" s="57">
        <v>71.59</v>
      </c>
      <c r="V11" s="57">
        <v>72.057670000000002</v>
      </c>
      <c r="W11" s="32">
        <f>(V11-M11)*I11</f>
        <v>44230.680000000008</v>
      </c>
      <c r="X11" s="55">
        <f t="shared" si="2"/>
        <v>44230.680000000008</v>
      </c>
      <c r="Y11" s="32">
        <f t="shared" si="3"/>
        <v>44230.680000000008</v>
      </c>
      <c r="Z11" s="32">
        <v>0</v>
      </c>
      <c r="AA11" s="25"/>
      <c r="AB11" s="95" t="s">
        <v>90</v>
      </c>
    </row>
    <row r="12" spans="1:28" s="23" customFormat="1" x14ac:dyDescent="0.2">
      <c r="A12" s="25">
        <v>2019</v>
      </c>
      <c r="B12" s="25" t="s">
        <v>110</v>
      </c>
      <c r="C12" s="25">
        <v>68</v>
      </c>
      <c r="D12" s="25" t="s">
        <v>11</v>
      </c>
      <c r="E12" s="29">
        <v>43480</v>
      </c>
      <c r="F12" s="29">
        <v>43586</v>
      </c>
      <c r="G12" s="29">
        <v>43616</v>
      </c>
      <c r="H12" s="29">
        <v>43623</v>
      </c>
      <c r="I12" s="48">
        <v>4000</v>
      </c>
      <c r="J12" s="48" t="s">
        <v>147</v>
      </c>
      <c r="K12" s="25" t="s">
        <v>106</v>
      </c>
      <c r="L12" s="25" t="s">
        <v>107</v>
      </c>
      <c r="M12" s="52">
        <v>54.85</v>
      </c>
      <c r="N12" s="25" t="s">
        <v>12</v>
      </c>
      <c r="O12" s="45">
        <f t="shared" si="0"/>
        <v>-219400</v>
      </c>
      <c r="P12" s="36"/>
      <c r="Q12" s="92" t="s">
        <v>115</v>
      </c>
      <c r="R12" s="43">
        <f t="shared" si="1"/>
        <v>219400.03</v>
      </c>
      <c r="S12" s="32">
        <f>2.35*I12</f>
        <v>9400</v>
      </c>
      <c r="T12" s="25"/>
      <c r="U12" s="57">
        <v>54.85</v>
      </c>
      <c r="V12" s="57">
        <v>54.850007499999997</v>
      </c>
      <c r="W12" s="32">
        <f>(M12-V12)*I12</f>
        <v>-2.99999999811007E-2</v>
      </c>
      <c r="X12" s="55">
        <f t="shared" si="2"/>
        <v>-2.99999999811007E-2</v>
      </c>
      <c r="Y12" s="32">
        <f t="shared" si="3"/>
        <v>-2.99999999811007E-2</v>
      </c>
      <c r="Z12" s="32">
        <v>0</v>
      </c>
      <c r="AA12" s="25"/>
      <c r="AB12" s="95" t="s">
        <v>90</v>
      </c>
    </row>
    <row r="13" spans="1:28" s="23" customFormat="1" x14ac:dyDescent="0.2">
      <c r="A13" s="25">
        <v>2019</v>
      </c>
      <c r="B13" s="25" t="s">
        <v>119</v>
      </c>
      <c r="C13" s="25">
        <v>76</v>
      </c>
      <c r="D13" s="25" t="s">
        <v>11</v>
      </c>
      <c r="E13" s="29">
        <v>43480</v>
      </c>
      <c r="F13" s="29">
        <v>43586</v>
      </c>
      <c r="G13" s="29">
        <v>43616</v>
      </c>
      <c r="H13" s="29">
        <v>43623</v>
      </c>
      <c r="I13" s="48">
        <v>4000</v>
      </c>
      <c r="J13" s="48" t="s">
        <v>147</v>
      </c>
      <c r="K13" s="25" t="s">
        <v>13</v>
      </c>
      <c r="L13" s="25" t="s">
        <v>16</v>
      </c>
      <c r="M13" s="52">
        <v>60.75</v>
      </c>
      <c r="N13" s="25" t="s">
        <v>12</v>
      </c>
      <c r="O13" s="45">
        <f t="shared" si="0"/>
        <v>-243000</v>
      </c>
      <c r="P13" s="36" t="s">
        <v>18</v>
      </c>
      <c r="Q13" s="92" t="s">
        <v>115</v>
      </c>
      <c r="R13" s="43">
        <f t="shared" si="1"/>
        <v>288353.04000000004</v>
      </c>
      <c r="S13" s="32">
        <v>0</v>
      </c>
      <c r="T13" s="25"/>
      <c r="U13" s="57">
        <v>71.595950000000002</v>
      </c>
      <c r="V13" s="57">
        <v>72.088260000000005</v>
      </c>
      <c r="W13" s="32">
        <f>(V13-M13)*I13</f>
        <v>45353.040000000023</v>
      </c>
      <c r="X13" s="55">
        <f t="shared" si="2"/>
        <v>45353.040000000023</v>
      </c>
      <c r="Y13" s="32">
        <f t="shared" si="3"/>
        <v>45353.040000000023</v>
      </c>
      <c r="Z13" s="32">
        <v>0</v>
      </c>
      <c r="AA13" s="25"/>
      <c r="AB13" s="95" t="s">
        <v>90</v>
      </c>
    </row>
    <row r="14" spans="1:28" s="23" customFormat="1" x14ac:dyDescent="0.2">
      <c r="A14" s="25">
        <v>2019</v>
      </c>
      <c r="B14" s="25" t="s">
        <v>95</v>
      </c>
      <c r="C14" s="25">
        <v>55</v>
      </c>
      <c r="D14" s="25" t="s">
        <v>11</v>
      </c>
      <c r="E14" s="29">
        <v>43480</v>
      </c>
      <c r="F14" s="29">
        <v>43617</v>
      </c>
      <c r="G14" s="29">
        <v>43646</v>
      </c>
      <c r="H14" s="29">
        <v>43654</v>
      </c>
      <c r="I14" s="48">
        <v>4000</v>
      </c>
      <c r="J14" s="48" t="s">
        <v>147</v>
      </c>
      <c r="K14" s="25" t="s">
        <v>88</v>
      </c>
      <c r="L14" s="25" t="s">
        <v>89</v>
      </c>
      <c r="M14" s="52">
        <v>61</v>
      </c>
      <c r="N14" s="25" t="s">
        <v>12</v>
      </c>
      <c r="O14" s="45">
        <f t="shared" si="0"/>
        <v>-244000</v>
      </c>
      <c r="P14" s="36"/>
      <c r="Q14" s="92" t="s">
        <v>115</v>
      </c>
      <c r="R14" s="43">
        <f t="shared" si="1"/>
        <v>286535.48</v>
      </c>
      <c r="S14" s="32">
        <f>4.65*I14*(-1)</f>
        <v>-18600</v>
      </c>
      <c r="T14" s="25"/>
      <c r="U14" s="57">
        <v>71.59</v>
      </c>
      <c r="V14" s="57">
        <v>71.633870000000002</v>
      </c>
      <c r="W14" s="32">
        <f>(V14-M14)*I14</f>
        <v>42535.48000000001</v>
      </c>
      <c r="X14" s="55">
        <f t="shared" ref="X14:X17" si="4">W14</f>
        <v>42535.48000000001</v>
      </c>
      <c r="Y14" s="32">
        <f t="shared" ref="Y14:Y17" si="5">W14</f>
        <v>42535.48000000001</v>
      </c>
      <c r="Z14" s="32">
        <v>0</v>
      </c>
      <c r="AA14" s="25"/>
      <c r="AB14" s="95" t="s">
        <v>90</v>
      </c>
    </row>
    <row r="15" spans="1:28" s="23" customFormat="1" x14ac:dyDescent="0.2">
      <c r="A15" s="25">
        <v>2019</v>
      </c>
      <c r="B15" s="25" t="s">
        <v>101</v>
      </c>
      <c r="C15" s="25">
        <v>61</v>
      </c>
      <c r="D15" s="25" t="s">
        <v>11</v>
      </c>
      <c r="E15" s="29">
        <v>43480</v>
      </c>
      <c r="F15" s="29">
        <v>43617</v>
      </c>
      <c r="G15" s="29">
        <v>43646</v>
      </c>
      <c r="H15" s="29">
        <v>43654</v>
      </c>
      <c r="I15" s="48">
        <v>4000</v>
      </c>
      <c r="J15" s="48" t="s">
        <v>147</v>
      </c>
      <c r="K15" s="25" t="s">
        <v>88</v>
      </c>
      <c r="L15" s="25" t="s">
        <v>89</v>
      </c>
      <c r="M15" s="52">
        <v>61</v>
      </c>
      <c r="N15" s="25" t="s">
        <v>12</v>
      </c>
      <c r="O15" s="45">
        <f t="shared" si="0"/>
        <v>-244000</v>
      </c>
      <c r="P15" s="36"/>
      <c r="Q15" s="92" t="s">
        <v>115</v>
      </c>
      <c r="R15" s="43">
        <f t="shared" si="1"/>
        <v>286535.48</v>
      </c>
      <c r="S15" s="32">
        <f>4.85*I15*(-1)</f>
        <v>-19400</v>
      </c>
      <c r="T15" s="25"/>
      <c r="U15" s="57">
        <v>71.59</v>
      </c>
      <c r="V15" s="57">
        <v>71.633870000000002</v>
      </c>
      <c r="W15" s="32">
        <f>(V15-M15)*I15</f>
        <v>42535.48000000001</v>
      </c>
      <c r="X15" s="55">
        <f t="shared" si="4"/>
        <v>42535.48000000001</v>
      </c>
      <c r="Y15" s="32">
        <f t="shared" si="5"/>
        <v>42535.48000000001</v>
      </c>
      <c r="Z15" s="32">
        <v>0</v>
      </c>
      <c r="AA15" s="25"/>
      <c r="AB15" s="95" t="s">
        <v>90</v>
      </c>
    </row>
    <row r="16" spans="1:28" s="23" customFormat="1" x14ac:dyDescent="0.2">
      <c r="A16" s="25">
        <v>2019</v>
      </c>
      <c r="B16" s="25" t="s">
        <v>111</v>
      </c>
      <c r="C16" s="25">
        <v>69</v>
      </c>
      <c r="D16" s="25" t="s">
        <v>11</v>
      </c>
      <c r="E16" s="29">
        <v>43480</v>
      </c>
      <c r="F16" s="29">
        <v>43617</v>
      </c>
      <c r="G16" s="29">
        <v>43646</v>
      </c>
      <c r="H16" s="29">
        <v>43654</v>
      </c>
      <c r="I16" s="48">
        <v>4000</v>
      </c>
      <c r="J16" s="48" t="s">
        <v>147</v>
      </c>
      <c r="K16" s="25" t="s">
        <v>106</v>
      </c>
      <c r="L16" s="25" t="s">
        <v>107</v>
      </c>
      <c r="M16" s="52">
        <v>54.85</v>
      </c>
      <c r="N16" s="25" t="s">
        <v>12</v>
      </c>
      <c r="O16" s="45">
        <f t="shared" si="0"/>
        <v>-219400</v>
      </c>
      <c r="P16" s="36"/>
      <c r="Q16" s="92" t="s">
        <v>115</v>
      </c>
      <c r="R16" s="43">
        <f t="shared" si="1"/>
        <v>219515.19999999998</v>
      </c>
      <c r="S16" s="32">
        <f>2.35*I16</f>
        <v>9400</v>
      </c>
      <c r="T16" s="25"/>
      <c r="U16" s="57">
        <v>54.85</v>
      </c>
      <c r="V16" s="57">
        <v>54.878799999999998</v>
      </c>
      <c r="W16" s="32">
        <f>(M16-V16)*I16</f>
        <v>-115.19999999998731</v>
      </c>
      <c r="X16" s="55">
        <f t="shared" si="4"/>
        <v>-115.19999999998731</v>
      </c>
      <c r="Y16" s="32">
        <f t="shared" si="5"/>
        <v>-115.19999999998731</v>
      </c>
      <c r="Z16" s="32">
        <v>0</v>
      </c>
      <c r="AA16" s="25"/>
      <c r="AB16" s="95" t="s">
        <v>90</v>
      </c>
    </row>
    <row r="17" spans="1:28" s="23" customFormat="1" x14ac:dyDescent="0.2">
      <c r="A17" s="25">
        <v>2019</v>
      </c>
      <c r="B17" s="25" t="s">
        <v>120</v>
      </c>
      <c r="C17" s="25">
        <v>77</v>
      </c>
      <c r="D17" s="25" t="s">
        <v>11</v>
      </c>
      <c r="E17" s="29">
        <v>43480</v>
      </c>
      <c r="F17" s="29">
        <v>43617</v>
      </c>
      <c r="G17" s="29">
        <v>43646</v>
      </c>
      <c r="H17" s="29">
        <v>43654</v>
      </c>
      <c r="I17" s="48">
        <v>4000</v>
      </c>
      <c r="J17" s="48" t="s">
        <v>147</v>
      </c>
      <c r="K17" s="25" t="s">
        <v>13</v>
      </c>
      <c r="L17" s="25" t="s">
        <v>16</v>
      </c>
      <c r="M17" s="52">
        <v>60.75</v>
      </c>
      <c r="N17" s="25" t="s">
        <v>12</v>
      </c>
      <c r="O17" s="45">
        <f t="shared" si="0"/>
        <v>-243000</v>
      </c>
      <c r="P17" s="36" t="s">
        <v>18</v>
      </c>
      <c r="Q17" s="92" t="s">
        <v>115</v>
      </c>
      <c r="R17" s="43">
        <f t="shared" si="1"/>
        <v>285893</v>
      </c>
      <c r="S17" s="32">
        <v>0</v>
      </c>
      <c r="T17" s="25"/>
      <c r="U17" s="57">
        <v>71.595950000000002</v>
      </c>
      <c r="V17" s="57">
        <v>71.473249999999993</v>
      </c>
      <c r="W17" s="32">
        <f>(V17-M17)*I17</f>
        <v>42892.999999999971</v>
      </c>
      <c r="X17" s="55">
        <f t="shared" si="4"/>
        <v>42892.999999999971</v>
      </c>
      <c r="Y17" s="32">
        <f t="shared" si="5"/>
        <v>42892.999999999971</v>
      </c>
      <c r="Z17" s="32">
        <v>0</v>
      </c>
      <c r="AA17" s="25"/>
      <c r="AB17" s="95" t="s">
        <v>90</v>
      </c>
    </row>
    <row r="18" spans="1:28" s="23" customFormat="1" x14ac:dyDescent="0.2">
      <c r="A18" s="25">
        <v>2019</v>
      </c>
      <c r="B18" s="25" t="s">
        <v>96</v>
      </c>
      <c r="C18" s="25">
        <v>56</v>
      </c>
      <c r="D18" s="25" t="s">
        <v>11</v>
      </c>
      <c r="E18" s="29">
        <v>43480</v>
      </c>
      <c r="F18" s="29">
        <v>43647</v>
      </c>
      <c r="G18" s="29">
        <v>43677</v>
      </c>
      <c r="H18" s="29">
        <v>43684</v>
      </c>
      <c r="I18" s="48">
        <v>4000</v>
      </c>
      <c r="J18" s="48" t="s">
        <v>147</v>
      </c>
      <c r="K18" s="25" t="s">
        <v>88</v>
      </c>
      <c r="L18" s="25" t="s">
        <v>89</v>
      </c>
      <c r="M18" s="52">
        <v>61</v>
      </c>
      <c r="N18" s="25" t="s">
        <v>12</v>
      </c>
      <c r="O18" s="45">
        <f t="shared" si="0"/>
        <v>-244000</v>
      </c>
      <c r="P18" s="36"/>
      <c r="Q18" s="92" t="s">
        <v>115</v>
      </c>
      <c r="R18" s="43">
        <f t="shared" si="1"/>
        <v>285776</v>
      </c>
      <c r="S18" s="32">
        <f>4.65*I18*(-1)</f>
        <v>-18600</v>
      </c>
      <c r="T18" s="25"/>
      <c r="U18" s="57">
        <v>71.59</v>
      </c>
      <c r="V18" s="57">
        <v>71.444000000000003</v>
      </c>
      <c r="W18" s="32">
        <f>(V18-M18)*I18</f>
        <v>41776.000000000007</v>
      </c>
      <c r="X18" s="55">
        <f t="shared" ref="X18:X21" si="6">W18</f>
        <v>41776.000000000007</v>
      </c>
      <c r="Y18" s="32">
        <f t="shared" ref="Y18:Y21" si="7">W18</f>
        <v>41776.000000000007</v>
      </c>
      <c r="Z18" s="32">
        <v>0</v>
      </c>
      <c r="AA18" s="25"/>
      <c r="AB18" s="95" t="s">
        <v>90</v>
      </c>
    </row>
    <row r="19" spans="1:28" s="23" customFormat="1" x14ac:dyDescent="0.2">
      <c r="A19" s="25">
        <v>2019</v>
      </c>
      <c r="B19" s="25" t="s">
        <v>102</v>
      </c>
      <c r="C19" s="25">
        <v>62</v>
      </c>
      <c r="D19" s="25" t="s">
        <v>11</v>
      </c>
      <c r="E19" s="29">
        <v>43480</v>
      </c>
      <c r="F19" s="29">
        <v>43647</v>
      </c>
      <c r="G19" s="29">
        <v>43677</v>
      </c>
      <c r="H19" s="29">
        <v>43684</v>
      </c>
      <c r="I19" s="48">
        <v>4000</v>
      </c>
      <c r="J19" s="48" t="s">
        <v>147</v>
      </c>
      <c r="K19" s="25" t="s">
        <v>88</v>
      </c>
      <c r="L19" s="25" t="s">
        <v>89</v>
      </c>
      <c r="M19" s="52">
        <v>61</v>
      </c>
      <c r="N19" s="25" t="s">
        <v>12</v>
      </c>
      <c r="O19" s="45">
        <f t="shared" si="0"/>
        <v>-244000</v>
      </c>
      <c r="P19" s="36"/>
      <c r="Q19" s="92" t="s">
        <v>115</v>
      </c>
      <c r="R19" s="43">
        <f t="shared" si="1"/>
        <v>285776</v>
      </c>
      <c r="S19" s="32">
        <f>4.85*I19*(-1)</f>
        <v>-19400</v>
      </c>
      <c r="T19" s="25"/>
      <c r="U19" s="57">
        <v>71.59</v>
      </c>
      <c r="V19" s="57">
        <v>71.444000000000003</v>
      </c>
      <c r="W19" s="32">
        <f>(V19-M19)*I19</f>
        <v>41776.000000000007</v>
      </c>
      <c r="X19" s="55">
        <f t="shared" si="6"/>
        <v>41776.000000000007</v>
      </c>
      <c r="Y19" s="32">
        <f t="shared" si="7"/>
        <v>41776.000000000007</v>
      </c>
      <c r="Z19" s="32">
        <v>0</v>
      </c>
      <c r="AA19" s="25"/>
      <c r="AB19" s="95" t="s">
        <v>90</v>
      </c>
    </row>
    <row r="20" spans="1:28" s="23" customFormat="1" x14ac:dyDescent="0.2">
      <c r="A20" s="25">
        <v>2019</v>
      </c>
      <c r="B20" s="25" t="s">
        <v>112</v>
      </c>
      <c r="C20" s="25">
        <v>70</v>
      </c>
      <c r="D20" s="25" t="s">
        <v>11</v>
      </c>
      <c r="E20" s="29">
        <v>43480</v>
      </c>
      <c r="F20" s="29">
        <v>43647</v>
      </c>
      <c r="G20" s="29">
        <v>43677</v>
      </c>
      <c r="H20" s="29">
        <v>43684</v>
      </c>
      <c r="I20" s="48">
        <v>4000</v>
      </c>
      <c r="J20" s="48" t="s">
        <v>147</v>
      </c>
      <c r="K20" s="25" t="s">
        <v>106</v>
      </c>
      <c r="L20" s="25" t="s">
        <v>107</v>
      </c>
      <c r="M20" s="52">
        <v>54.85</v>
      </c>
      <c r="N20" s="25" t="s">
        <v>12</v>
      </c>
      <c r="O20" s="45">
        <f t="shared" si="0"/>
        <v>-219400</v>
      </c>
      <c r="P20" s="36"/>
      <c r="Q20" s="92" t="s">
        <v>115</v>
      </c>
      <c r="R20" s="43">
        <f t="shared" si="1"/>
        <v>219948.55000000002</v>
      </c>
      <c r="S20" s="32">
        <f>2.35*I20</f>
        <v>9400</v>
      </c>
      <c r="T20" s="25"/>
      <c r="U20" s="57">
        <v>54.85</v>
      </c>
      <c r="V20" s="57">
        <v>54.987137500000003</v>
      </c>
      <c r="W20" s="32">
        <f>(M20-V20)*I20</f>
        <v>-548.55000000000587</v>
      </c>
      <c r="X20" s="55">
        <f t="shared" si="6"/>
        <v>-548.55000000000587</v>
      </c>
      <c r="Y20" s="32">
        <f t="shared" si="7"/>
        <v>-548.55000000000587</v>
      </c>
      <c r="Z20" s="32">
        <v>0</v>
      </c>
      <c r="AA20" s="25"/>
      <c r="AB20" s="95" t="s">
        <v>90</v>
      </c>
    </row>
    <row r="21" spans="1:28" s="23" customFormat="1" x14ac:dyDescent="0.2">
      <c r="A21" s="25">
        <v>2019</v>
      </c>
      <c r="B21" s="25" t="s">
        <v>121</v>
      </c>
      <c r="C21" s="25">
        <v>78</v>
      </c>
      <c r="D21" s="25" t="s">
        <v>11</v>
      </c>
      <c r="E21" s="29">
        <v>43480</v>
      </c>
      <c r="F21" s="29">
        <v>43647</v>
      </c>
      <c r="G21" s="29">
        <v>43677</v>
      </c>
      <c r="H21" s="29">
        <v>43684</v>
      </c>
      <c r="I21" s="48">
        <v>4000</v>
      </c>
      <c r="J21" s="48" t="s">
        <v>147</v>
      </c>
      <c r="K21" s="25" t="s">
        <v>13</v>
      </c>
      <c r="L21" s="25" t="s">
        <v>16</v>
      </c>
      <c r="M21" s="52">
        <v>60.75</v>
      </c>
      <c r="N21" s="25" t="s">
        <v>12</v>
      </c>
      <c r="O21" s="45">
        <f t="shared" si="0"/>
        <v>-243000</v>
      </c>
      <c r="P21" s="36" t="s">
        <v>18</v>
      </c>
      <c r="Q21" s="92" t="s">
        <v>115</v>
      </c>
      <c r="R21" s="43">
        <f t="shared" si="1"/>
        <v>283775.64</v>
      </c>
      <c r="S21" s="32">
        <v>0</v>
      </c>
      <c r="T21" s="25"/>
      <c r="U21" s="57">
        <v>71.595950000000002</v>
      </c>
      <c r="V21" s="57">
        <v>70.943910000000002</v>
      </c>
      <c r="W21" s="32">
        <f>(V21-M21)*I21</f>
        <v>40775.640000000007</v>
      </c>
      <c r="X21" s="55">
        <f t="shared" si="6"/>
        <v>40775.640000000007</v>
      </c>
      <c r="Y21" s="32">
        <f t="shared" si="7"/>
        <v>40775.640000000007</v>
      </c>
      <c r="Z21" s="32">
        <v>0</v>
      </c>
      <c r="AA21" s="25"/>
      <c r="AB21" s="95" t="s">
        <v>90</v>
      </c>
    </row>
    <row r="22" spans="1:28" s="23" customFormat="1" x14ac:dyDescent="0.2">
      <c r="A22" s="25">
        <v>2019</v>
      </c>
      <c r="B22" s="25" t="s">
        <v>103</v>
      </c>
      <c r="C22" s="25">
        <v>63</v>
      </c>
      <c r="D22" s="25" t="s">
        <v>11</v>
      </c>
      <c r="E22" s="29">
        <v>43480</v>
      </c>
      <c r="F22" s="29">
        <v>43678</v>
      </c>
      <c r="G22" s="29">
        <v>43708</v>
      </c>
      <c r="H22" s="29">
        <v>43717</v>
      </c>
      <c r="I22" s="48">
        <v>4000</v>
      </c>
      <c r="J22" s="48" t="s">
        <v>147</v>
      </c>
      <c r="K22" s="25" t="s">
        <v>88</v>
      </c>
      <c r="L22" s="25" t="s">
        <v>89</v>
      </c>
      <c r="M22" s="52">
        <v>61</v>
      </c>
      <c r="N22" s="25" t="s">
        <v>12</v>
      </c>
      <c r="O22" s="45">
        <f t="shared" si="0"/>
        <v>-244000</v>
      </c>
      <c r="P22" s="36"/>
      <c r="Q22" s="92" t="s">
        <v>115</v>
      </c>
      <c r="R22" s="43">
        <f t="shared" si="1"/>
        <v>285341.52</v>
      </c>
      <c r="S22" s="32">
        <f>4.85*I22*(-1)</f>
        <v>-19400</v>
      </c>
      <c r="T22" s="25"/>
      <c r="U22" s="57">
        <v>71.59</v>
      </c>
      <c r="V22" s="57">
        <v>71.335380000000001</v>
      </c>
      <c r="W22" s="32">
        <f>(V22-M22)*I22</f>
        <v>41341.520000000004</v>
      </c>
      <c r="X22" s="55">
        <f t="shared" ref="X22:X24" si="8">W22</f>
        <v>41341.520000000004</v>
      </c>
      <c r="Y22" s="32">
        <f t="shared" ref="Y22:Y24" si="9">W22</f>
        <v>41341.520000000004</v>
      </c>
      <c r="Z22" s="32">
        <v>0</v>
      </c>
      <c r="AA22" s="25"/>
      <c r="AB22" s="95" t="s">
        <v>90</v>
      </c>
    </row>
    <row r="23" spans="1:28" s="23" customFormat="1" x14ac:dyDescent="0.2">
      <c r="A23" s="25">
        <v>2019</v>
      </c>
      <c r="B23" s="25" t="s">
        <v>113</v>
      </c>
      <c r="C23" s="25">
        <v>71</v>
      </c>
      <c r="D23" s="25" t="s">
        <v>11</v>
      </c>
      <c r="E23" s="29">
        <v>43480</v>
      </c>
      <c r="F23" s="29">
        <v>43678</v>
      </c>
      <c r="G23" s="29">
        <v>43708</v>
      </c>
      <c r="H23" s="29">
        <v>43717</v>
      </c>
      <c r="I23" s="48">
        <v>4000</v>
      </c>
      <c r="J23" s="48" t="s">
        <v>147</v>
      </c>
      <c r="K23" s="25" t="s">
        <v>106</v>
      </c>
      <c r="L23" s="25" t="s">
        <v>107</v>
      </c>
      <c r="M23" s="52">
        <v>54.85</v>
      </c>
      <c r="N23" s="25" t="s">
        <v>12</v>
      </c>
      <c r="O23" s="45">
        <f t="shared" si="0"/>
        <v>-219400</v>
      </c>
      <c r="P23" s="36"/>
      <c r="Q23" s="92" t="s">
        <v>115</v>
      </c>
      <c r="R23" s="43">
        <f t="shared" si="1"/>
        <v>220603.24</v>
      </c>
      <c r="S23" s="32">
        <f>2.35*I23</f>
        <v>9400</v>
      </c>
      <c r="T23" s="25"/>
      <c r="U23" s="57">
        <v>54.85</v>
      </c>
      <c r="V23" s="57">
        <v>55.15081</v>
      </c>
      <c r="W23" s="32">
        <f>(M23-V23)*I23</f>
        <v>-1203.2399999999939</v>
      </c>
      <c r="X23" s="55">
        <f t="shared" si="8"/>
        <v>-1203.2399999999939</v>
      </c>
      <c r="Y23" s="32">
        <f t="shared" si="9"/>
        <v>-1203.2399999999939</v>
      </c>
      <c r="Z23" s="32">
        <v>0</v>
      </c>
      <c r="AA23" s="25"/>
      <c r="AB23" s="95" t="s">
        <v>90</v>
      </c>
    </row>
    <row r="24" spans="1:28" s="23" customFormat="1" x14ac:dyDescent="0.2">
      <c r="A24" s="25">
        <v>2019</v>
      </c>
      <c r="B24" s="25" t="s">
        <v>122</v>
      </c>
      <c r="C24" s="25">
        <v>79</v>
      </c>
      <c r="D24" s="25" t="s">
        <v>11</v>
      </c>
      <c r="E24" s="29">
        <v>43480</v>
      </c>
      <c r="F24" s="29">
        <v>43678</v>
      </c>
      <c r="G24" s="29">
        <v>43708</v>
      </c>
      <c r="H24" s="29">
        <v>43717</v>
      </c>
      <c r="I24" s="48">
        <v>4000</v>
      </c>
      <c r="J24" s="48" t="s">
        <v>147</v>
      </c>
      <c r="K24" s="25" t="s">
        <v>13</v>
      </c>
      <c r="L24" s="25" t="s">
        <v>16</v>
      </c>
      <c r="M24" s="52">
        <v>60.75</v>
      </c>
      <c r="N24" s="25" t="s">
        <v>12</v>
      </c>
      <c r="O24" s="45">
        <f t="shared" si="0"/>
        <v>-243000</v>
      </c>
      <c r="P24" s="36" t="s">
        <v>18</v>
      </c>
      <c r="Q24" s="92" t="s">
        <v>115</v>
      </c>
      <c r="R24" s="43">
        <f t="shared" si="1"/>
        <v>281848.2</v>
      </c>
      <c r="S24" s="32">
        <v>0</v>
      </c>
      <c r="T24" s="25"/>
      <c r="U24" s="57">
        <v>71.595950000000002</v>
      </c>
      <c r="V24" s="57">
        <v>70.462050000000005</v>
      </c>
      <c r="W24" s="32">
        <f>(V24-M24)*I24</f>
        <v>38848.200000000019</v>
      </c>
      <c r="X24" s="55">
        <f t="shared" si="8"/>
        <v>38848.200000000019</v>
      </c>
      <c r="Y24" s="32">
        <f t="shared" si="9"/>
        <v>38848.200000000019</v>
      </c>
      <c r="Z24" s="32">
        <v>0</v>
      </c>
      <c r="AA24" s="25"/>
      <c r="AB24" s="95" t="s">
        <v>90</v>
      </c>
    </row>
    <row r="25" spans="1:28" s="23" customFormat="1" x14ac:dyDescent="0.2">
      <c r="A25" s="25">
        <v>2019</v>
      </c>
      <c r="B25" s="25" t="s">
        <v>104</v>
      </c>
      <c r="C25" s="25">
        <v>64</v>
      </c>
      <c r="D25" s="25" t="s">
        <v>11</v>
      </c>
      <c r="E25" s="29">
        <v>43480</v>
      </c>
      <c r="F25" s="29">
        <v>43709</v>
      </c>
      <c r="G25" s="29">
        <v>43738</v>
      </c>
      <c r="H25" s="29">
        <v>43745</v>
      </c>
      <c r="I25" s="48">
        <v>4000</v>
      </c>
      <c r="J25" s="48" t="s">
        <v>147</v>
      </c>
      <c r="K25" s="25" t="s">
        <v>88</v>
      </c>
      <c r="L25" s="25" t="s">
        <v>89</v>
      </c>
      <c r="M25" s="52">
        <v>61</v>
      </c>
      <c r="N25" s="25" t="s">
        <v>12</v>
      </c>
      <c r="O25" s="45">
        <f t="shared" si="0"/>
        <v>-244000</v>
      </c>
      <c r="P25" s="36"/>
      <c r="Q25" s="92" t="s">
        <v>115</v>
      </c>
      <c r="R25" s="43">
        <f t="shared" si="1"/>
        <v>285204.54100000003</v>
      </c>
      <c r="S25" s="32">
        <f>4.85*I25*(-1)</f>
        <v>-19400</v>
      </c>
      <c r="T25" s="25"/>
      <c r="U25" s="57">
        <v>71.59</v>
      </c>
      <c r="V25" s="57">
        <v>71.301135250000002</v>
      </c>
      <c r="W25" s="32">
        <f>(V25-M25)*I25</f>
        <v>41204.541000000005</v>
      </c>
      <c r="X25" s="55">
        <f t="shared" ref="X25:X26" si="10">W25</f>
        <v>41204.541000000005</v>
      </c>
      <c r="Y25" s="32">
        <f t="shared" ref="Y25:Y26" si="11">W25</f>
        <v>41204.541000000005</v>
      </c>
      <c r="Z25" s="32">
        <v>0</v>
      </c>
      <c r="AA25" s="25"/>
      <c r="AB25" s="95" t="s">
        <v>90</v>
      </c>
    </row>
    <row r="26" spans="1:28" s="23" customFormat="1" x14ac:dyDescent="0.2">
      <c r="A26" s="25">
        <v>2019</v>
      </c>
      <c r="B26" s="25" t="s">
        <v>114</v>
      </c>
      <c r="C26" s="25">
        <v>72</v>
      </c>
      <c r="D26" s="25" t="s">
        <v>11</v>
      </c>
      <c r="E26" s="29">
        <v>43480</v>
      </c>
      <c r="F26" s="29">
        <v>43709</v>
      </c>
      <c r="G26" s="29">
        <v>43738</v>
      </c>
      <c r="H26" s="29">
        <v>43745</v>
      </c>
      <c r="I26" s="48">
        <v>4000</v>
      </c>
      <c r="J26" s="48" t="s">
        <v>147</v>
      </c>
      <c r="K26" s="25" t="s">
        <v>106</v>
      </c>
      <c r="L26" s="25" t="s">
        <v>107</v>
      </c>
      <c r="M26" s="52">
        <v>54.85</v>
      </c>
      <c r="N26" s="25" t="s">
        <v>12</v>
      </c>
      <c r="O26" s="45">
        <f t="shared" si="0"/>
        <v>-219400</v>
      </c>
      <c r="P26" s="36"/>
      <c r="Q26" s="92" t="s">
        <v>115</v>
      </c>
      <c r="R26" s="43">
        <f t="shared" si="1"/>
        <v>221361.74</v>
      </c>
      <c r="S26" s="32">
        <f>2.35*I26</f>
        <v>9400</v>
      </c>
      <c r="T26" s="25"/>
      <c r="U26" s="57">
        <v>54.85</v>
      </c>
      <c r="V26" s="57">
        <v>55.340434999999999</v>
      </c>
      <c r="W26" s="32">
        <f>(M26-V26)*I26</f>
        <v>-1961.7399999999918</v>
      </c>
      <c r="X26" s="55">
        <f t="shared" si="10"/>
        <v>-1961.7399999999918</v>
      </c>
      <c r="Y26" s="32">
        <f t="shared" si="11"/>
        <v>-1961.7399999999918</v>
      </c>
      <c r="Z26" s="32">
        <v>0</v>
      </c>
      <c r="AA26" s="25"/>
      <c r="AB26" s="95" t="s">
        <v>90</v>
      </c>
    </row>
    <row r="27" spans="1:28" s="23" customFormat="1" ht="13.5" thickBot="1" x14ac:dyDescent="0.25">
      <c r="A27" s="26">
        <v>2019</v>
      </c>
      <c r="B27" s="26" t="s">
        <v>123</v>
      </c>
      <c r="C27" s="26">
        <v>80</v>
      </c>
      <c r="D27" s="26" t="s">
        <v>11</v>
      </c>
      <c r="E27" s="30">
        <v>43480</v>
      </c>
      <c r="F27" s="30">
        <v>43709</v>
      </c>
      <c r="G27" s="30">
        <v>43738</v>
      </c>
      <c r="H27" s="30">
        <v>43745</v>
      </c>
      <c r="I27" s="49">
        <v>4000</v>
      </c>
      <c r="J27" s="49" t="s">
        <v>147</v>
      </c>
      <c r="K27" s="26" t="s">
        <v>13</v>
      </c>
      <c r="L27" s="26" t="s">
        <v>16</v>
      </c>
      <c r="M27" s="53">
        <v>60.75</v>
      </c>
      <c r="N27" s="26" t="s">
        <v>12</v>
      </c>
      <c r="O27" s="46">
        <f t="shared" si="0"/>
        <v>-243000</v>
      </c>
      <c r="P27" s="37" t="s">
        <v>18</v>
      </c>
      <c r="Q27" s="93" t="s">
        <v>115</v>
      </c>
      <c r="R27" s="44">
        <f t="shared" si="1"/>
        <v>280266.68</v>
      </c>
      <c r="S27" s="51">
        <v>0</v>
      </c>
      <c r="T27" s="26"/>
      <c r="U27" s="109">
        <v>71.595950000000002</v>
      </c>
      <c r="V27" s="109">
        <v>70.066670000000002</v>
      </c>
      <c r="W27" s="110">
        <f>(V27-M27)*I27</f>
        <v>37266.680000000008</v>
      </c>
      <c r="X27" s="111">
        <f t="shared" ref="X27" si="12">W27</f>
        <v>37266.680000000008</v>
      </c>
      <c r="Y27" s="110">
        <f t="shared" ref="Y27" si="13">W27</f>
        <v>37266.680000000008</v>
      </c>
      <c r="Z27" s="51">
        <v>0</v>
      </c>
      <c r="AA27" s="26"/>
      <c r="AB27" s="96" t="s">
        <v>90</v>
      </c>
    </row>
    <row r="28" spans="1:28" s="24" customFormat="1" ht="13.5" thickTop="1" x14ac:dyDescent="0.2">
      <c r="A28" s="27"/>
      <c r="B28" s="27"/>
      <c r="C28" s="27"/>
      <c r="D28" s="27"/>
      <c r="E28" s="31"/>
      <c r="F28" s="31"/>
      <c r="G28" s="31"/>
      <c r="H28" s="31"/>
      <c r="I28" s="50">
        <f>SUM(I10:I27)</f>
        <v>72000</v>
      </c>
      <c r="J28" s="50"/>
      <c r="K28" s="27"/>
      <c r="L28" s="27"/>
      <c r="M28" s="54"/>
      <c r="N28" s="27" t="s">
        <v>12</v>
      </c>
      <c r="O28" s="47">
        <f>SUM(O10:O27)</f>
        <v>-4264000</v>
      </c>
      <c r="P28" s="27"/>
      <c r="Q28" s="31"/>
      <c r="R28" s="33">
        <f>SUM(R10:R27)</f>
        <v>4812595.7010000004</v>
      </c>
      <c r="S28" s="33">
        <f>SUM(S10:S27)</f>
        <v>-105800</v>
      </c>
      <c r="T28" s="108"/>
      <c r="U28" s="38" t="s">
        <v>40</v>
      </c>
      <c r="V28" s="38"/>
      <c r="W28" s="33">
        <f>SUM(W10:W27)</f>
        <v>540938.18100000022</v>
      </c>
      <c r="X28" s="33">
        <f>SUM(X10:X27)</f>
        <v>540938.18100000022</v>
      </c>
      <c r="Y28" s="33">
        <f>SUM(Y10:Y27)</f>
        <v>540938.18100000022</v>
      </c>
      <c r="Z28" s="33">
        <v>0</v>
      </c>
      <c r="AA28" s="27"/>
      <c r="AB28" s="98"/>
    </row>
    <row r="29" spans="1:28" s="24" customFormat="1" x14ac:dyDescent="0.2">
      <c r="A29" s="27"/>
      <c r="B29" s="27"/>
      <c r="C29" s="27"/>
      <c r="D29" s="27"/>
      <c r="E29" s="31"/>
      <c r="F29" s="31"/>
      <c r="G29" s="31"/>
      <c r="H29" s="31"/>
      <c r="K29" s="27"/>
      <c r="L29" s="27"/>
      <c r="M29" s="54"/>
      <c r="N29" s="27"/>
      <c r="O29" s="47"/>
      <c r="P29" s="27"/>
      <c r="Q29" s="31"/>
      <c r="R29" s="33"/>
      <c r="S29" s="33"/>
      <c r="T29" s="27"/>
      <c r="U29" s="50" t="s">
        <v>126</v>
      </c>
      <c r="V29" s="38"/>
      <c r="W29" s="33">
        <f>W28+$S$28</f>
        <v>435138.18100000022</v>
      </c>
      <c r="X29" s="33">
        <f t="shared" ref="X29:Y29" si="14">X28+$S$28</f>
        <v>435138.18100000022</v>
      </c>
      <c r="Y29" s="33">
        <f t="shared" si="14"/>
        <v>435138.18100000022</v>
      </c>
      <c r="Z29" s="33">
        <v>0</v>
      </c>
      <c r="AA29" s="27"/>
      <c r="AB29" s="98"/>
    </row>
    <row r="30" spans="1:28" s="24" customFormat="1" x14ac:dyDescent="0.2">
      <c r="A30" s="27"/>
      <c r="B30" s="27"/>
      <c r="C30" s="27"/>
      <c r="D30" s="27"/>
      <c r="E30" s="31"/>
      <c r="F30" s="31"/>
      <c r="G30" s="31"/>
      <c r="H30" s="31"/>
      <c r="I30" s="50"/>
      <c r="J30" s="50"/>
      <c r="K30" s="27"/>
      <c r="L30" s="27"/>
      <c r="M30" s="54"/>
      <c r="N30" s="27"/>
      <c r="O30" s="47"/>
      <c r="P30" s="27"/>
      <c r="Q30" s="31"/>
      <c r="R30" s="33"/>
      <c r="S30" s="33"/>
      <c r="T30" s="27"/>
      <c r="U30" s="50" t="s">
        <v>128</v>
      </c>
      <c r="V30" s="38"/>
      <c r="W30" s="33">
        <f>W29/$V$89</f>
        <v>387875.54575032333</v>
      </c>
      <c r="X30" s="33">
        <f>X29/$V$89</f>
        <v>387875.54575032333</v>
      </c>
      <c r="Y30" s="33">
        <f>Y29/$V$89</f>
        <v>387875.54575032333</v>
      </c>
      <c r="Z30" s="33">
        <v>0</v>
      </c>
      <c r="AA30" s="27"/>
      <c r="AB30" s="98"/>
    </row>
    <row r="31" spans="1:28" s="24" customFormat="1" x14ac:dyDescent="0.2">
      <c r="A31" s="27"/>
      <c r="B31" s="27"/>
      <c r="C31" s="27"/>
      <c r="D31" s="27"/>
      <c r="E31" s="31"/>
      <c r="F31" s="31"/>
      <c r="G31" s="31"/>
      <c r="H31" s="31"/>
      <c r="I31" s="50"/>
      <c r="J31" s="50"/>
      <c r="K31" s="27"/>
      <c r="L31" s="27"/>
      <c r="M31" s="54"/>
      <c r="N31" s="27"/>
      <c r="O31" s="47"/>
      <c r="P31" s="27"/>
      <c r="Q31" s="31"/>
      <c r="R31" s="33"/>
      <c r="S31" s="33"/>
      <c r="T31" s="27"/>
      <c r="U31" s="38"/>
      <c r="V31" s="38"/>
      <c r="W31" s="33"/>
      <c r="X31" s="33"/>
      <c r="Y31" s="33"/>
      <c r="Z31" s="33"/>
      <c r="AA31" s="27"/>
      <c r="AB31" s="98"/>
    </row>
    <row r="32" spans="1:28" s="24" customFormat="1" x14ac:dyDescent="0.2">
      <c r="A32" s="27"/>
      <c r="B32" s="27"/>
      <c r="C32" s="27"/>
      <c r="D32" s="27"/>
      <c r="E32" s="31"/>
      <c r="F32" s="31"/>
      <c r="G32" s="31"/>
      <c r="H32" s="31"/>
      <c r="I32" s="50"/>
      <c r="J32" s="50"/>
      <c r="K32" s="27"/>
      <c r="L32" s="27"/>
      <c r="M32" s="54"/>
      <c r="N32" s="27"/>
      <c r="O32" s="47"/>
      <c r="P32" s="27"/>
      <c r="Q32" s="31"/>
      <c r="R32" s="33"/>
      <c r="S32" s="33"/>
      <c r="T32" s="27"/>
      <c r="U32" s="38"/>
      <c r="V32" s="38"/>
      <c r="W32" s="33"/>
      <c r="X32" s="33"/>
      <c r="Y32" s="33"/>
      <c r="Z32" s="33"/>
      <c r="AA32" s="27"/>
      <c r="AB32" s="98"/>
    </row>
    <row r="33" spans="1:28" s="23" customFormat="1" x14ac:dyDescent="0.2">
      <c r="A33" s="25">
        <v>2019</v>
      </c>
      <c r="B33" s="25" t="s">
        <v>31</v>
      </c>
      <c r="C33" s="25">
        <v>9</v>
      </c>
      <c r="D33" s="25" t="s">
        <v>38</v>
      </c>
      <c r="E33" s="29">
        <v>43434</v>
      </c>
      <c r="F33" s="29">
        <v>43586</v>
      </c>
      <c r="G33" s="29">
        <v>43616</v>
      </c>
      <c r="H33" s="29">
        <v>43623</v>
      </c>
      <c r="I33" s="48">
        <v>650</v>
      </c>
      <c r="J33" s="48" t="s">
        <v>144</v>
      </c>
      <c r="K33" s="25" t="s">
        <v>13</v>
      </c>
      <c r="L33" s="25" t="s">
        <v>16</v>
      </c>
      <c r="M33" s="52">
        <v>282.5</v>
      </c>
      <c r="N33" s="25" t="s">
        <v>39</v>
      </c>
      <c r="O33" s="45">
        <f t="shared" ref="O33:O62" si="15">-(M33*I33)</f>
        <v>-183625</v>
      </c>
      <c r="P33" s="36" t="s">
        <v>18</v>
      </c>
      <c r="Q33" s="29" t="s">
        <v>84</v>
      </c>
      <c r="R33" s="43">
        <f t="shared" ref="R33:R62" si="16">I33*V33</f>
        <v>237191.75999999998</v>
      </c>
      <c r="S33" s="32">
        <v>0</v>
      </c>
      <c r="T33" s="25"/>
      <c r="U33" s="57">
        <v>361.52550000000002</v>
      </c>
      <c r="V33" s="57">
        <v>364.91039999999998</v>
      </c>
      <c r="W33" s="32">
        <f t="shared" ref="W33:W62" si="17">(V33-M33)*I33</f>
        <v>53566.759999999987</v>
      </c>
      <c r="X33" s="55">
        <f t="shared" ref="X33:X61" si="18">W33</f>
        <v>53566.759999999987</v>
      </c>
      <c r="Y33" s="32">
        <f t="shared" ref="Y33:Y61" si="19">W33</f>
        <v>53566.759999999987</v>
      </c>
      <c r="Z33" s="32">
        <v>0</v>
      </c>
      <c r="AA33" s="25"/>
      <c r="AB33" s="115" t="s">
        <v>86</v>
      </c>
    </row>
    <row r="34" spans="1:28" s="23" customFormat="1" x14ac:dyDescent="0.2">
      <c r="A34" s="25">
        <v>2019</v>
      </c>
      <c r="B34" s="25" t="s">
        <v>62</v>
      </c>
      <c r="C34" s="25">
        <v>31</v>
      </c>
      <c r="D34" s="25" t="s">
        <v>11</v>
      </c>
      <c r="E34" s="29">
        <v>43452</v>
      </c>
      <c r="F34" s="29">
        <v>43586</v>
      </c>
      <c r="G34" s="29">
        <v>43616</v>
      </c>
      <c r="H34" s="29">
        <v>43623</v>
      </c>
      <c r="I34" s="48">
        <v>635</v>
      </c>
      <c r="J34" s="48" t="s">
        <v>144</v>
      </c>
      <c r="K34" s="25" t="s">
        <v>13</v>
      </c>
      <c r="L34" s="25" t="s">
        <v>16</v>
      </c>
      <c r="M34" s="52">
        <v>265.5</v>
      </c>
      <c r="N34" s="25" t="s">
        <v>39</v>
      </c>
      <c r="O34" s="45">
        <f t="shared" si="15"/>
        <v>-168592.5</v>
      </c>
      <c r="P34" s="36" t="s">
        <v>18</v>
      </c>
      <c r="Q34" s="92" t="s">
        <v>83</v>
      </c>
      <c r="R34" s="43">
        <f t="shared" si="16"/>
        <v>222728.16769999999</v>
      </c>
      <c r="S34" s="32">
        <v>0</v>
      </c>
      <c r="T34" s="25"/>
      <c r="U34" s="57">
        <v>350.84102999999999</v>
      </c>
      <c r="V34" s="57">
        <v>350.75301999999999</v>
      </c>
      <c r="W34" s="32">
        <f t="shared" si="17"/>
        <v>54135.667699999998</v>
      </c>
      <c r="X34" s="55">
        <f t="shared" si="18"/>
        <v>54135.667699999998</v>
      </c>
      <c r="Y34" s="32">
        <f t="shared" si="19"/>
        <v>54135.667699999998</v>
      </c>
      <c r="Z34" s="32">
        <v>0</v>
      </c>
      <c r="AA34" s="25"/>
      <c r="AB34" s="95" t="s">
        <v>85</v>
      </c>
    </row>
    <row r="35" spans="1:28" s="23" customFormat="1" x14ac:dyDescent="0.2">
      <c r="A35" s="25">
        <v>2019</v>
      </c>
      <c r="B35" s="25" t="s">
        <v>74</v>
      </c>
      <c r="C35" s="25">
        <v>43</v>
      </c>
      <c r="D35" s="25" t="s">
        <v>11</v>
      </c>
      <c r="E35" s="29">
        <v>43452</v>
      </c>
      <c r="F35" s="29">
        <v>43586</v>
      </c>
      <c r="G35" s="29">
        <v>43616</v>
      </c>
      <c r="H35" s="29">
        <v>43623</v>
      </c>
      <c r="I35" s="48">
        <v>1979</v>
      </c>
      <c r="J35" s="48" t="s">
        <v>144</v>
      </c>
      <c r="K35" s="25" t="s">
        <v>13</v>
      </c>
      <c r="L35" s="25" t="s">
        <v>16</v>
      </c>
      <c r="M35" s="52">
        <v>274.5</v>
      </c>
      <c r="N35" s="25" t="s">
        <v>39</v>
      </c>
      <c r="O35" s="45">
        <f t="shared" si="15"/>
        <v>-543235.5</v>
      </c>
      <c r="P35" s="36" t="s">
        <v>18</v>
      </c>
      <c r="Q35" s="92" t="s">
        <v>82</v>
      </c>
      <c r="R35" s="43">
        <f t="shared" si="16"/>
        <v>729409.07403000002</v>
      </c>
      <c r="S35" s="32">
        <v>0</v>
      </c>
      <c r="T35" s="25"/>
      <c r="U35" s="57">
        <v>366.08368999999999</v>
      </c>
      <c r="V35" s="57">
        <v>368.57456999999999</v>
      </c>
      <c r="W35" s="32">
        <f t="shared" si="17"/>
        <v>186173.57402999999</v>
      </c>
      <c r="X35" s="55">
        <f t="shared" si="18"/>
        <v>186173.57402999999</v>
      </c>
      <c r="Y35" s="32">
        <f t="shared" si="19"/>
        <v>186173.57402999999</v>
      </c>
      <c r="Z35" s="32">
        <v>0</v>
      </c>
      <c r="AA35" s="25"/>
      <c r="AB35" s="95" t="s">
        <v>87</v>
      </c>
    </row>
    <row r="36" spans="1:28" s="23" customFormat="1" x14ac:dyDescent="0.2">
      <c r="A36" s="25">
        <v>2019</v>
      </c>
      <c r="B36" s="25" t="s">
        <v>133</v>
      </c>
      <c r="C36" s="25">
        <v>83</v>
      </c>
      <c r="D36" s="25" t="s">
        <v>38</v>
      </c>
      <c r="E36" s="29">
        <v>43508</v>
      </c>
      <c r="F36" s="29">
        <v>43586</v>
      </c>
      <c r="G36" s="29">
        <v>43616</v>
      </c>
      <c r="H36" s="29">
        <v>43623</v>
      </c>
      <c r="I36" s="48">
        <v>400</v>
      </c>
      <c r="J36" s="48" t="s">
        <v>144</v>
      </c>
      <c r="K36" s="25" t="s">
        <v>13</v>
      </c>
      <c r="L36" s="25" t="s">
        <v>16</v>
      </c>
      <c r="M36" s="52">
        <v>340</v>
      </c>
      <c r="N36" s="25" t="s">
        <v>39</v>
      </c>
      <c r="O36" s="45">
        <f t="shared" si="15"/>
        <v>-136000</v>
      </c>
      <c r="P36" s="36" t="s">
        <v>18</v>
      </c>
      <c r="Q36" s="92" t="s">
        <v>146</v>
      </c>
      <c r="R36" s="43">
        <f t="shared" si="16"/>
        <v>153694.28</v>
      </c>
      <c r="S36" s="32">
        <v>0</v>
      </c>
      <c r="T36" s="25"/>
      <c r="U36" s="57">
        <v>377.64359999999999</v>
      </c>
      <c r="V36" s="57">
        <v>384.23570000000001</v>
      </c>
      <c r="W36" s="32">
        <f t="shared" si="17"/>
        <v>17694.280000000002</v>
      </c>
      <c r="X36" s="55">
        <f t="shared" si="18"/>
        <v>17694.280000000002</v>
      </c>
      <c r="Y36" s="32">
        <f t="shared" si="19"/>
        <v>17694.280000000002</v>
      </c>
      <c r="Z36" s="32">
        <v>0</v>
      </c>
      <c r="AA36" s="25"/>
      <c r="AB36" s="115" t="s">
        <v>131</v>
      </c>
    </row>
    <row r="37" spans="1:28" s="23" customFormat="1" x14ac:dyDescent="0.2">
      <c r="A37" s="25">
        <v>2019</v>
      </c>
      <c r="B37" s="25" t="s">
        <v>32</v>
      </c>
      <c r="C37" s="25">
        <v>10</v>
      </c>
      <c r="D37" s="25" t="s">
        <v>38</v>
      </c>
      <c r="E37" s="29">
        <v>43434</v>
      </c>
      <c r="F37" s="29">
        <v>43617</v>
      </c>
      <c r="G37" s="29">
        <v>43646</v>
      </c>
      <c r="H37" s="29">
        <v>43651</v>
      </c>
      <c r="I37" s="48">
        <v>650</v>
      </c>
      <c r="J37" s="48" t="s">
        <v>144</v>
      </c>
      <c r="K37" s="25" t="s">
        <v>13</v>
      </c>
      <c r="L37" s="25" t="s">
        <v>16</v>
      </c>
      <c r="M37" s="52">
        <v>282.5</v>
      </c>
      <c r="N37" s="25" t="s">
        <v>39</v>
      </c>
      <c r="O37" s="45">
        <f t="shared" si="15"/>
        <v>-183625</v>
      </c>
      <c r="P37" s="36" t="s">
        <v>18</v>
      </c>
      <c r="Q37" s="29" t="s">
        <v>84</v>
      </c>
      <c r="R37" s="43">
        <f t="shared" si="16"/>
        <v>235549.66499999998</v>
      </c>
      <c r="S37" s="32">
        <v>0</v>
      </c>
      <c r="T37" s="25"/>
      <c r="U37" s="57">
        <v>361.52550000000002</v>
      </c>
      <c r="V37" s="57">
        <v>362.38409999999999</v>
      </c>
      <c r="W37" s="32">
        <f t="shared" si="17"/>
        <v>51924.664999999994</v>
      </c>
      <c r="X37" s="55">
        <f t="shared" si="18"/>
        <v>51924.664999999994</v>
      </c>
      <c r="Y37" s="32">
        <f t="shared" si="19"/>
        <v>51924.664999999994</v>
      </c>
      <c r="Z37" s="32">
        <v>0</v>
      </c>
      <c r="AA37" s="25"/>
      <c r="AB37" s="115" t="s">
        <v>86</v>
      </c>
    </row>
    <row r="38" spans="1:28" s="23" customFormat="1" x14ac:dyDescent="0.2">
      <c r="A38" s="25">
        <v>2019</v>
      </c>
      <c r="B38" s="25" t="s">
        <v>63</v>
      </c>
      <c r="C38" s="25">
        <v>32</v>
      </c>
      <c r="D38" s="25" t="s">
        <v>11</v>
      </c>
      <c r="E38" s="29">
        <v>43452</v>
      </c>
      <c r="F38" s="29">
        <v>43617</v>
      </c>
      <c r="G38" s="29">
        <v>43646</v>
      </c>
      <c r="H38" s="29">
        <v>43651</v>
      </c>
      <c r="I38" s="48">
        <v>635</v>
      </c>
      <c r="J38" s="48" t="s">
        <v>144</v>
      </c>
      <c r="K38" s="25" t="s">
        <v>13</v>
      </c>
      <c r="L38" s="25" t="s">
        <v>16</v>
      </c>
      <c r="M38" s="52">
        <v>265.5</v>
      </c>
      <c r="N38" s="25" t="s">
        <v>39</v>
      </c>
      <c r="O38" s="45">
        <f t="shared" si="15"/>
        <v>-168592.5</v>
      </c>
      <c r="P38" s="36" t="s">
        <v>18</v>
      </c>
      <c r="Q38" s="92" t="s">
        <v>83</v>
      </c>
      <c r="R38" s="43">
        <f t="shared" si="16"/>
        <v>220458.76024999999</v>
      </c>
      <c r="S38" s="32">
        <v>0</v>
      </c>
      <c r="T38" s="25"/>
      <c r="U38" s="57">
        <v>350.84102999999999</v>
      </c>
      <c r="V38" s="57">
        <v>347.17914999999999</v>
      </c>
      <c r="W38" s="32">
        <f t="shared" si="17"/>
        <v>51866.260249999992</v>
      </c>
      <c r="X38" s="55">
        <f t="shared" si="18"/>
        <v>51866.260249999992</v>
      </c>
      <c r="Y38" s="32">
        <f t="shared" si="19"/>
        <v>51866.260249999992</v>
      </c>
      <c r="Z38" s="32">
        <v>0</v>
      </c>
      <c r="AA38" s="25"/>
      <c r="AB38" s="95" t="s">
        <v>85</v>
      </c>
    </row>
    <row r="39" spans="1:28" s="23" customFormat="1" x14ac:dyDescent="0.2">
      <c r="A39" s="25">
        <v>2019</v>
      </c>
      <c r="B39" s="25" t="s">
        <v>75</v>
      </c>
      <c r="C39" s="25">
        <v>44</v>
      </c>
      <c r="D39" s="25" t="s">
        <v>11</v>
      </c>
      <c r="E39" s="29">
        <v>43452</v>
      </c>
      <c r="F39" s="29">
        <v>43617</v>
      </c>
      <c r="G39" s="29">
        <v>43646</v>
      </c>
      <c r="H39" s="29">
        <v>43651</v>
      </c>
      <c r="I39" s="48">
        <v>2023</v>
      </c>
      <c r="J39" s="48" t="s">
        <v>144</v>
      </c>
      <c r="K39" s="25" t="s">
        <v>13</v>
      </c>
      <c r="L39" s="25" t="s">
        <v>16</v>
      </c>
      <c r="M39" s="52">
        <v>274.5</v>
      </c>
      <c r="N39" s="25" t="s">
        <v>39</v>
      </c>
      <c r="O39" s="45">
        <f t="shared" si="15"/>
        <v>-555313.5</v>
      </c>
      <c r="P39" s="36" t="s">
        <v>18</v>
      </c>
      <c r="Q39" s="92" t="s">
        <v>82</v>
      </c>
      <c r="R39" s="43">
        <f t="shared" si="16"/>
        <v>738303.13557000004</v>
      </c>
      <c r="S39" s="32">
        <v>0</v>
      </c>
      <c r="T39" s="25"/>
      <c r="U39" s="57">
        <v>366.08368999999999</v>
      </c>
      <c r="V39" s="57">
        <v>364.95459</v>
      </c>
      <c r="W39" s="32">
        <f t="shared" si="17"/>
        <v>182989.63556999998</v>
      </c>
      <c r="X39" s="55">
        <f t="shared" si="18"/>
        <v>182989.63556999998</v>
      </c>
      <c r="Y39" s="32">
        <f t="shared" si="19"/>
        <v>182989.63556999998</v>
      </c>
      <c r="Z39" s="32">
        <v>0</v>
      </c>
      <c r="AA39" s="25"/>
      <c r="AB39" s="95" t="s">
        <v>87</v>
      </c>
    </row>
    <row r="40" spans="1:28" s="23" customFormat="1" x14ac:dyDescent="0.2">
      <c r="A40" s="25">
        <v>2019</v>
      </c>
      <c r="B40" s="25" t="s">
        <v>134</v>
      </c>
      <c r="C40" s="25">
        <v>84</v>
      </c>
      <c r="D40" s="25" t="s">
        <v>38</v>
      </c>
      <c r="E40" s="29">
        <v>43508</v>
      </c>
      <c r="F40" s="29">
        <v>43617</v>
      </c>
      <c r="G40" s="29">
        <v>43646</v>
      </c>
      <c r="H40" s="29">
        <v>43651</v>
      </c>
      <c r="I40" s="48">
        <v>400</v>
      </c>
      <c r="J40" s="48" t="s">
        <v>144</v>
      </c>
      <c r="K40" s="25" t="s">
        <v>13</v>
      </c>
      <c r="L40" s="25" t="s">
        <v>16</v>
      </c>
      <c r="M40" s="52">
        <v>340</v>
      </c>
      <c r="N40" s="25" t="s">
        <v>39</v>
      </c>
      <c r="O40" s="45">
        <f t="shared" si="15"/>
        <v>-136000</v>
      </c>
      <c r="P40" s="36" t="s">
        <v>18</v>
      </c>
      <c r="Q40" s="92" t="s">
        <v>146</v>
      </c>
      <c r="R40" s="43">
        <f t="shared" si="16"/>
        <v>153107.91999999998</v>
      </c>
      <c r="S40" s="32">
        <v>0</v>
      </c>
      <c r="T40" s="25"/>
      <c r="U40" s="57">
        <v>377.64359999999999</v>
      </c>
      <c r="V40" s="57">
        <v>382.76979999999998</v>
      </c>
      <c r="W40" s="32">
        <f t="shared" si="17"/>
        <v>17107.919999999991</v>
      </c>
      <c r="X40" s="55">
        <f t="shared" si="18"/>
        <v>17107.919999999991</v>
      </c>
      <c r="Y40" s="32">
        <f t="shared" si="19"/>
        <v>17107.919999999991</v>
      </c>
      <c r="Z40" s="32">
        <v>0</v>
      </c>
      <c r="AA40" s="25"/>
      <c r="AB40" s="115" t="s">
        <v>131</v>
      </c>
    </row>
    <row r="41" spans="1:28" s="23" customFormat="1" x14ac:dyDescent="0.2">
      <c r="A41" s="25">
        <v>2019</v>
      </c>
      <c r="B41" s="25" t="s">
        <v>33</v>
      </c>
      <c r="C41" s="25">
        <v>11</v>
      </c>
      <c r="D41" s="25" t="s">
        <v>38</v>
      </c>
      <c r="E41" s="29">
        <v>43434</v>
      </c>
      <c r="F41" s="29">
        <v>43647</v>
      </c>
      <c r="G41" s="29">
        <v>43677</v>
      </c>
      <c r="H41" s="29">
        <v>43684</v>
      </c>
      <c r="I41" s="48">
        <v>650</v>
      </c>
      <c r="J41" s="48" t="s">
        <v>144</v>
      </c>
      <c r="K41" s="25" t="s">
        <v>13</v>
      </c>
      <c r="L41" s="25" t="s">
        <v>16</v>
      </c>
      <c r="M41" s="52">
        <v>282.5</v>
      </c>
      <c r="N41" s="25" t="s">
        <v>39</v>
      </c>
      <c r="O41" s="45">
        <f t="shared" si="15"/>
        <v>-183625</v>
      </c>
      <c r="P41" s="36" t="s">
        <v>18</v>
      </c>
      <c r="Q41" s="29" t="s">
        <v>84</v>
      </c>
      <c r="R41" s="43">
        <f t="shared" si="16"/>
        <v>231646.54500000001</v>
      </c>
      <c r="S41" s="32">
        <v>0</v>
      </c>
      <c r="T41" s="25"/>
      <c r="U41" s="57">
        <v>361.52550000000002</v>
      </c>
      <c r="V41" s="57">
        <v>356.3793</v>
      </c>
      <c r="W41" s="32">
        <f t="shared" si="17"/>
        <v>48021.544999999998</v>
      </c>
      <c r="X41" s="55">
        <f t="shared" si="18"/>
        <v>48021.544999999998</v>
      </c>
      <c r="Y41" s="32">
        <f t="shared" si="19"/>
        <v>48021.544999999998</v>
      </c>
      <c r="Z41" s="32">
        <v>0</v>
      </c>
      <c r="AA41" s="25"/>
      <c r="AB41" s="115" t="s">
        <v>86</v>
      </c>
    </row>
    <row r="42" spans="1:28" s="23" customFormat="1" x14ac:dyDescent="0.2">
      <c r="A42" s="25">
        <v>2019</v>
      </c>
      <c r="B42" s="25" t="s">
        <v>64</v>
      </c>
      <c r="C42" s="25">
        <v>33</v>
      </c>
      <c r="D42" s="25" t="s">
        <v>11</v>
      </c>
      <c r="E42" s="29">
        <v>43452</v>
      </c>
      <c r="F42" s="29">
        <v>43647</v>
      </c>
      <c r="G42" s="29">
        <v>43677</v>
      </c>
      <c r="H42" s="29">
        <v>43684</v>
      </c>
      <c r="I42" s="48">
        <v>635</v>
      </c>
      <c r="J42" s="48" t="s">
        <v>144</v>
      </c>
      <c r="K42" s="25" t="s">
        <v>13</v>
      </c>
      <c r="L42" s="25" t="s">
        <v>16</v>
      </c>
      <c r="M42" s="52">
        <v>265.5</v>
      </c>
      <c r="N42" s="25" t="s">
        <v>39</v>
      </c>
      <c r="O42" s="45">
        <f t="shared" si="15"/>
        <v>-168592.5</v>
      </c>
      <c r="P42" s="36" t="s">
        <v>18</v>
      </c>
      <c r="Q42" s="92" t="s">
        <v>83</v>
      </c>
      <c r="R42" s="43">
        <f t="shared" si="16"/>
        <v>216657.16130000001</v>
      </c>
      <c r="S42" s="32">
        <v>0</v>
      </c>
      <c r="T42" s="25"/>
      <c r="U42" s="57">
        <v>350.84102999999999</v>
      </c>
      <c r="V42" s="57">
        <v>341.19238000000001</v>
      </c>
      <c r="W42" s="32">
        <f t="shared" si="17"/>
        <v>48064.661300000007</v>
      </c>
      <c r="X42" s="55">
        <f t="shared" si="18"/>
        <v>48064.661300000007</v>
      </c>
      <c r="Y42" s="32">
        <f t="shared" si="19"/>
        <v>48064.661300000007</v>
      </c>
      <c r="Z42" s="32">
        <v>0</v>
      </c>
      <c r="AA42" s="25"/>
      <c r="AB42" s="95" t="s">
        <v>85</v>
      </c>
    </row>
    <row r="43" spans="1:28" s="23" customFormat="1" x14ac:dyDescent="0.2">
      <c r="A43" s="25">
        <v>2019</v>
      </c>
      <c r="B43" s="25" t="s">
        <v>76</v>
      </c>
      <c r="C43" s="25">
        <v>45</v>
      </c>
      <c r="D43" s="25" t="s">
        <v>11</v>
      </c>
      <c r="E43" s="29">
        <v>43452</v>
      </c>
      <c r="F43" s="29">
        <v>43647</v>
      </c>
      <c r="G43" s="29">
        <v>43677</v>
      </c>
      <c r="H43" s="29">
        <v>43684</v>
      </c>
      <c r="I43" s="48">
        <v>1198</v>
      </c>
      <c r="J43" s="48" t="s">
        <v>144</v>
      </c>
      <c r="K43" s="25" t="s">
        <v>13</v>
      </c>
      <c r="L43" s="25" t="s">
        <v>16</v>
      </c>
      <c r="M43" s="52">
        <v>274.5</v>
      </c>
      <c r="N43" s="25" t="s">
        <v>39</v>
      </c>
      <c r="O43" s="45">
        <f t="shared" si="15"/>
        <v>-328851</v>
      </c>
      <c r="P43" s="36" t="s">
        <v>18</v>
      </c>
      <c r="Q43" s="92" t="s">
        <v>82</v>
      </c>
      <c r="R43" s="43">
        <f t="shared" si="16"/>
        <v>429988.89143999998</v>
      </c>
      <c r="S43" s="32">
        <v>0</v>
      </c>
      <c r="T43" s="25"/>
      <c r="U43" s="57">
        <v>366.08368999999999</v>
      </c>
      <c r="V43" s="57">
        <v>358.92228</v>
      </c>
      <c r="W43" s="32">
        <f t="shared" si="17"/>
        <v>101137.89144000001</v>
      </c>
      <c r="X43" s="55">
        <f t="shared" si="18"/>
        <v>101137.89144000001</v>
      </c>
      <c r="Y43" s="32">
        <f t="shared" si="19"/>
        <v>101137.89144000001</v>
      </c>
      <c r="Z43" s="32">
        <v>0</v>
      </c>
      <c r="AA43" s="25"/>
      <c r="AB43" s="95" t="s">
        <v>87</v>
      </c>
    </row>
    <row r="44" spans="1:28" s="23" customFormat="1" x14ac:dyDescent="0.2">
      <c r="A44" s="25">
        <v>2019</v>
      </c>
      <c r="B44" s="25" t="s">
        <v>135</v>
      </c>
      <c r="C44" s="25">
        <v>85</v>
      </c>
      <c r="D44" s="25" t="s">
        <v>38</v>
      </c>
      <c r="E44" s="29">
        <v>43508</v>
      </c>
      <c r="F44" s="29">
        <v>43647</v>
      </c>
      <c r="G44" s="29">
        <v>43677</v>
      </c>
      <c r="H44" s="29">
        <v>43684</v>
      </c>
      <c r="I44" s="48">
        <v>400</v>
      </c>
      <c r="J44" s="48" t="s">
        <v>144</v>
      </c>
      <c r="K44" s="25" t="s">
        <v>13</v>
      </c>
      <c r="L44" s="25" t="s">
        <v>16</v>
      </c>
      <c r="M44" s="52">
        <v>340</v>
      </c>
      <c r="N44" s="25" t="s">
        <v>39</v>
      </c>
      <c r="O44" s="45">
        <f t="shared" si="15"/>
        <v>-136000</v>
      </c>
      <c r="P44" s="36" t="s">
        <v>18</v>
      </c>
      <c r="Q44" s="92" t="s">
        <v>146</v>
      </c>
      <c r="R44" s="43">
        <f t="shared" si="16"/>
        <v>151400.32000000001</v>
      </c>
      <c r="S44" s="32">
        <v>0</v>
      </c>
      <c r="T44" s="25"/>
      <c r="U44" s="57">
        <v>377.64359999999999</v>
      </c>
      <c r="V44" s="57">
        <v>378.50080000000003</v>
      </c>
      <c r="W44" s="32">
        <f t="shared" si="17"/>
        <v>15400.320000000011</v>
      </c>
      <c r="X44" s="55">
        <f t="shared" si="18"/>
        <v>15400.320000000011</v>
      </c>
      <c r="Y44" s="32">
        <f t="shared" si="19"/>
        <v>15400.320000000011</v>
      </c>
      <c r="Z44" s="32">
        <v>0</v>
      </c>
      <c r="AA44" s="25"/>
      <c r="AB44" s="115" t="s">
        <v>131</v>
      </c>
    </row>
    <row r="45" spans="1:28" s="23" customFormat="1" x14ac:dyDescent="0.2">
      <c r="A45" s="25">
        <v>2019</v>
      </c>
      <c r="B45" s="25" t="s">
        <v>34</v>
      </c>
      <c r="C45" s="25">
        <v>12</v>
      </c>
      <c r="D45" s="25" t="s">
        <v>38</v>
      </c>
      <c r="E45" s="29">
        <v>43434</v>
      </c>
      <c r="F45" s="29">
        <v>43678</v>
      </c>
      <c r="G45" s="29">
        <v>43708</v>
      </c>
      <c r="H45" s="29">
        <v>43714</v>
      </c>
      <c r="I45" s="48">
        <v>650</v>
      </c>
      <c r="J45" s="48" t="s">
        <v>144</v>
      </c>
      <c r="K45" s="25" t="s">
        <v>13</v>
      </c>
      <c r="L45" s="25" t="s">
        <v>16</v>
      </c>
      <c r="M45" s="52">
        <v>282.5</v>
      </c>
      <c r="N45" s="25" t="s">
        <v>39</v>
      </c>
      <c r="O45" s="45">
        <f t="shared" si="15"/>
        <v>-183625</v>
      </c>
      <c r="P45" s="36" t="s">
        <v>18</v>
      </c>
      <c r="Q45" s="29" t="s">
        <v>84</v>
      </c>
      <c r="R45" s="43">
        <f t="shared" si="16"/>
        <v>225368.12999999998</v>
      </c>
      <c r="S45" s="32">
        <v>0</v>
      </c>
      <c r="T45" s="25"/>
      <c r="U45" s="57">
        <v>361.52550000000002</v>
      </c>
      <c r="V45" s="57">
        <v>346.72019999999998</v>
      </c>
      <c r="W45" s="32">
        <f t="shared" si="17"/>
        <v>41743.129999999983</v>
      </c>
      <c r="X45" s="55">
        <f t="shared" si="18"/>
        <v>41743.129999999983</v>
      </c>
      <c r="Y45" s="32">
        <f t="shared" si="19"/>
        <v>41743.129999999983</v>
      </c>
      <c r="Z45" s="32">
        <v>0</v>
      </c>
      <c r="AA45" s="25"/>
      <c r="AB45" s="115" t="s">
        <v>86</v>
      </c>
    </row>
    <row r="46" spans="1:28" s="23" customFormat="1" x14ac:dyDescent="0.2">
      <c r="A46" s="25">
        <v>2019</v>
      </c>
      <c r="B46" s="25" t="s">
        <v>65</v>
      </c>
      <c r="C46" s="25">
        <v>34</v>
      </c>
      <c r="D46" s="25" t="s">
        <v>11</v>
      </c>
      <c r="E46" s="29">
        <v>43452</v>
      </c>
      <c r="F46" s="29">
        <v>43678</v>
      </c>
      <c r="G46" s="29">
        <v>43708</v>
      </c>
      <c r="H46" s="29">
        <v>43714</v>
      </c>
      <c r="I46" s="48">
        <v>635</v>
      </c>
      <c r="J46" s="48" t="s">
        <v>144</v>
      </c>
      <c r="K46" s="25" t="s">
        <v>13</v>
      </c>
      <c r="L46" s="25" t="s">
        <v>16</v>
      </c>
      <c r="M46" s="52">
        <v>265.5</v>
      </c>
      <c r="N46" s="25" t="s">
        <v>39</v>
      </c>
      <c r="O46" s="45">
        <f t="shared" si="15"/>
        <v>-168592.5</v>
      </c>
      <c r="P46" s="36" t="s">
        <v>18</v>
      </c>
      <c r="Q46" s="92" t="s">
        <v>83</v>
      </c>
      <c r="R46" s="43">
        <f t="shared" si="16"/>
        <v>210627.51880000002</v>
      </c>
      <c r="S46" s="32">
        <v>0</v>
      </c>
      <c r="T46" s="25"/>
      <c r="U46" s="57">
        <v>350.84102999999999</v>
      </c>
      <c r="V46" s="57">
        <v>331.69688000000002</v>
      </c>
      <c r="W46" s="32">
        <f t="shared" si="17"/>
        <v>42035.018800000013</v>
      </c>
      <c r="X46" s="55">
        <f t="shared" si="18"/>
        <v>42035.018800000013</v>
      </c>
      <c r="Y46" s="32">
        <f t="shared" si="19"/>
        <v>42035.018800000013</v>
      </c>
      <c r="Z46" s="32">
        <v>0</v>
      </c>
      <c r="AA46" s="25"/>
      <c r="AB46" s="95" t="s">
        <v>85</v>
      </c>
    </row>
    <row r="47" spans="1:28" s="23" customFormat="1" x14ac:dyDescent="0.2">
      <c r="A47" s="25">
        <v>2019</v>
      </c>
      <c r="B47" s="25" t="s">
        <v>77</v>
      </c>
      <c r="C47" s="25">
        <v>46</v>
      </c>
      <c r="D47" s="25" t="s">
        <v>11</v>
      </c>
      <c r="E47" s="29">
        <v>43452</v>
      </c>
      <c r="F47" s="29">
        <v>43678</v>
      </c>
      <c r="G47" s="29">
        <v>43708</v>
      </c>
      <c r="H47" s="29">
        <v>43714</v>
      </c>
      <c r="I47" s="48">
        <v>2082</v>
      </c>
      <c r="J47" s="48" t="s">
        <v>144</v>
      </c>
      <c r="K47" s="25" t="s">
        <v>13</v>
      </c>
      <c r="L47" s="25" t="s">
        <v>16</v>
      </c>
      <c r="M47" s="52">
        <v>274.5</v>
      </c>
      <c r="N47" s="25" t="s">
        <v>39</v>
      </c>
      <c r="O47" s="45">
        <f t="shared" si="15"/>
        <v>-571509</v>
      </c>
      <c r="P47" s="36" t="s">
        <v>18</v>
      </c>
      <c r="Q47" s="92" t="s">
        <v>82</v>
      </c>
      <c r="R47" s="43">
        <f t="shared" si="16"/>
        <v>727411.94988000009</v>
      </c>
      <c r="S47" s="32">
        <v>0</v>
      </c>
      <c r="T47" s="25"/>
      <c r="U47" s="57">
        <v>366.08368999999999</v>
      </c>
      <c r="V47" s="57">
        <v>349.38134000000002</v>
      </c>
      <c r="W47" s="32">
        <f t="shared" si="17"/>
        <v>155902.94988000006</v>
      </c>
      <c r="X47" s="55">
        <f t="shared" si="18"/>
        <v>155902.94988000006</v>
      </c>
      <c r="Y47" s="32">
        <f t="shared" si="19"/>
        <v>155902.94988000006</v>
      </c>
      <c r="Z47" s="32">
        <v>0</v>
      </c>
      <c r="AA47" s="25"/>
      <c r="AB47" s="95" t="s">
        <v>87</v>
      </c>
    </row>
    <row r="48" spans="1:28" s="23" customFormat="1" x14ac:dyDescent="0.2">
      <c r="A48" s="25">
        <v>2019</v>
      </c>
      <c r="B48" s="25" t="s">
        <v>136</v>
      </c>
      <c r="C48" s="25">
        <v>86</v>
      </c>
      <c r="D48" s="25" t="s">
        <v>38</v>
      </c>
      <c r="E48" s="29">
        <v>43508</v>
      </c>
      <c r="F48" s="29">
        <v>43678</v>
      </c>
      <c r="G48" s="29">
        <v>43708</v>
      </c>
      <c r="H48" s="29">
        <v>43714</v>
      </c>
      <c r="I48" s="48">
        <v>400</v>
      </c>
      <c r="J48" s="48" t="s">
        <v>144</v>
      </c>
      <c r="K48" s="25" t="s">
        <v>13</v>
      </c>
      <c r="L48" s="25" t="s">
        <v>16</v>
      </c>
      <c r="M48" s="52">
        <v>340</v>
      </c>
      <c r="N48" s="25" t="s">
        <v>39</v>
      </c>
      <c r="O48" s="45">
        <f t="shared" si="15"/>
        <v>-136000</v>
      </c>
      <c r="P48" s="36" t="s">
        <v>18</v>
      </c>
      <c r="Q48" s="92" t="s">
        <v>146</v>
      </c>
      <c r="R48" s="43">
        <f t="shared" si="16"/>
        <v>148296.52000000002</v>
      </c>
      <c r="S48" s="32">
        <v>0</v>
      </c>
      <c r="T48" s="25"/>
      <c r="U48" s="57">
        <v>377.64359999999999</v>
      </c>
      <c r="V48" s="57">
        <v>370.74130000000002</v>
      </c>
      <c r="W48" s="32">
        <f t="shared" si="17"/>
        <v>12296.52000000001</v>
      </c>
      <c r="X48" s="55">
        <f t="shared" si="18"/>
        <v>12296.52000000001</v>
      </c>
      <c r="Y48" s="32">
        <f t="shared" si="19"/>
        <v>12296.52000000001</v>
      </c>
      <c r="Z48" s="32">
        <v>0</v>
      </c>
      <c r="AA48" s="25"/>
      <c r="AB48" s="115" t="s">
        <v>131</v>
      </c>
    </row>
    <row r="49" spans="1:28" s="23" customFormat="1" x14ac:dyDescent="0.2">
      <c r="A49" s="25">
        <v>2019</v>
      </c>
      <c r="B49" s="25" t="s">
        <v>35</v>
      </c>
      <c r="C49" s="25">
        <v>13</v>
      </c>
      <c r="D49" s="25" t="s">
        <v>38</v>
      </c>
      <c r="E49" s="29">
        <v>43434</v>
      </c>
      <c r="F49" s="29">
        <v>43709</v>
      </c>
      <c r="G49" s="29">
        <v>43738</v>
      </c>
      <c r="H49" s="29">
        <v>43745</v>
      </c>
      <c r="I49" s="48">
        <v>650</v>
      </c>
      <c r="J49" s="48" t="s">
        <v>144</v>
      </c>
      <c r="K49" s="25" t="s">
        <v>13</v>
      </c>
      <c r="L49" s="25" t="s">
        <v>16</v>
      </c>
      <c r="M49" s="52">
        <v>282.5</v>
      </c>
      <c r="N49" s="25" t="s">
        <v>39</v>
      </c>
      <c r="O49" s="45">
        <f t="shared" si="15"/>
        <v>-183625</v>
      </c>
      <c r="P49" s="36" t="s">
        <v>18</v>
      </c>
      <c r="Q49" s="29" t="s">
        <v>84</v>
      </c>
      <c r="R49" s="43">
        <f t="shared" si="16"/>
        <v>217377.55000000002</v>
      </c>
      <c r="S49" s="32">
        <v>0</v>
      </c>
      <c r="T49" s="25"/>
      <c r="U49" s="57">
        <v>361.52550000000002</v>
      </c>
      <c r="V49" s="57">
        <v>334.42700000000002</v>
      </c>
      <c r="W49" s="32">
        <f t="shared" si="17"/>
        <v>33752.55000000001</v>
      </c>
      <c r="X49" s="55">
        <f t="shared" si="18"/>
        <v>33752.55000000001</v>
      </c>
      <c r="Y49" s="32">
        <f t="shared" si="19"/>
        <v>33752.55000000001</v>
      </c>
      <c r="Z49" s="32">
        <v>0</v>
      </c>
      <c r="AA49" s="25"/>
      <c r="AB49" s="115" t="s">
        <v>86</v>
      </c>
    </row>
    <row r="50" spans="1:28" s="23" customFormat="1" x14ac:dyDescent="0.2">
      <c r="A50" s="25">
        <v>2019</v>
      </c>
      <c r="B50" s="25" t="s">
        <v>66</v>
      </c>
      <c r="C50" s="25">
        <v>35</v>
      </c>
      <c r="D50" s="25" t="s">
        <v>11</v>
      </c>
      <c r="E50" s="29">
        <v>43452</v>
      </c>
      <c r="F50" s="29">
        <v>43709</v>
      </c>
      <c r="G50" s="29">
        <v>43738</v>
      </c>
      <c r="H50" s="29">
        <v>43745</v>
      </c>
      <c r="I50" s="48">
        <v>635</v>
      </c>
      <c r="J50" s="48" t="s">
        <v>144</v>
      </c>
      <c r="K50" s="25" t="s">
        <v>13</v>
      </c>
      <c r="L50" s="25" t="s">
        <v>16</v>
      </c>
      <c r="M50" s="52">
        <v>265.5</v>
      </c>
      <c r="N50" s="25" t="s">
        <v>39</v>
      </c>
      <c r="O50" s="45">
        <f t="shared" si="15"/>
        <v>-168592.5</v>
      </c>
      <c r="P50" s="36" t="s">
        <v>18</v>
      </c>
      <c r="Q50" s="92" t="s">
        <v>83</v>
      </c>
      <c r="R50" s="43">
        <f t="shared" si="16"/>
        <v>202960.52244999999</v>
      </c>
      <c r="S50" s="32">
        <v>0</v>
      </c>
      <c r="T50" s="25"/>
      <c r="U50" s="57">
        <v>350.84102999999999</v>
      </c>
      <c r="V50" s="57">
        <v>319.62286999999998</v>
      </c>
      <c r="W50" s="32">
        <f t="shared" si="17"/>
        <v>34368.022449999982</v>
      </c>
      <c r="X50" s="55">
        <f t="shared" si="18"/>
        <v>34368.022449999982</v>
      </c>
      <c r="Y50" s="32">
        <f t="shared" si="19"/>
        <v>34368.022449999982</v>
      </c>
      <c r="Z50" s="32">
        <v>0</v>
      </c>
      <c r="AA50" s="25"/>
      <c r="AB50" s="95" t="s">
        <v>85</v>
      </c>
    </row>
    <row r="51" spans="1:28" s="23" customFormat="1" x14ac:dyDescent="0.2">
      <c r="A51" s="25">
        <v>2019</v>
      </c>
      <c r="B51" s="25" t="s">
        <v>78</v>
      </c>
      <c r="C51" s="25">
        <v>47</v>
      </c>
      <c r="D51" s="25" t="s">
        <v>11</v>
      </c>
      <c r="E51" s="29">
        <v>43452</v>
      </c>
      <c r="F51" s="29">
        <v>43709</v>
      </c>
      <c r="G51" s="29">
        <v>43738</v>
      </c>
      <c r="H51" s="29">
        <v>43745</v>
      </c>
      <c r="I51" s="48">
        <v>2452</v>
      </c>
      <c r="J51" s="48" t="s">
        <v>144</v>
      </c>
      <c r="K51" s="25" t="s">
        <v>13</v>
      </c>
      <c r="L51" s="25" t="s">
        <v>16</v>
      </c>
      <c r="M51" s="52">
        <v>274.5</v>
      </c>
      <c r="N51" s="25" t="s">
        <v>39</v>
      </c>
      <c r="O51" s="45">
        <f t="shared" si="15"/>
        <v>-673074</v>
      </c>
      <c r="P51" s="36" t="s">
        <v>18</v>
      </c>
      <c r="Q51" s="92" t="s">
        <v>82</v>
      </c>
      <c r="R51" s="43">
        <f t="shared" si="16"/>
        <v>826969.29284000001</v>
      </c>
      <c r="S51" s="32">
        <v>0</v>
      </c>
      <c r="T51" s="25"/>
      <c r="U51" s="57">
        <v>366.08368999999999</v>
      </c>
      <c r="V51" s="57">
        <v>337.26317</v>
      </c>
      <c r="W51" s="32">
        <f t="shared" si="17"/>
        <v>153895.29284000001</v>
      </c>
      <c r="X51" s="55">
        <f t="shared" si="18"/>
        <v>153895.29284000001</v>
      </c>
      <c r="Y51" s="32">
        <f t="shared" si="19"/>
        <v>153895.29284000001</v>
      </c>
      <c r="Z51" s="32">
        <v>0</v>
      </c>
      <c r="AA51" s="25"/>
      <c r="AB51" s="95" t="s">
        <v>87</v>
      </c>
    </row>
    <row r="52" spans="1:28" s="23" customFormat="1" x14ac:dyDescent="0.2">
      <c r="A52" s="25">
        <v>2019</v>
      </c>
      <c r="B52" s="25" t="s">
        <v>137</v>
      </c>
      <c r="C52" s="25">
        <v>87</v>
      </c>
      <c r="D52" s="25" t="s">
        <v>38</v>
      </c>
      <c r="E52" s="29">
        <v>43508</v>
      </c>
      <c r="F52" s="29">
        <v>43709</v>
      </c>
      <c r="G52" s="29">
        <v>43738</v>
      </c>
      <c r="H52" s="29">
        <v>43745</v>
      </c>
      <c r="I52" s="48">
        <v>400</v>
      </c>
      <c r="J52" s="48" t="s">
        <v>144</v>
      </c>
      <c r="K52" s="25" t="s">
        <v>13</v>
      </c>
      <c r="L52" s="25" t="s">
        <v>16</v>
      </c>
      <c r="M52" s="52">
        <v>340</v>
      </c>
      <c r="N52" s="25" t="s">
        <v>39</v>
      </c>
      <c r="O52" s="45">
        <f t="shared" si="15"/>
        <v>-136000</v>
      </c>
      <c r="P52" s="36" t="s">
        <v>18</v>
      </c>
      <c r="Q52" s="92" t="s">
        <v>146</v>
      </c>
      <c r="R52" s="43">
        <f t="shared" si="16"/>
        <v>144601.03999999998</v>
      </c>
      <c r="S52" s="32">
        <v>0</v>
      </c>
      <c r="T52" s="25"/>
      <c r="U52" s="57">
        <v>377.64359999999999</v>
      </c>
      <c r="V52" s="57">
        <v>361.50259999999997</v>
      </c>
      <c r="W52" s="32">
        <f t="shared" si="17"/>
        <v>8601.03999999999</v>
      </c>
      <c r="X52" s="55">
        <f t="shared" si="18"/>
        <v>8601.03999999999</v>
      </c>
      <c r="Y52" s="32">
        <f t="shared" si="19"/>
        <v>8601.03999999999</v>
      </c>
      <c r="Z52" s="32">
        <v>0</v>
      </c>
      <c r="AA52" s="25"/>
      <c r="AB52" s="115" t="s">
        <v>131</v>
      </c>
    </row>
    <row r="53" spans="1:28" s="23" customFormat="1" x14ac:dyDescent="0.2">
      <c r="A53" s="25">
        <v>2019</v>
      </c>
      <c r="B53" s="25" t="s">
        <v>36</v>
      </c>
      <c r="C53" s="25">
        <v>14</v>
      </c>
      <c r="D53" s="25" t="s">
        <v>38</v>
      </c>
      <c r="E53" s="29">
        <v>43434</v>
      </c>
      <c r="F53" s="29">
        <v>43739</v>
      </c>
      <c r="G53" s="29">
        <v>43769</v>
      </c>
      <c r="H53" s="29">
        <v>43776</v>
      </c>
      <c r="I53" s="48">
        <v>650</v>
      </c>
      <c r="J53" s="48" t="s">
        <v>144</v>
      </c>
      <c r="K53" s="25" t="s">
        <v>13</v>
      </c>
      <c r="L53" s="25" t="s">
        <v>16</v>
      </c>
      <c r="M53" s="52">
        <v>282.5</v>
      </c>
      <c r="N53" s="25" t="s">
        <v>39</v>
      </c>
      <c r="O53" s="45">
        <f t="shared" si="15"/>
        <v>-183625</v>
      </c>
      <c r="P53" s="36" t="s">
        <v>18</v>
      </c>
      <c r="Q53" s="29" t="s">
        <v>84</v>
      </c>
      <c r="R53" s="43">
        <f t="shared" si="16"/>
        <v>208117.065</v>
      </c>
      <c r="S53" s="32">
        <v>0</v>
      </c>
      <c r="T53" s="25"/>
      <c r="U53" s="57">
        <v>361.52550000000002</v>
      </c>
      <c r="V53" s="57">
        <v>320.18009999999998</v>
      </c>
      <c r="W53" s="32">
        <f t="shared" si="17"/>
        <v>24492.064999999988</v>
      </c>
      <c r="X53" s="55">
        <f t="shared" si="18"/>
        <v>24492.064999999988</v>
      </c>
      <c r="Y53" s="32">
        <f t="shared" si="19"/>
        <v>24492.064999999988</v>
      </c>
      <c r="Z53" s="32">
        <v>0</v>
      </c>
      <c r="AA53" s="25"/>
      <c r="AB53" s="115" t="s">
        <v>86</v>
      </c>
    </row>
    <row r="54" spans="1:28" s="23" customFormat="1" x14ac:dyDescent="0.2">
      <c r="A54" s="25">
        <v>2019</v>
      </c>
      <c r="B54" s="25" t="s">
        <v>67</v>
      </c>
      <c r="C54" s="25">
        <v>36</v>
      </c>
      <c r="D54" s="25" t="s">
        <v>11</v>
      </c>
      <c r="E54" s="29">
        <v>43452</v>
      </c>
      <c r="F54" s="29">
        <v>43739</v>
      </c>
      <c r="G54" s="29">
        <v>43769</v>
      </c>
      <c r="H54" s="29">
        <v>43776</v>
      </c>
      <c r="I54" s="48">
        <v>635</v>
      </c>
      <c r="J54" s="48" t="s">
        <v>144</v>
      </c>
      <c r="K54" s="25" t="s">
        <v>13</v>
      </c>
      <c r="L54" s="25" t="s">
        <v>16</v>
      </c>
      <c r="M54" s="52">
        <v>265.5</v>
      </c>
      <c r="N54" s="25" t="s">
        <v>39</v>
      </c>
      <c r="O54" s="45">
        <f t="shared" si="15"/>
        <v>-168592.5</v>
      </c>
      <c r="P54" s="36" t="s">
        <v>18</v>
      </c>
      <c r="Q54" s="92" t="s">
        <v>83</v>
      </c>
      <c r="R54" s="43">
        <f t="shared" si="16"/>
        <v>194351.12895000001</v>
      </c>
      <c r="S54" s="32">
        <v>0</v>
      </c>
      <c r="T54" s="25"/>
      <c r="U54" s="57">
        <v>350.84102999999999</v>
      </c>
      <c r="V54" s="57">
        <v>306.06477000000001</v>
      </c>
      <c r="W54" s="32">
        <f t="shared" si="17"/>
        <v>25758.628950000006</v>
      </c>
      <c r="X54" s="55">
        <f t="shared" si="18"/>
        <v>25758.628950000006</v>
      </c>
      <c r="Y54" s="32">
        <f t="shared" si="19"/>
        <v>25758.628950000006</v>
      </c>
      <c r="Z54" s="32">
        <v>0</v>
      </c>
      <c r="AA54" s="25"/>
      <c r="AB54" s="95" t="s">
        <v>85</v>
      </c>
    </row>
    <row r="55" spans="1:28" s="23" customFormat="1" x14ac:dyDescent="0.2">
      <c r="A55" s="25">
        <v>2019</v>
      </c>
      <c r="B55" s="25" t="s">
        <v>79</v>
      </c>
      <c r="C55" s="25">
        <v>48</v>
      </c>
      <c r="D55" s="25" t="s">
        <v>11</v>
      </c>
      <c r="E55" s="29">
        <v>43452</v>
      </c>
      <c r="F55" s="29">
        <v>43739</v>
      </c>
      <c r="G55" s="29">
        <v>43769</v>
      </c>
      <c r="H55" s="29">
        <v>43776</v>
      </c>
      <c r="I55" s="48">
        <v>2976</v>
      </c>
      <c r="J55" s="48" t="s">
        <v>144</v>
      </c>
      <c r="K55" s="25" t="s">
        <v>13</v>
      </c>
      <c r="L55" s="25" t="s">
        <v>16</v>
      </c>
      <c r="M55" s="52">
        <v>274.5</v>
      </c>
      <c r="N55" s="25" t="s">
        <v>39</v>
      </c>
      <c r="O55" s="45">
        <f t="shared" si="15"/>
        <v>-816912</v>
      </c>
      <c r="P55" s="36" t="s">
        <v>18</v>
      </c>
      <c r="Q55" s="92" t="s">
        <v>82</v>
      </c>
      <c r="R55" s="43">
        <f t="shared" si="16"/>
        <v>963214.74911999993</v>
      </c>
      <c r="S55" s="32">
        <v>0</v>
      </c>
      <c r="T55" s="25"/>
      <c r="U55" s="57">
        <v>366.08368999999999</v>
      </c>
      <c r="V55" s="57">
        <v>323.66086999999999</v>
      </c>
      <c r="W55" s="32">
        <f t="shared" si="17"/>
        <v>146302.74911999996</v>
      </c>
      <c r="X55" s="55">
        <f t="shared" si="18"/>
        <v>146302.74911999996</v>
      </c>
      <c r="Y55" s="32">
        <f t="shared" si="19"/>
        <v>146302.74911999996</v>
      </c>
      <c r="Z55" s="32">
        <v>0</v>
      </c>
      <c r="AA55" s="25"/>
      <c r="AB55" s="95" t="s">
        <v>87</v>
      </c>
    </row>
    <row r="56" spans="1:28" s="23" customFormat="1" x14ac:dyDescent="0.2">
      <c r="A56" s="25">
        <v>2019</v>
      </c>
      <c r="B56" s="25" t="s">
        <v>138</v>
      </c>
      <c r="C56" s="25">
        <v>88</v>
      </c>
      <c r="D56" s="25" t="s">
        <v>38</v>
      </c>
      <c r="E56" s="29">
        <v>43508</v>
      </c>
      <c r="F56" s="29">
        <v>43739</v>
      </c>
      <c r="G56" s="29">
        <v>43769</v>
      </c>
      <c r="H56" s="29">
        <v>43776</v>
      </c>
      <c r="I56" s="48">
        <v>400</v>
      </c>
      <c r="J56" s="48" t="s">
        <v>144</v>
      </c>
      <c r="K56" s="25" t="s">
        <v>13</v>
      </c>
      <c r="L56" s="25" t="s">
        <v>16</v>
      </c>
      <c r="M56" s="52">
        <v>340</v>
      </c>
      <c r="N56" s="25" t="s">
        <v>39</v>
      </c>
      <c r="O56" s="45">
        <f t="shared" si="15"/>
        <v>-136000</v>
      </c>
      <c r="P56" s="36" t="s">
        <v>18</v>
      </c>
      <c r="Q56" s="92" t="s">
        <v>146</v>
      </c>
      <c r="R56" s="43">
        <f t="shared" si="16"/>
        <v>140286.88</v>
      </c>
      <c r="S56" s="32">
        <v>0</v>
      </c>
      <c r="T56" s="25"/>
      <c r="U56" s="57">
        <v>377.64359999999999</v>
      </c>
      <c r="V56" s="57">
        <v>350.71719999999999</v>
      </c>
      <c r="W56" s="32">
        <f t="shared" si="17"/>
        <v>4286.8799999999965</v>
      </c>
      <c r="X56" s="55">
        <f t="shared" si="18"/>
        <v>4286.8799999999965</v>
      </c>
      <c r="Y56" s="32">
        <f t="shared" si="19"/>
        <v>4286.8799999999965</v>
      </c>
      <c r="Z56" s="32">
        <v>0</v>
      </c>
      <c r="AA56" s="25"/>
      <c r="AB56" s="115" t="s">
        <v>131</v>
      </c>
    </row>
    <row r="57" spans="1:28" s="23" customFormat="1" x14ac:dyDescent="0.2">
      <c r="A57" s="25">
        <v>2019</v>
      </c>
      <c r="B57" s="25" t="s">
        <v>37</v>
      </c>
      <c r="C57" s="25">
        <v>15</v>
      </c>
      <c r="D57" s="25" t="s">
        <v>38</v>
      </c>
      <c r="E57" s="29">
        <v>43434</v>
      </c>
      <c r="F57" s="29">
        <v>43770</v>
      </c>
      <c r="G57" s="29">
        <v>43799</v>
      </c>
      <c r="H57" s="29">
        <v>43805</v>
      </c>
      <c r="I57" s="48">
        <v>650</v>
      </c>
      <c r="J57" s="48" t="s">
        <v>144</v>
      </c>
      <c r="K57" s="25" t="s">
        <v>13</v>
      </c>
      <c r="L57" s="25" t="s">
        <v>16</v>
      </c>
      <c r="M57" s="52">
        <v>282.5</v>
      </c>
      <c r="N57" s="25" t="s">
        <v>39</v>
      </c>
      <c r="O57" s="45">
        <f t="shared" si="15"/>
        <v>-183625</v>
      </c>
      <c r="P57" s="36" t="s">
        <v>18</v>
      </c>
      <c r="Q57" s="29" t="s">
        <v>84</v>
      </c>
      <c r="R57" s="43">
        <f t="shared" si="16"/>
        <v>200818.345</v>
      </c>
      <c r="S57" s="32">
        <v>0</v>
      </c>
      <c r="T57" s="25"/>
      <c r="U57" s="57">
        <v>361.52550000000002</v>
      </c>
      <c r="V57" s="57">
        <v>308.9513</v>
      </c>
      <c r="W57" s="32">
        <f t="shared" si="17"/>
        <v>17193.345000000001</v>
      </c>
      <c r="X57" s="55">
        <f t="shared" si="18"/>
        <v>17193.345000000001</v>
      </c>
      <c r="Y57" s="32">
        <f t="shared" si="19"/>
        <v>17193.345000000001</v>
      </c>
      <c r="Z57" s="32">
        <v>0</v>
      </c>
      <c r="AA57" s="25"/>
      <c r="AB57" s="115" t="s">
        <v>86</v>
      </c>
    </row>
    <row r="58" spans="1:28" s="23" customFormat="1" x14ac:dyDescent="0.2">
      <c r="A58" s="25">
        <v>2019</v>
      </c>
      <c r="B58" s="25" t="s">
        <v>68</v>
      </c>
      <c r="C58" s="25">
        <v>37</v>
      </c>
      <c r="D58" s="25" t="s">
        <v>11</v>
      </c>
      <c r="E58" s="29">
        <v>43452</v>
      </c>
      <c r="F58" s="29">
        <v>43770</v>
      </c>
      <c r="G58" s="29">
        <v>43799</v>
      </c>
      <c r="H58" s="29">
        <v>43805</v>
      </c>
      <c r="I58" s="48">
        <v>635</v>
      </c>
      <c r="J58" s="48" t="s">
        <v>144</v>
      </c>
      <c r="K58" s="25" t="s">
        <v>13</v>
      </c>
      <c r="L58" s="25" t="s">
        <v>16</v>
      </c>
      <c r="M58" s="52">
        <v>265.5</v>
      </c>
      <c r="N58" s="25" t="s">
        <v>39</v>
      </c>
      <c r="O58" s="45">
        <f t="shared" si="15"/>
        <v>-168592.5</v>
      </c>
      <c r="P58" s="36" t="s">
        <v>18</v>
      </c>
      <c r="Q58" s="92" t="s">
        <v>83</v>
      </c>
      <c r="R58" s="43">
        <f t="shared" si="16"/>
        <v>187035.821</v>
      </c>
      <c r="S58" s="32">
        <v>0</v>
      </c>
      <c r="T58" s="25"/>
      <c r="U58" s="57">
        <v>350.84102999999999</v>
      </c>
      <c r="V58" s="57">
        <v>294.5446</v>
      </c>
      <c r="W58" s="32">
        <f t="shared" si="17"/>
        <v>18443.321</v>
      </c>
      <c r="X58" s="55">
        <f t="shared" si="18"/>
        <v>18443.321</v>
      </c>
      <c r="Y58" s="32">
        <f t="shared" si="19"/>
        <v>18443.321</v>
      </c>
      <c r="Z58" s="32">
        <v>0</v>
      </c>
      <c r="AA58" s="25"/>
      <c r="AB58" s="95" t="s">
        <v>85</v>
      </c>
    </row>
    <row r="59" spans="1:28" s="23" customFormat="1" x14ac:dyDescent="0.2">
      <c r="A59" s="25">
        <v>2019</v>
      </c>
      <c r="B59" s="25" t="s">
        <v>80</v>
      </c>
      <c r="C59" s="25">
        <v>49</v>
      </c>
      <c r="D59" s="25" t="s">
        <v>11</v>
      </c>
      <c r="E59" s="29">
        <v>43452</v>
      </c>
      <c r="F59" s="29">
        <v>43770</v>
      </c>
      <c r="G59" s="29">
        <v>43799</v>
      </c>
      <c r="H59" s="29">
        <v>43805</v>
      </c>
      <c r="I59" s="48">
        <v>2552</v>
      </c>
      <c r="J59" s="48" t="s">
        <v>144</v>
      </c>
      <c r="K59" s="25" t="s">
        <v>13</v>
      </c>
      <c r="L59" s="25" t="s">
        <v>16</v>
      </c>
      <c r="M59" s="52">
        <v>274.5</v>
      </c>
      <c r="N59" s="25" t="s">
        <v>39</v>
      </c>
      <c r="O59" s="45">
        <f t="shared" si="15"/>
        <v>-700524</v>
      </c>
      <c r="P59" s="36" t="s">
        <v>18</v>
      </c>
      <c r="Q59" s="92" t="s">
        <v>82</v>
      </c>
      <c r="R59" s="43">
        <f t="shared" si="16"/>
        <v>796458.96263999993</v>
      </c>
      <c r="S59" s="32">
        <v>0</v>
      </c>
      <c r="T59" s="25"/>
      <c r="U59" s="57">
        <v>366.08368999999999</v>
      </c>
      <c r="V59" s="57">
        <v>312.09206999999998</v>
      </c>
      <c r="W59" s="32">
        <f t="shared" si="17"/>
        <v>95934.96263999994</v>
      </c>
      <c r="X59" s="55">
        <f t="shared" si="18"/>
        <v>95934.96263999994</v>
      </c>
      <c r="Y59" s="32">
        <f t="shared" si="19"/>
        <v>95934.96263999994</v>
      </c>
      <c r="Z59" s="32">
        <v>0</v>
      </c>
      <c r="AA59" s="25"/>
      <c r="AB59" s="95" t="s">
        <v>87</v>
      </c>
    </row>
    <row r="60" spans="1:28" s="23" customFormat="1" x14ac:dyDescent="0.2">
      <c r="A60" s="25">
        <v>2019</v>
      </c>
      <c r="B60" s="25" t="s">
        <v>139</v>
      </c>
      <c r="C60" s="25">
        <v>89</v>
      </c>
      <c r="D60" s="25" t="s">
        <v>38</v>
      </c>
      <c r="E60" s="29">
        <v>43508</v>
      </c>
      <c r="F60" s="29">
        <v>43770</v>
      </c>
      <c r="G60" s="29">
        <v>43799</v>
      </c>
      <c r="H60" s="29">
        <v>43805</v>
      </c>
      <c r="I60" s="48">
        <v>400</v>
      </c>
      <c r="J60" s="48" t="s">
        <v>144</v>
      </c>
      <c r="K60" s="25" t="s">
        <v>13</v>
      </c>
      <c r="L60" s="25" t="s">
        <v>16</v>
      </c>
      <c r="M60" s="52">
        <v>340</v>
      </c>
      <c r="N60" s="25" t="s">
        <v>39</v>
      </c>
      <c r="O60" s="45">
        <f t="shared" si="15"/>
        <v>-136000</v>
      </c>
      <c r="P60" s="36" t="s">
        <v>18</v>
      </c>
      <c r="Q60" s="92" t="s">
        <v>146</v>
      </c>
      <c r="R60" s="43">
        <f t="shared" si="16"/>
        <v>136022.44</v>
      </c>
      <c r="S60" s="32">
        <v>0</v>
      </c>
      <c r="T60" s="25"/>
      <c r="U60" s="57">
        <v>377.64359999999999</v>
      </c>
      <c r="V60" s="57">
        <v>340.05610000000001</v>
      </c>
      <c r="W60" s="32">
        <f t="shared" si="17"/>
        <v>22.440000000005966</v>
      </c>
      <c r="X60" s="55">
        <f t="shared" si="18"/>
        <v>22.440000000005966</v>
      </c>
      <c r="Y60" s="32">
        <f t="shared" si="19"/>
        <v>22.440000000005966</v>
      </c>
      <c r="Z60" s="32">
        <v>0</v>
      </c>
      <c r="AA60" s="25"/>
      <c r="AB60" s="115" t="s">
        <v>131</v>
      </c>
    </row>
    <row r="61" spans="1:28" s="23" customFormat="1" x14ac:dyDescent="0.2">
      <c r="A61" s="25">
        <v>2019</v>
      </c>
      <c r="B61" s="25" t="s">
        <v>69</v>
      </c>
      <c r="C61" s="25">
        <v>38</v>
      </c>
      <c r="D61" s="25" t="s">
        <v>11</v>
      </c>
      <c r="E61" s="29">
        <v>43452</v>
      </c>
      <c r="F61" s="29">
        <v>43800</v>
      </c>
      <c r="G61" s="29">
        <v>43830</v>
      </c>
      <c r="H61" s="29">
        <v>43838</v>
      </c>
      <c r="I61" s="48">
        <v>635</v>
      </c>
      <c r="J61" s="48" t="s">
        <v>144</v>
      </c>
      <c r="K61" s="25" t="s">
        <v>13</v>
      </c>
      <c r="L61" s="25" t="s">
        <v>16</v>
      </c>
      <c r="M61" s="52">
        <v>265.5</v>
      </c>
      <c r="N61" s="25" t="s">
        <v>39</v>
      </c>
      <c r="O61" s="45">
        <f t="shared" si="15"/>
        <v>-168592.5</v>
      </c>
      <c r="P61" s="36" t="s">
        <v>18</v>
      </c>
      <c r="Q61" s="92" t="s">
        <v>83</v>
      </c>
      <c r="R61" s="43">
        <f t="shared" si="16"/>
        <v>180465.24104999998</v>
      </c>
      <c r="S61" s="32">
        <v>0</v>
      </c>
      <c r="T61" s="25"/>
      <c r="U61" s="57">
        <v>350.84102999999999</v>
      </c>
      <c r="V61" s="57">
        <v>284.19722999999999</v>
      </c>
      <c r="W61" s="32">
        <f t="shared" si="17"/>
        <v>11872.741049999993</v>
      </c>
      <c r="X61" s="55">
        <f t="shared" si="18"/>
        <v>11872.741049999993</v>
      </c>
      <c r="Y61" s="32">
        <f t="shared" si="19"/>
        <v>11872.741049999993</v>
      </c>
      <c r="Z61" s="32">
        <v>0</v>
      </c>
      <c r="AA61" s="25"/>
      <c r="AB61" s="95" t="s">
        <v>85</v>
      </c>
    </row>
    <row r="62" spans="1:28" s="23" customFormat="1" x14ac:dyDescent="0.2">
      <c r="A62" s="25">
        <v>2019</v>
      </c>
      <c r="B62" s="25" t="s">
        <v>81</v>
      </c>
      <c r="C62" s="25">
        <v>50</v>
      </c>
      <c r="D62" s="25" t="s">
        <v>11</v>
      </c>
      <c r="E62" s="29">
        <v>43452</v>
      </c>
      <c r="F62" s="29">
        <v>43800</v>
      </c>
      <c r="G62" s="29">
        <v>43830</v>
      </c>
      <c r="H62" s="29">
        <v>43838</v>
      </c>
      <c r="I62" s="48">
        <v>2637</v>
      </c>
      <c r="J62" s="48" t="s">
        <v>144</v>
      </c>
      <c r="K62" s="25" t="s">
        <v>13</v>
      </c>
      <c r="L62" s="25" t="s">
        <v>16</v>
      </c>
      <c r="M62" s="52">
        <v>274.5</v>
      </c>
      <c r="N62" s="25" t="s">
        <v>39</v>
      </c>
      <c r="O62" s="45">
        <f t="shared" si="15"/>
        <v>-723856.5</v>
      </c>
      <c r="P62" s="36" t="s">
        <v>18</v>
      </c>
      <c r="Q62" s="92" t="s">
        <v>82</v>
      </c>
      <c r="R62" s="43">
        <f t="shared" si="16"/>
        <v>795599.59220999992</v>
      </c>
      <c r="S62" s="32">
        <v>0</v>
      </c>
      <c r="T62" s="25"/>
      <c r="U62" s="57">
        <v>366.08368999999999</v>
      </c>
      <c r="V62" s="57">
        <v>301.70632999999998</v>
      </c>
      <c r="W62" s="32">
        <f t="shared" si="17"/>
        <v>71743.092209999944</v>
      </c>
      <c r="X62" s="55">
        <f t="shared" ref="X62" si="20">W62</f>
        <v>71743.092209999944</v>
      </c>
      <c r="Y62" s="32">
        <f t="shared" ref="Y62" si="21">W62</f>
        <v>71743.092209999944</v>
      </c>
      <c r="Z62" s="32">
        <v>0</v>
      </c>
      <c r="AA62" s="25"/>
      <c r="AB62" s="95" t="s">
        <v>87</v>
      </c>
    </row>
    <row r="63" spans="1:28" s="23" customFormat="1" x14ac:dyDescent="0.2">
      <c r="A63" s="25">
        <v>2019</v>
      </c>
      <c r="B63" s="25" t="s">
        <v>140</v>
      </c>
      <c r="C63" s="25">
        <v>90</v>
      </c>
      <c r="D63" s="25" t="s">
        <v>38</v>
      </c>
      <c r="E63" s="29">
        <v>43508</v>
      </c>
      <c r="F63" s="29">
        <v>43800</v>
      </c>
      <c r="G63" s="29">
        <v>43830</v>
      </c>
      <c r="H63" s="29">
        <v>43838</v>
      </c>
      <c r="I63" s="48">
        <v>400</v>
      </c>
      <c r="J63" s="48" t="s">
        <v>144</v>
      </c>
      <c r="K63" s="25" t="s">
        <v>13</v>
      </c>
      <c r="L63" s="25" t="s">
        <v>16</v>
      </c>
      <c r="M63" s="52">
        <v>340</v>
      </c>
      <c r="N63" s="25" t="s">
        <v>39</v>
      </c>
      <c r="O63" s="45">
        <f>-(M63*I63)</f>
        <v>-136000</v>
      </c>
      <c r="P63" s="36" t="s">
        <v>18</v>
      </c>
      <c r="Q63" s="92" t="s">
        <v>146</v>
      </c>
      <c r="R63" s="43">
        <f>I63*V63</f>
        <v>131953</v>
      </c>
      <c r="S63" s="32">
        <v>0</v>
      </c>
      <c r="T63" s="25"/>
      <c r="U63" s="57">
        <v>377.64359999999999</v>
      </c>
      <c r="V63" s="57">
        <v>329.88249999999999</v>
      </c>
      <c r="W63" s="32">
        <f>(V63-M63)*I63</f>
        <v>-4047.0000000000027</v>
      </c>
      <c r="X63" s="55">
        <f>W63</f>
        <v>-4047.0000000000027</v>
      </c>
      <c r="Y63" s="32">
        <f>W63</f>
        <v>-4047.0000000000027</v>
      </c>
      <c r="Z63" s="32">
        <v>0</v>
      </c>
      <c r="AA63" s="25"/>
      <c r="AB63" s="115" t="s">
        <v>131</v>
      </c>
    </row>
    <row r="64" spans="1:28" s="23" customFormat="1" x14ac:dyDescent="0.2">
      <c r="A64" s="116">
        <v>2020</v>
      </c>
      <c r="B64" s="116" t="s">
        <v>150</v>
      </c>
      <c r="C64" s="116">
        <v>91</v>
      </c>
      <c r="D64" s="116" t="s">
        <v>38</v>
      </c>
      <c r="E64" s="92">
        <v>43558</v>
      </c>
      <c r="F64" s="92">
        <v>43831</v>
      </c>
      <c r="G64" s="92">
        <v>43861</v>
      </c>
      <c r="H64" s="92">
        <v>43868</v>
      </c>
      <c r="I64" s="123">
        <v>650</v>
      </c>
      <c r="J64" s="123" t="s">
        <v>144</v>
      </c>
      <c r="K64" s="116" t="s">
        <v>13</v>
      </c>
      <c r="L64" s="116" t="s">
        <v>16</v>
      </c>
      <c r="M64" s="117">
        <v>287</v>
      </c>
      <c r="N64" s="116" t="s">
        <v>39</v>
      </c>
      <c r="O64" s="118">
        <f t="shared" ref="O64" si="22">-(M64*I64)</f>
        <v>-186550</v>
      </c>
      <c r="P64" s="119" t="s">
        <v>18</v>
      </c>
      <c r="Q64" s="92" t="s">
        <v>84</v>
      </c>
      <c r="R64" s="120">
        <f t="shared" ref="R64" si="23">I64*V64</f>
        <v>189329.07500000001</v>
      </c>
      <c r="S64" s="121">
        <v>0</v>
      </c>
      <c r="T64" s="116"/>
      <c r="U64" s="57">
        <v>361.52600000000001</v>
      </c>
      <c r="V64" s="94">
        <v>291.27550000000002</v>
      </c>
      <c r="W64" s="121">
        <f t="shared" ref="W64" si="24">(V64-M64)*I64</f>
        <v>2779.0750000000144</v>
      </c>
      <c r="X64" s="124">
        <f t="shared" ref="X64" si="25">W64</f>
        <v>2779.0750000000144</v>
      </c>
      <c r="Y64" s="121">
        <f t="shared" ref="Y64" si="26">W64</f>
        <v>2779.0750000000144</v>
      </c>
      <c r="Z64" s="121">
        <v>0</v>
      </c>
      <c r="AA64" s="116"/>
      <c r="AB64" s="115" t="s">
        <v>86</v>
      </c>
    </row>
    <row r="65" spans="1:29" s="23" customFormat="1" x14ac:dyDescent="0.2">
      <c r="A65" s="116">
        <v>2020</v>
      </c>
      <c r="B65" s="116" t="s">
        <v>151</v>
      </c>
      <c r="C65" s="116">
        <v>92</v>
      </c>
      <c r="D65" s="116" t="s">
        <v>38</v>
      </c>
      <c r="E65" s="92">
        <v>43558</v>
      </c>
      <c r="F65" s="92">
        <v>43862</v>
      </c>
      <c r="G65" s="92">
        <v>43890</v>
      </c>
      <c r="H65" s="92">
        <v>43896</v>
      </c>
      <c r="I65" s="123">
        <v>650</v>
      </c>
      <c r="J65" s="123" t="s">
        <v>144</v>
      </c>
      <c r="K65" s="116" t="s">
        <v>13</v>
      </c>
      <c r="L65" s="116" t="s">
        <v>16</v>
      </c>
      <c r="M65" s="117">
        <v>287</v>
      </c>
      <c r="N65" s="116" t="s">
        <v>39</v>
      </c>
      <c r="O65" s="118">
        <f t="shared" ref="O65" si="27">-(M65*I65)</f>
        <v>-186550</v>
      </c>
      <c r="P65" s="119" t="s">
        <v>18</v>
      </c>
      <c r="Q65" s="92" t="s">
        <v>84</v>
      </c>
      <c r="R65" s="120">
        <f t="shared" ref="R65" si="28">I65*V65</f>
        <v>185659.43500000003</v>
      </c>
      <c r="S65" s="121">
        <v>0</v>
      </c>
      <c r="T65" s="116"/>
      <c r="U65" s="57">
        <v>361.52600000000001</v>
      </c>
      <c r="V65" s="94">
        <v>285.62990000000002</v>
      </c>
      <c r="W65" s="121">
        <f t="shared" ref="W65" si="29">(V65-M65)*I65</f>
        <v>-890.56499999998664</v>
      </c>
      <c r="X65" s="124">
        <f t="shared" ref="X65" si="30">W65</f>
        <v>-890.56499999998664</v>
      </c>
      <c r="Y65" s="121">
        <f t="shared" ref="Y65" si="31">W65</f>
        <v>-890.56499999998664</v>
      </c>
      <c r="Z65" s="121">
        <v>0</v>
      </c>
      <c r="AA65" s="116"/>
      <c r="AB65" s="115" t="s">
        <v>86</v>
      </c>
    </row>
    <row r="66" spans="1:29" s="23" customFormat="1" ht="13.5" thickBot="1" x14ac:dyDescent="0.25">
      <c r="A66" s="125">
        <v>2020</v>
      </c>
      <c r="B66" s="125" t="s">
        <v>152</v>
      </c>
      <c r="C66" s="125">
        <v>93</v>
      </c>
      <c r="D66" s="125" t="s">
        <v>38</v>
      </c>
      <c r="E66" s="93">
        <v>43558</v>
      </c>
      <c r="F66" s="93">
        <v>43891</v>
      </c>
      <c r="G66" s="93">
        <v>43921</v>
      </c>
      <c r="H66" s="93">
        <v>43928</v>
      </c>
      <c r="I66" s="126">
        <v>650</v>
      </c>
      <c r="J66" s="126" t="s">
        <v>144</v>
      </c>
      <c r="K66" s="125" t="s">
        <v>13</v>
      </c>
      <c r="L66" s="125" t="s">
        <v>16</v>
      </c>
      <c r="M66" s="127">
        <v>287</v>
      </c>
      <c r="N66" s="125" t="s">
        <v>39</v>
      </c>
      <c r="O66" s="128">
        <f t="shared" ref="O66" si="32">-(M66*I66)</f>
        <v>-186550</v>
      </c>
      <c r="P66" s="129" t="s">
        <v>18</v>
      </c>
      <c r="Q66" s="93" t="s">
        <v>84</v>
      </c>
      <c r="R66" s="130">
        <f t="shared" ref="R66" si="33">I66*V66</f>
        <v>183548.495</v>
      </c>
      <c r="S66" s="131">
        <v>0</v>
      </c>
      <c r="T66" s="125"/>
      <c r="U66" s="132">
        <v>361.52600000000001</v>
      </c>
      <c r="V66" s="132">
        <v>282.38229999999999</v>
      </c>
      <c r="W66" s="133">
        <f t="shared" ref="W66" si="34">(V66-M66)*I66</f>
        <v>-3001.5050000000087</v>
      </c>
      <c r="X66" s="134">
        <f t="shared" ref="X66" si="35">W66</f>
        <v>-3001.5050000000087</v>
      </c>
      <c r="Y66" s="133">
        <f t="shared" ref="Y66" si="36">W66</f>
        <v>-3001.5050000000087</v>
      </c>
      <c r="Z66" s="131">
        <v>0</v>
      </c>
      <c r="AA66" s="125"/>
      <c r="AB66" s="135" t="s">
        <v>86</v>
      </c>
    </row>
    <row r="67" spans="1:29" s="23" customFormat="1" ht="13.5" thickTop="1" x14ac:dyDescent="0.2">
      <c r="A67" s="27"/>
      <c r="B67" s="27"/>
      <c r="C67" s="27"/>
      <c r="D67" s="27"/>
      <c r="E67" s="31"/>
      <c r="F67" s="31"/>
      <c r="G67" s="31"/>
      <c r="H67" s="31"/>
      <c r="I67" s="50">
        <f>SUM(I33:I66)</f>
        <v>32679</v>
      </c>
      <c r="J67" s="50"/>
      <c r="K67" s="27"/>
      <c r="L67" s="27"/>
      <c r="M67" s="54"/>
      <c r="N67" s="27" t="s">
        <v>39</v>
      </c>
      <c r="O67" s="47">
        <f>SUM(O33:O66)</f>
        <v>-9195040.5</v>
      </c>
      <c r="P67" s="27"/>
      <c r="Q67" s="31"/>
      <c r="R67" s="33">
        <f>SUM(R33:R66)</f>
        <v>10916608.434229998</v>
      </c>
      <c r="S67" s="33">
        <f>SUM(S33:S66)</f>
        <v>0</v>
      </c>
      <c r="T67" s="27"/>
      <c r="U67" s="27" t="s">
        <v>41</v>
      </c>
      <c r="V67" s="33"/>
      <c r="W67" s="33">
        <f>SUM(W33:W66)</f>
        <v>1721567.93423</v>
      </c>
      <c r="X67" s="33">
        <f>SUM(X33:X66)</f>
        <v>1721567.93423</v>
      </c>
      <c r="Y67" s="33">
        <f>SUM(Y33:Y66)</f>
        <v>1721567.93423</v>
      </c>
      <c r="Z67" s="33">
        <v>0</v>
      </c>
      <c r="AA67" s="27"/>
      <c r="AB67" s="98"/>
      <c r="AC67" s="24"/>
    </row>
    <row r="68" spans="1:29" s="24" customFormat="1" x14ac:dyDescent="0.2">
      <c r="A68" s="27"/>
      <c r="B68" s="27"/>
      <c r="C68" s="27"/>
      <c r="D68" s="27"/>
      <c r="E68" s="31"/>
      <c r="F68" s="31"/>
      <c r="G68" s="31"/>
      <c r="H68" s="27"/>
      <c r="K68" s="27"/>
      <c r="L68" s="33"/>
      <c r="M68" s="27"/>
      <c r="N68" s="27"/>
      <c r="O68" s="47"/>
      <c r="P68" s="47"/>
      <c r="Q68" s="27"/>
      <c r="R68" s="33"/>
      <c r="S68" s="33"/>
      <c r="T68" s="27"/>
      <c r="U68" s="27"/>
      <c r="V68" s="33"/>
      <c r="W68" s="33"/>
      <c r="X68" s="33"/>
      <c r="Y68" s="33"/>
      <c r="Z68" s="33"/>
      <c r="AA68" s="47">
        <v>-20491461.833376467</v>
      </c>
      <c r="AB68" s="97"/>
      <c r="AC68" s="47"/>
    </row>
    <row r="69" spans="1:29" s="24" customFormat="1" x14ac:dyDescent="0.2">
      <c r="A69" s="27"/>
      <c r="B69" s="27"/>
      <c r="C69" s="27"/>
      <c r="D69" s="27"/>
      <c r="E69" s="31"/>
      <c r="F69" s="31"/>
      <c r="G69" s="31"/>
      <c r="H69" s="31"/>
      <c r="I69" s="50"/>
      <c r="J69" s="50"/>
      <c r="K69" s="27"/>
      <c r="L69" s="27"/>
      <c r="M69" s="54"/>
      <c r="N69" s="27"/>
      <c r="O69" s="47"/>
      <c r="P69" s="27"/>
      <c r="Q69" s="31"/>
      <c r="R69" s="33"/>
      <c r="S69" s="33"/>
      <c r="T69" s="27"/>
      <c r="U69" s="38"/>
      <c r="V69" s="38"/>
      <c r="W69" s="33"/>
      <c r="X69" s="33"/>
      <c r="Y69" s="33"/>
      <c r="Z69" s="33"/>
      <c r="AA69" s="27"/>
      <c r="AB69" s="98"/>
    </row>
    <row r="70" spans="1:29" s="23" customFormat="1" x14ac:dyDescent="0.2">
      <c r="A70" s="25">
        <v>2019</v>
      </c>
      <c r="B70" s="25" t="s">
        <v>48</v>
      </c>
      <c r="C70" s="25">
        <v>20</v>
      </c>
      <c r="D70" s="25" t="s">
        <v>38</v>
      </c>
      <c r="E70" s="29">
        <v>43437</v>
      </c>
      <c r="F70" s="29">
        <v>43586</v>
      </c>
      <c r="G70" s="29">
        <v>43616</v>
      </c>
      <c r="H70" s="29">
        <v>43623</v>
      </c>
      <c r="I70" s="48">
        <v>550</v>
      </c>
      <c r="J70" s="48" t="s">
        <v>144</v>
      </c>
      <c r="K70" s="25" t="s">
        <v>13</v>
      </c>
      <c r="L70" s="25" t="s">
        <v>16</v>
      </c>
      <c r="M70" s="52">
        <v>1240</v>
      </c>
      <c r="N70" s="25" t="s">
        <v>43</v>
      </c>
      <c r="O70" s="45">
        <f t="shared" ref="O70:O76" si="37">-(M70*I70)</f>
        <v>-682000</v>
      </c>
      <c r="P70" s="36" t="s">
        <v>18</v>
      </c>
      <c r="Q70" s="92" t="s">
        <v>83</v>
      </c>
      <c r="R70" s="43">
        <f t="shared" ref="R70:R76" si="38">I70*V70</f>
        <v>838708.03500000003</v>
      </c>
      <c r="S70" s="32">
        <v>0</v>
      </c>
      <c r="T70" s="25"/>
      <c r="U70" s="94">
        <v>1503.3475000000001</v>
      </c>
      <c r="V70" s="94">
        <v>1524.9237000000001</v>
      </c>
      <c r="W70" s="32">
        <f t="shared" ref="W70:W76" si="39">(V70-M70)*I70</f>
        <v>156708.03500000003</v>
      </c>
      <c r="X70" s="55">
        <f>W70</f>
        <v>156708.03500000003</v>
      </c>
      <c r="Y70" s="32">
        <f>W70</f>
        <v>156708.03500000003</v>
      </c>
      <c r="Z70" s="32">
        <v>0</v>
      </c>
      <c r="AA70" s="25"/>
      <c r="AB70" s="115" t="s">
        <v>85</v>
      </c>
    </row>
    <row r="71" spans="1:29" s="23" customFormat="1" x14ac:dyDescent="0.2">
      <c r="A71" s="25">
        <v>2019</v>
      </c>
      <c r="B71" s="25" t="s">
        <v>49</v>
      </c>
      <c r="C71" s="25">
        <v>21</v>
      </c>
      <c r="D71" s="25" t="s">
        <v>38</v>
      </c>
      <c r="E71" s="29">
        <v>43437</v>
      </c>
      <c r="F71" s="29">
        <v>43617</v>
      </c>
      <c r="G71" s="29">
        <v>43646</v>
      </c>
      <c r="H71" s="29">
        <v>43651</v>
      </c>
      <c r="I71" s="48">
        <v>550</v>
      </c>
      <c r="J71" s="48" t="s">
        <v>144</v>
      </c>
      <c r="K71" s="25" t="s">
        <v>13</v>
      </c>
      <c r="L71" s="25" t="s">
        <v>16</v>
      </c>
      <c r="M71" s="52">
        <v>1240</v>
      </c>
      <c r="N71" s="25" t="s">
        <v>43</v>
      </c>
      <c r="O71" s="45">
        <f t="shared" si="37"/>
        <v>-682000</v>
      </c>
      <c r="P71" s="36" t="s">
        <v>18</v>
      </c>
      <c r="Q71" s="92" t="s">
        <v>83</v>
      </c>
      <c r="R71" s="43">
        <f t="shared" si="38"/>
        <v>832102.15</v>
      </c>
      <c r="S71" s="32">
        <v>0</v>
      </c>
      <c r="T71" s="25"/>
      <c r="U71" s="94">
        <v>1503.3475000000001</v>
      </c>
      <c r="V71" s="94">
        <v>1512.913</v>
      </c>
      <c r="W71" s="32">
        <f t="shared" si="39"/>
        <v>150102.15</v>
      </c>
      <c r="X71" s="55">
        <f t="shared" ref="X71" si="40">W71</f>
        <v>150102.15</v>
      </c>
      <c r="Y71" s="32">
        <f t="shared" ref="Y71:Y72" si="41">W71</f>
        <v>150102.15</v>
      </c>
      <c r="Z71" s="32">
        <v>0</v>
      </c>
      <c r="AA71" s="25"/>
      <c r="AB71" s="115" t="s">
        <v>85</v>
      </c>
    </row>
    <row r="72" spans="1:29" s="23" customFormat="1" x14ac:dyDescent="0.2">
      <c r="A72" s="25">
        <v>2019</v>
      </c>
      <c r="B72" s="25" t="s">
        <v>50</v>
      </c>
      <c r="C72" s="25">
        <v>22</v>
      </c>
      <c r="D72" s="25" t="s">
        <v>38</v>
      </c>
      <c r="E72" s="29">
        <v>43437</v>
      </c>
      <c r="F72" s="29">
        <v>43647</v>
      </c>
      <c r="G72" s="29">
        <v>43677</v>
      </c>
      <c r="H72" s="29">
        <v>43684</v>
      </c>
      <c r="I72" s="48">
        <v>550</v>
      </c>
      <c r="J72" s="48" t="s">
        <v>144</v>
      </c>
      <c r="K72" s="25" t="s">
        <v>13</v>
      </c>
      <c r="L72" s="25" t="s">
        <v>16</v>
      </c>
      <c r="M72" s="52">
        <v>1240</v>
      </c>
      <c r="N72" s="25" t="s">
        <v>43</v>
      </c>
      <c r="O72" s="45">
        <f t="shared" si="37"/>
        <v>-682000</v>
      </c>
      <c r="P72" s="36" t="s">
        <v>18</v>
      </c>
      <c r="Q72" s="92" t="s">
        <v>83</v>
      </c>
      <c r="R72" s="43">
        <f t="shared" si="38"/>
        <v>819372.62</v>
      </c>
      <c r="S72" s="32">
        <v>0</v>
      </c>
      <c r="T72" s="25"/>
      <c r="U72" s="94">
        <v>1503.3475000000001</v>
      </c>
      <c r="V72" s="94">
        <v>1489.7683999999999</v>
      </c>
      <c r="W72" s="32">
        <f t="shared" si="39"/>
        <v>137372.61999999997</v>
      </c>
      <c r="X72" s="55">
        <f>W72</f>
        <v>137372.61999999997</v>
      </c>
      <c r="Y72" s="32">
        <f t="shared" si="41"/>
        <v>137372.61999999997</v>
      </c>
      <c r="Z72" s="32">
        <v>0</v>
      </c>
      <c r="AA72" s="25"/>
      <c r="AB72" s="115" t="s">
        <v>85</v>
      </c>
    </row>
    <row r="73" spans="1:29" s="23" customFormat="1" x14ac:dyDescent="0.2">
      <c r="A73" s="25">
        <v>2019</v>
      </c>
      <c r="B73" s="25" t="s">
        <v>51</v>
      </c>
      <c r="C73" s="25">
        <v>23</v>
      </c>
      <c r="D73" s="25" t="s">
        <v>38</v>
      </c>
      <c r="E73" s="29">
        <v>43437</v>
      </c>
      <c r="F73" s="29">
        <v>43678</v>
      </c>
      <c r="G73" s="29">
        <v>43708</v>
      </c>
      <c r="H73" s="29">
        <v>43714</v>
      </c>
      <c r="I73" s="48">
        <v>550</v>
      </c>
      <c r="J73" s="48" t="s">
        <v>144</v>
      </c>
      <c r="K73" s="25" t="s">
        <v>13</v>
      </c>
      <c r="L73" s="25" t="s">
        <v>16</v>
      </c>
      <c r="M73" s="52">
        <v>1240</v>
      </c>
      <c r="N73" s="25" t="s">
        <v>43</v>
      </c>
      <c r="O73" s="45">
        <f t="shared" si="37"/>
        <v>-682000</v>
      </c>
      <c r="P73" s="36" t="s">
        <v>18</v>
      </c>
      <c r="Q73" s="92" t="s">
        <v>83</v>
      </c>
      <c r="R73" s="43">
        <f t="shared" si="38"/>
        <v>797857.55500000005</v>
      </c>
      <c r="S73" s="32">
        <v>0</v>
      </c>
      <c r="T73" s="25"/>
      <c r="U73" s="94">
        <v>1503.3475000000001</v>
      </c>
      <c r="V73" s="94">
        <v>1450.6501000000001</v>
      </c>
      <c r="W73" s="32">
        <f t="shared" si="39"/>
        <v>115857.55500000004</v>
      </c>
      <c r="X73" s="55">
        <f>W73</f>
        <v>115857.55500000004</v>
      </c>
      <c r="Y73" s="32">
        <f>W73</f>
        <v>115857.55500000004</v>
      </c>
      <c r="Z73" s="32">
        <v>0</v>
      </c>
      <c r="AA73" s="25"/>
      <c r="AB73" s="115" t="s">
        <v>85</v>
      </c>
    </row>
    <row r="74" spans="1:29" s="23" customFormat="1" x14ac:dyDescent="0.2">
      <c r="A74" s="25">
        <v>2019</v>
      </c>
      <c r="B74" s="25" t="s">
        <v>52</v>
      </c>
      <c r="C74" s="25">
        <v>24</v>
      </c>
      <c r="D74" s="25" t="s">
        <v>38</v>
      </c>
      <c r="E74" s="29">
        <v>43437</v>
      </c>
      <c r="F74" s="29">
        <v>43709</v>
      </c>
      <c r="G74" s="29">
        <v>43738</v>
      </c>
      <c r="H74" s="29">
        <v>43745</v>
      </c>
      <c r="I74" s="48">
        <v>550</v>
      </c>
      <c r="J74" s="48" t="s">
        <v>144</v>
      </c>
      <c r="K74" s="25" t="s">
        <v>13</v>
      </c>
      <c r="L74" s="25" t="s">
        <v>16</v>
      </c>
      <c r="M74" s="52">
        <v>1240</v>
      </c>
      <c r="N74" s="25" t="s">
        <v>43</v>
      </c>
      <c r="O74" s="45">
        <f t="shared" si="37"/>
        <v>-682000</v>
      </c>
      <c r="P74" s="36" t="s">
        <v>18</v>
      </c>
      <c r="Q74" s="92" t="s">
        <v>83</v>
      </c>
      <c r="R74" s="43">
        <f t="shared" si="38"/>
        <v>770041.745</v>
      </c>
      <c r="S74" s="32">
        <v>0</v>
      </c>
      <c r="T74" s="25"/>
      <c r="U74" s="94">
        <v>1503.3475000000001</v>
      </c>
      <c r="V74" s="94">
        <v>1400.0759</v>
      </c>
      <c r="W74" s="32">
        <f t="shared" si="39"/>
        <v>88041.745000000024</v>
      </c>
      <c r="X74" s="55">
        <f t="shared" ref="X74" si="42">W74</f>
        <v>88041.745000000024</v>
      </c>
      <c r="Y74" s="32">
        <f t="shared" ref="Y74:Y75" si="43">W74</f>
        <v>88041.745000000024</v>
      </c>
      <c r="Z74" s="32">
        <v>0</v>
      </c>
      <c r="AA74" s="25"/>
      <c r="AB74" s="115" t="s">
        <v>85</v>
      </c>
    </row>
    <row r="75" spans="1:29" s="23" customFormat="1" x14ac:dyDescent="0.2">
      <c r="A75" s="25">
        <v>2019</v>
      </c>
      <c r="B75" s="25" t="s">
        <v>53</v>
      </c>
      <c r="C75" s="25">
        <v>25</v>
      </c>
      <c r="D75" s="25" t="s">
        <v>38</v>
      </c>
      <c r="E75" s="29">
        <v>43437</v>
      </c>
      <c r="F75" s="29">
        <v>43739</v>
      </c>
      <c r="G75" s="29">
        <v>43769</v>
      </c>
      <c r="H75" s="29">
        <v>43777</v>
      </c>
      <c r="I75" s="48">
        <v>550</v>
      </c>
      <c r="J75" s="48" t="s">
        <v>144</v>
      </c>
      <c r="K75" s="25" t="s">
        <v>13</v>
      </c>
      <c r="L75" s="25" t="s">
        <v>16</v>
      </c>
      <c r="M75" s="52">
        <v>1240</v>
      </c>
      <c r="N75" s="25" t="s">
        <v>43</v>
      </c>
      <c r="O75" s="45">
        <f t="shared" si="37"/>
        <v>-682000</v>
      </c>
      <c r="P75" s="36" t="s">
        <v>18</v>
      </c>
      <c r="Q75" s="92" t="s">
        <v>83</v>
      </c>
      <c r="R75" s="43">
        <f t="shared" si="38"/>
        <v>740107.55500000005</v>
      </c>
      <c r="S75" s="32">
        <v>0</v>
      </c>
      <c r="T75" s="25"/>
      <c r="U75" s="94">
        <v>1503.3475000000001</v>
      </c>
      <c r="V75" s="94">
        <v>1345.6501000000001</v>
      </c>
      <c r="W75" s="32">
        <f t="shared" si="39"/>
        <v>58107.555000000037</v>
      </c>
      <c r="X75" s="55">
        <f>W75</f>
        <v>58107.555000000037</v>
      </c>
      <c r="Y75" s="32">
        <f t="shared" si="43"/>
        <v>58107.555000000037</v>
      </c>
      <c r="Z75" s="32">
        <v>0</v>
      </c>
      <c r="AA75" s="25"/>
      <c r="AB75" s="115" t="s">
        <v>85</v>
      </c>
    </row>
    <row r="76" spans="1:29" s="23" customFormat="1" x14ac:dyDescent="0.2">
      <c r="A76" s="25">
        <v>2019</v>
      </c>
      <c r="B76" s="25" t="s">
        <v>54</v>
      </c>
      <c r="C76" s="25">
        <v>26</v>
      </c>
      <c r="D76" s="25" t="s">
        <v>38</v>
      </c>
      <c r="E76" s="29">
        <v>43437</v>
      </c>
      <c r="F76" s="29">
        <v>43770</v>
      </c>
      <c r="G76" s="29">
        <v>43799</v>
      </c>
      <c r="H76" s="29">
        <v>43805</v>
      </c>
      <c r="I76" s="48">
        <v>550</v>
      </c>
      <c r="J76" s="48" t="s">
        <v>144</v>
      </c>
      <c r="K76" s="25" t="s">
        <v>13</v>
      </c>
      <c r="L76" s="25" t="s">
        <v>16</v>
      </c>
      <c r="M76" s="52">
        <v>1240</v>
      </c>
      <c r="N76" s="25" t="s">
        <v>43</v>
      </c>
      <c r="O76" s="45">
        <f t="shared" si="37"/>
        <v>-682000</v>
      </c>
      <c r="P76" s="36" t="s">
        <v>18</v>
      </c>
      <c r="Q76" s="92" t="s">
        <v>83</v>
      </c>
      <c r="R76" s="43">
        <f t="shared" si="38"/>
        <v>714640.79500000004</v>
      </c>
      <c r="S76" s="32">
        <v>0</v>
      </c>
      <c r="T76" s="25"/>
      <c r="U76" s="94">
        <v>1503.3475000000001</v>
      </c>
      <c r="V76" s="94">
        <v>1299.3469</v>
      </c>
      <c r="W76" s="32">
        <f t="shared" si="39"/>
        <v>32640.795000000002</v>
      </c>
      <c r="X76" s="55">
        <f>W76</f>
        <v>32640.795000000002</v>
      </c>
      <c r="Y76" s="32">
        <f>W76</f>
        <v>32640.795000000002</v>
      </c>
      <c r="Z76" s="32">
        <v>0</v>
      </c>
      <c r="AA76" s="25"/>
      <c r="AB76" s="115" t="s">
        <v>85</v>
      </c>
    </row>
    <row r="77" spans="1:29" s="23" customFormat="1" x14ac:dyDescent="0.2">
      <c r="A77" s="116">
        <v>2020</v>
      </c>
      <c r="B77" s="116" t="s">
        <v>153</v>
      </c>
      <c r="C77" s="116">
        <v>94</v>
      </c>
      <c r="D77" s="116" t="s">
        <v>38</v>
      </c>
      <c r="E77" s="92">
        <v>43558</v>
      </c>
      <c r="F77" s="92">
        <v>43831</v>
      </c>
      <c r="G77" s="92">
        <v>43861</v>
      </c>
      <c r="H77" s="92">
        <v>43868</v>
      </c>
      <c r="I77" s="123">
        <v>900</v>
      </c>
      <c r="J77" s="123" t="s">
        <v>144</v>
      </c>
      <c r="K77" s="116" t="s">
        <v>13</v>
      </c>
      <c r="L77" s="116" t="s">
        <v>16</v>
      </c>
      <c r="M77" s="117">
        <v>1261.25</v>
      </c>
      <c r="N77" s="116" t="s">
        <v>43</v>
      </c>
      <c r="O77" s="118">
        <f t="shared" ref="O77" si="44">-(M77*I77)</f>
        <v>-1135125</v>
      </c>
      <c r="P77" s="119" t="s">
        <v>18</v>
      </c>
      <c r="Q77" s="92" t="s">
        <v>82</v>
      </c>
      <c r="R77" s="120">
        <f t="shared" ref="R77" si="45">I77*V77</f>
        <v>1148940.9000000001</v>
      </c>
      <c r="S77" s="121">
        <v>0</v>
      </c>
      <c r="T77" s="116"/>
      <c r="U77" s="94">
        <v>1503.348</v>
      </c>
      <c r="V77" s="94">
        <v>1276.6010000000001</v>
      </c>
      <c r="W77" s="121">
        <f t="shared" ref="W77" si="46">(V77-M77)*I77</f>
        <v>13815.900000000101</v>
      </c>
      <c r="X77" s="124">
        <f>W77</f>
        <v>13815.900000000101</v>
      </c>
      <c r="Y77" s="121">
        <f>W77</f>
        <v>13815.900000000101</v>
      </c>
      <c r="Z77" s="121">
        <v>0</v>
      </c>
      <c r="AA77" s="116"/>
      <c r="AB77" s="115" t="s">
        <v>85</v>
      </c>
    </row>
    <row r="78" spans="1:29" s="23" customFormat="1" x14ac:dyDescent="0.2">
      <c r="A78" s="116">
        <v>2020</v>
      </c>
      <c r="B78" s="116" t="s">
        <v>154</v>
      </c>
      <c r="C78" s="116">
        <v>95</v>
      </c>
      <c r="D78" s="116" t="s">
        <v>38</v>
      </c>
      <c r="E78" s="92">
        <v>43558</v>
      </c>
      <c r="F78" s="92">
        <v>43862</v>
      </c>
      <c r="G78" s="92">
        <v>43890</v>
      </c>
      <c r="H78" s="92">
        <v>43896</v>
      </c>
      <c r="I78" s="123">
        <v>900</v>
      </c>
      <c r="J78" s="123" t="s">
        <v>144</v>
      </c>
      <c r="K78" s="116" t="s">
        <v>13</v>
      </c>
      <c r="L78" s="116" t="s">
        <v>16</v>
      </c>
      <c r="M78" s="117">
        <v>1261.25</v>
      </c>
      <c r="N78" s="116" t="s">
        <v>43</v>
      </c>
      <c r="O78" s="118">
        <f t="shared" ref="O78" si="47">-(M78*I78)</f>
        <v>-1135125</v>
      </c>
      <c r="P78" s="119" t="s">
        <v>18</v>
      </c>
      <c r="Q78" s="92" t="s">
        <v>82</v>
      </c>
      <c r="R78" s="120">
        <f t="shared" ref="R78" si="48">I78*V78</f>
        <v>1128582.0900000001</v>
      </c>
      <c r="S78" s="121">
        <v>0</v>
      </c>
      <c r="T78" s="116"/>
      <c r="U78" s="94">
        <v>1503.348</v>
      </c>
      <c r="V78" s="94">
        <v>1253.9801</v>
      </c>
      <c r="W78" s="121">
        <f t="shared" ref="W78" si="49">(V78-M78)*I78</f>
        <v>-6542.9100000000062</v>
      </c>
      <c r="X78" s="124">
        <f>W78</f>
        <v>-6542.9100000000062</v>
      </c>
      <c r="Y78" s="121">
        <f>W78</f>
        <v>-6542.9100000000062</v>
      </c>
      <c r="Z78" s="121">
        <v>0</v>
      </c>
      <c r="AA78" s="116"/>
      <c r="AB78" s="115" t="s">
        <v>85</v>
      </c>
    </row>
    <row r="79" spans="1:29" s="23" customFormat="1" x14ac:dyDescent="0.2">
      <c r="A79" s="125">
        <v>2020</v>
      </c>
      <c r="B79" s="125" t="s">
        <v>155</v>
      </c>
      <c r="C79" s="125">
        <v>96</v>
      </c>
      <c r="D79" s="125" t="s">
        <v>38</v>
      </c>
      <c r="E79" s="93">
        <v>43558</v>
      </c>
      <c r="F79" s="93">
        <v>43891</v>
      </c>
      <c r="G79" s="93">
        <v>43921</v>
      </c>
      <c r="H79" s="93">
        <v>43928</v>
      </c>
      <c r="I79" s="126">
        <v>900</v>
      </c>
      <c r="J79" s="126" t="s">
        <v>144</v>
      </c>
      <c r="K79" s="125" t="s">
        <v>13</v>
      </c>
      <c r="L79" s="125" t="s">
        <v>16</v>
      </c>
      <c r="M79" s="127">
        <v>1261.25</v>
      </c>
      <c r="N79" s="125" t="s">
        <v>43</v>
      </c>
      <c r="O79" s="128">
        <f t="shared" ref="O79" si="50">-(M79*I79)</f>
        <v>-1135125</v>
      </c>
      <c r="P79" s="129" t="s">
        <v>18</v>
      </c>
      <c r="Q79" s="93" t="s">
        <v>82</v>
      </c>
      <c r="R79" s="130">
        <f t="shared" ref="R79" si="51">I79*V79</f>
        <v>1117606.8599999999</v>
      </c>
      <c r="S79" s="131">
        <v>0</v>
      </c>
      <c r="T79" s="125"/>
      <c r="U79" s="136">
        <v>1503.348</v>
      </c>
      <c r="V79" s="136">
        <v>1241.7854</v>
      </c>
      <c r="W79" s="131">
        <f t="shared" ref="W79" si="52">(V79-M79)*I79</f>
        <v>-17518.140000000018</v>
      </c>
      <c r="X79" s="137">
        <f>W79</f>
        <v>-17518.140000000018</v>
      </c>
      <c r="Y79" s="131">
        <f>W79</f>
        <v>-17518.140000000018</v>
      </c>
      <c r="Z79" s="131">
        <v>0</v>
      </c>
      <c r="AA79" s="125"/>
      <c r="AB79" s="135" t="s">
        <v>85</v>
      </c>
    </row>
    <row r="80" spans="1:29" s="23" customFormat="1" x14ac:dyDescent="0.2">
      <c r="A80" s="27"/>
      <c r="B80" s="27"/>
      <c r="C80" s="27"/>
      <c r="D80" s="27"/>
      <c r="E80" s="31"/>
      <c r="F80" s="31"/>
      <c r="G80" s="31"/>
      <c r="H80" s="31"/>
      <c r="I80" s="50">
        <f>SUM(I70:I79)</f>
        <v>6550</v>
      </c>
      <c r="J80" s="50"/>
      <c r="K80" s="27"/>
      <c r="L80" s="27"/>
      <c r="M80" s="54"/>
      <c r="N80" s="27" t="s">
        <v>43</v>
      </c>
      <c r="O80" s="47">
        <f>SUM(O70:O79)</f>
        <v>-8179375</v>
      </c>
      <c r="P80" s="27"/>
      <c r="Q80" s="31"/>
      <c r="R80" s="33">
        <f>SUM(R70:R79)</f>
        <v>8907960.3049999997</v>
      </c>
      <c r="S80" s="33">
        <f>SUM(S70:S76)</f>
        <v>0</v>
      </c>
      <c r="T80" s="27"/>
      <c r="U80" s="27" t="s">
        <v>55</v>
      </c>
      <c r="V80" s="33"/>
      <c r="W80" s="33">
        <f>SUM(W70:W79)</f>
        <v>728585.30500000028</v>
      </c>
      <c r="X80" s="33">
        <f>SUM(X70:X79)</f>
        <v>728585.30500000028</v>
      </c>
      <c r="Y80" s="33">
        <f>SUM(Y70:Y79)</f>
        <v>728585.30500000028</v>
      </c>
      <c r="Z80" s="33"/>
      <c r="AA80" s="27"/>
      <c r="AB80" s="98"/>
      <c r="AC80" s="24"/>
    </row>
    <row r="81" spans="1:29" s="24" customFormat="1" x14ac:dyDescent="0.2">
      <c r="A81" s="27"/>
      <c r="B81" s="27"/>
      <c r="C81" s="27"/>
      <c r="D81" s="27"/>
      <c r="E81" s="31"/>
      <c r="F81" s="31"/>
      <c r="G81" s="31"/>
      <c r="H81" s="27"/>
      <c r="K81" s="27"/>
      <c r="L81" s="33"/>
      <c r="M81" s="27"/>
      <c r="N81" s="27"/>
      <c r="O81" s="47"/>
      <c r="P81" s="47"/>
      <c r="Q81" s="27"/>
      <c r="R81" s="33"/>
      <c r="S81" s="33">
        <f>S80</f>
        <v>0</v>
      </c>
      <c r="T81" s="27"/>
      <c r="U81" s="50" t="s">
        <v>128</v>
      </c>
      <c r="V81" s="38"/>
      <c r="W81" s="33">
        <f>W80/$V$90</f>
        <v>170015.70565174785</v>
      </c>
      <c r="X81" s="33">
        <f t="shared" ref="X81:Y81" si="53">X80/$V$90</f>
        <v>170015.70565174785</v>
      </c>
      <c r="Y81" s="33">
        <f t="shared" si="53"/>
        <v>170015.70565174785</v>
      </c>
      <c r="Z81" s="33">
        <v>0</v>
      </c>
      <c r="AA81" s="47">
        <v>-20491461.833376467</v>
      </c>
      <c r="AB81" s="47"/>
      <c r="AC81" s="47"/>
    </row>
    <row r="82" spans="1:29" s="24" customFormat="1" x14ac:dyDescent="0.2">
      <c r="A82" s="27"/>
      <c r="B82" s="27"/>
      <c r="C82" s="27"/>
      <c r="D82" s="27"/>
      <c r="E82" s="31"/>
      <c r="F82" s="31"/>
      <c r="G82" s="31"/>
      <c r="H82" s="31"/>
      <c r="I82" s="50"/>
      <c r="J82" s="50"/>
      <c r="K82" s="27"/>
      <c r="L82" s="27"/>
      <c r="M82" s="54"/>
      <c r="N82" s="27"/>
      <c r="O82" s="47"/>
      <c r="P82" s="27"/>
      <c r="Q82" s="31"/>
      <c r="R82" s="33"/>
      <c r="S82" s="33"/>
      <c r="T82" s="27"/>
      <c r="Z82" s="33"/>
      <c r="AA82" s="27"/>
      <c r="AB82" s="28"/>
    </row>
    <row r="83" spans="1:29" ht="13.5" thickBot="1" x14ac:dyDescent="0.25"/>
    <row r="84" spans="1:29" ht="14.25" thickTop="1" thickBot="1" x14ac:dyDescent="0.25">
      <c r="T84" s="104"/>
      <c r="U84" s="105" t="s">
        <v>129</v>
      </c>
      <c r="V84" s="106"/>
      <c r="W84" s="107">
        <f>W30+W67+W81</f>
        <v>2279459.1856320715</v>
      </c>
      <c r="X84" s="107">
        <f>X30+X67+X81</f>
        <v>2279459.1856320715</v>
      </c>
      <c r="Y84" s="107">
        <f>Y30+Y67+Y81</f>
        <v>2279459.1856320715</v>
      </c>
      <c r="Z84" s="112">
        <v>0</v>
      </c>
    </row>
    <row r="85" spans="1:29" ht="13.5" thickTop="1" x14ac:dyDescent="0.2"/>
    <row r="87" spans="1:29" x14ac:dyDescent="0.2">
      <c r="T87" s="68" t="s">
        <v>142</v>
      </c>
      <c r="W87" s="56">
        <f>B2</f>
        <v>43585</v>
      </c>
    </row>
    <row r="89" spans="1:29" x14ac:dyDescent="0.2">
      <c r="U89" s="39" t="s">
        <v>148</v>
      </c>
      <c r="V89" s="39">
        <v>1.12185</v>
      </c>
    </row>
    <row r="90" spans="1:29" x14ac:dyDescent="0.2">
      <c r="U90" s="39" t="s">
        <v>149</v>
      </c>
      <c r="V90" s="39">
        <v>4.2854000000000001</v>
      </c>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conditionalFormatting sqref="W69:Y69 W28:Y32 W70:W76 X70:Y71">
    <cfRule type="cellIs" dxfId="172" priority="160" operator="lessThan">
      <formula>0</formula>
    </cfRule>
  </conditionalFormatting>
  <conditionalFormatting sqref="W33:Y35 W37:Y39 W41:Y43 W45:Y47 W49:Y51 W53:Y55 W57:Y59 W61:Y61">
    <cfRule type="cellIs" dxfId="171" priority="154" operator="lessThan">
      <formula>0</formula>
    </cfRule>
  </conditionalFormatting>
  <conditionalFormatting sqref="W67:Y68">
    <cfRule type="cellIs" dxfId="170" priority="150" operator="lessThan">
      <formula>0</formula>
    </cfRule>
  </conditionalFormatting>
  <conditionalFormatting sqref="W81:Y81">
    <cfRule type="cellIs" dxfId="169" priority="149" operator="lessThan">
      <formula>0</formula>
    </cfRule>
  </conditionalFormatting>
  <conditionalFormatting sqref="X72:Y74">
    <cfRule type="cellIs" dxfId="168" priority="146" operator="lessThan">
      <formula>0</formula>
    </cfRule>
  </conditionalFormatting>
  <conditionalFormatting sqref="X75:Y76">
    <cfRule type="cellIs" dxfId="167" priority="145" operator="lessThan">
      <formula>0</formula>
    </cfRule>
  </conditionalFormatting>
  <conditionalFormatting sqref="W80:Y80">
    <cfRule type="cellIs" dxfId="166" priority="144" operator="lessThan">
      <formula>0</formula>
    </cfRule>
  </conditionalFormatting>
  <conditionalFormatting sqref="W10:Y10">
    <cfRule type="cellIs" dxfId="165" priority="126" operator="lessThan">
      <formula>0</formula>
    </cfRule>
  </conditionalFormatting>
  <conditionalFormatting sqref="W14:Y14">
    <cfRule type="cellIs" dxfId="164" priority="125" operator="lessThan">
      <formula>0</formula>
    </cfRule>
  </conditionalFormatting>
  <conditionalFormatting sqref="W18:Y18">
    <cfRule type="cellIs" dxfId="163" priority="124" operator="lessThan">
      <formula>0</formula>
    </cfRule>
  </conditionalFormatting>
  <conditionalFormatting sqref="W11:Y11">
    <cfRule type="cellIs" dxfId="162" priority="120" operator="lessThan">
      <formula>0</formula>
    </cfRule>
  </conditionalFormatting>
  <conditionalFormatting sqref="W15:Y15">
    <cfRule type="cellIs" dxfId="161" priority="119" operator="lessThan">
      <formula>0</formula>
    </cfRule>
  </conditionalFormatting>
  <conditionalFormatting sqref="W19:Y19">
    <cfRule type="cellIs" dxfId="160" priority="118" operator="lessThan">
      <formula>0</formula>
    </cfRule>
  </conditionalFormatting>
  <conditionalFormatting sqref="B13:B15 B10:B11 B17:B19 B21:B22 B24:B25 B27">
    <cfRule type="duplicateValues" dxfId="159" priority="115"/>
  </conditionalFormatting>
  <conditionalFormatting sqref="B80:B1048576 B67:B76 B1:B11 B13:B15 B17:B19 B21:B22 B24:B25 B27:B35 B37:B39 B41:B43 B45:B47 B49:B51 B53:B55 B57:B59 B61">
    <cfRule type="duplicateValues" dxfId="158" priority="114"/>
  </conditionalFormatting>
  <conditionalFormatting sqref="X12:Y12">
    <cfRule type="cellIs" dxfId="157" priority="103" operator="lessThan">
      <formula>0</formula>
    </cfRule>
  </conditionalFormatting>
  <conditionalFormatting sqref="B12">
    <cfRule type="duplicateValues" dxfId="156" priority="102"/>
  </conditionalFormatting>
  <conditionalFormatting sqref="B12">
    <cfRule type="duplicateValues" dxfId="155" priority="101"/>
  </conditionalFormatting>
  <conditionalFormatting sqref="W13:Y13">
    <cfRule type="cellIs" dxfId="154" priority="100" operator="lessThan">
      <formula>0</formula>
    </cfRule>
  </conditionalFormatting>
  <conditionalFormatting sqref="X16:Y16">
    <cfRule type="cellIs" dxfId="153" priority="99" operator="lessThan">
      <formula>0</formula>
    </cfRule>
  </conditionalFormatting>
  <conditionalFormatting sqref="B16">
    <cfRule type="duplicateValues" dxfId="152" priority="98"/>
  </conditionalFormatting>
  <conditionalFormatting sqref="B16">
    <cfRule type="duplicateValues" dxfId="151" priority="97"/>
  </conditionalFormatting>
  <conditionalFormatting sqref="W17:Y17">
    <cfRule type="cellIs" dxfId="150" priority="96" operator="lessThan">
      <formula>0</formula>
    </cfRule>
  </conditionalFormatting>
  <conditionalFormatting sqref="X20:Y20">
    <cfRule type="cellIs" dxfId="149" priority="95" operator="lessThan">
      <formula>0</formula>
    </cfRule>
  </conditionalFormatting>
  <conditionalFormatting sqref="B20">
    <cfRule type="duplicateValues" dxfId="148" priority="94"/>
  </conditionalFormatting>
  <conditionalFormatting sqref="B20">
    <cfRule type="duplicateValues" dxfId="147" priority="93"/>
  </conditionalFormatting>
  <conditionalFormatting sqref="W21:Y22 W24:Y25 X23:Y23 X26:Y26">
    <cfRule type="cellIs" dxfId="146" priority="92" operator="lessThan">
      <formula>0</formula>
    </cfRule>
  </conditionalFormatting>
  <conditionalFormatting sqref="B23">
    <cfRule type="duplicateValues" dxfId="145" priority="90"/>
  </conditionalFormatting>
  <conditionalFormatting sqref="B23">
    <cfRule type="duplicateValues" dxfId="144" priority="89"/>
  </conditionalFormatting>
  <conditionalFormatting sqref="B26">
    <cfRule type="duplicateValues" dxfId="143" priority="86"/>
  </conditionalFormatting>
  <conditionalFormatting sqref="B26">
    <cfRule type="duplicateValues" dxfId="142" priority="85"/>
  </conditionalFormatting>
  <conditionalFormatting sqref="W27:Y27">
    <cfRule type="cellIs" dxfId="141" priority="84" operator="lessThan">
      <formula>0</formula>
    </cfRule>
  </conditionalFormatting>
  <conditionalFormatting sqref="S28">
    <cfRule type="cellIs" dxfId="140" priority="82" operator="lessThan">
      <formula>0</formula>
    </cfRule>
  </conditionalFormatting>
  <conditionalFormatting sqref="S10">
    <cfRule type="cellIs" dxfId="139" priority="78" operator="lessThan">
      <formula>0</formula>
    </cfRule>
  </conditionalFormatting>
  <conditionalFormatting sqref="S14">
    <cfRule type="cellIs" dxfId="138" priority="77" operator="lessThan">
      <formula>0</formula>
    </cfRule>
  </conditionalFormatting>
  <conditionalFormatting sqref="S18">
    <cfRule type="cellIs" dxfId="137" priority="76" operator="lessThan">
      <formula>0</formula>
    </cfRule>
  </conditionalFormatting>
  <conditionalFormatting sqref="S11">
    <cfRule type="cellIs" dxfId="136" priority="72" operator="lessThan">
      <formula>0</formula>
    </cfRule>
  </conditionalFormatting>
  <conditionalFormatting sqref="S15">
    <cfRule type="cellIs" dxfId="135" priority="71" operator="lessThan">
      <formula>0</formula>
    </cfRule>
  </conditionalFormatting>
  <conditionalFormatting sqref="S19">
    <cfRule type="cellIs" dxfId="134" priority="70" operator="lessThan">
      <formula>0</formula>
    </cfRule>
  </conditionalFormatting>
  <conditionalFormatting sqref="S12">
    <cfRule type="cellIs" dxfId="133" priority="64" operator="lessThan">
      <formula>0</formula>
    </cfRule>
  </conditionalFormatting>
  <conditionalFormatting sqref="S13">
    <cfRule type="cellIs" dxfId="132" priority="63" operator="lessThan">
      <formula>0</formula>
    </cfRule>
  </conditionalFormatting>
  <conditionalFormatting sqref="S16">
    <cfRule type="cellIs" dxfId="131" priority="62" operator="lessThan">
      <formula>0</formula>
    </cfRule>
  </conditionalFormatting>
  <conditionalFormatting sqref="S17">
    <cfRule type="cellIs" dxfId="130" priority="61" operator="lessThan">
      <formula>0</formula>
    </cfRule>
  </conditionalFormatting>
  <conditionalFormatting sqref="S20">
    <cfRule type="cellIs" dxfId="129" priority="60" operator="lessThan">
      <formula>0</formula>
    </cfRule>
  </conditionalFormatting>
  <conditionalFormatting sqref="S21:S26">
    <cfRule type="cellIs" dxfId="128" priority="59" operator="lessThan">
      <formula>0</formula>
    </cfRule>
  </conditionalFormatting>
  <conditionalFormatting sqref="S27">
    <cfRule type="cellIs" dxfId="127" priority="58" operator="lessThan">
      <formula>0</formula>
    </cfRule>
  </conditionalFormatting>
  <conditionalFormatting sqref="W12">
    <cfRule type="cellIs" dxfId="126" priority="55" operator="lessThan">
      <formula>0</formula>
    </cfRule>
  </conditionalFormatting>
  <conditionalFormatting sqref="W16">
    <cfRule type="cellIs" dxfId="125" priority="54" operator="lessThan">
      <formula>0</formula>
    </cfRule>
  </conditionalFormatting>
  <conditionalFormatting sqref="W20">
    <cfRule type="cellIs" dxfId="124" priority="53" operator="lessThan">
      <formula>0</formula>
    </cfRule>
  </conditionalFormatting>
  <conditionalFormatting sqref="W23">
    <cfRule type="cellIs" dxfId="123" priority="52" operator="lessThan">
      <formula>0</formula>
    </cfRule>
  </conditionalFormatting>
  <conditionalFormatting sqref="W26">
    <cfRule type="cellIs" dxfId="122" priority="51" operator="lessThan">
      <formula>0</formula>
    </cfRule>
  </conditionalFormatting>
  <conditionalFormatting sqref="W84:Y84">
    <cfRule type="cellIs" dxfId="121" priority="47" operator="lessThan">
      <formula>0</formula>
    </cfRule>
  </conditionalFormatting>
  <conditionalFormatting sqref="W62:Y63">
    <cfRule type="cellIs" dxfId="120" priority="40" operator="lessThan">
      <formula>0</formula>
    </cfRule>
  </conditionalFormatting>
  <conditionalFormatting sqref="W36:Y36">
    <cfRule type="cellIs" dxfId="119" priority="36" operator="lessThan">
      <formula>0</formula>
    </cfRule>
  </conditionalFormatting>
  <conditionalFormatting sqref="B36">
    <cfRule type="duplicateValues" dxfId="118" priority="35"/>
  </conditionalFormatting>
  <conditionalFormatting sqref="W40:Y40">
    <cfRule type="cellIs" dxfId="117" priority="34" operator="lessThan">
      <formula>0</formula>
    </cfRule>
  </conditionalFormatting>
  <conditionalFormatting sqref="B40">
    <cfRule type="duplicateValues" dxfId="116" priority="33"/>
  </conditionalFormatting>
  <conditionalFormatting sqref="W44:Y44">
    <cfRule type="cellIs" dxfId="115" priority="32" operator="lessThan">
      <formula>0</formula>
    </cfRule>
  </conditionalFormatting>
  <conditionalFormatting sqref="B44">
    <cfRule type="duplicateValues" dxfId="114" priority="31"/>
  </conditionalFormatting>
  <conditionalFormatting sqref="W48:Y48">
    <cfRule type="cellIs" dxfId="113" priority="30" operator="lessThan">
      <formula>0</formula>
    </cfRule>
  </conditionalFormatting>
  <conditionalFormatting sqref="B48">
    <cfRule type="duplicateValues" dxfId="112" priority="29"/>
  </conditionalFormatting>
  <conditionalFormatting sqref="W52:Y52">
    <cfRule type="cellIs" dxfId="111" priority="28" operator="lessThan">
      <formula>0</formula>
    </cfRule>
  </conditionalFormatting>
  <conditionalFormatting sqref="B52">
    <cfRule type="duplicateValues" dxfId="110" priority="27"/>
  </conditionalFormatting>
  <conditionalFormatting sqref="W56:Y56">
    <cfRule type="cellIs" dxfId="109" priority="26" operator="lessThan">
      <formula>0</formula>
    </cfRule>
  </conditionalFormatting>
  <conditionalFormatting sqref="B56">
    <cfRule type="duplicateValues" dxfId="108" priority="25"/>
  </conditionalFormatting>
  <conditionalFormatting sqref="W60:Y60">
    <cfRule type="cellIs" dxfId="107" priority="24" operator="lessThan">
      <formula>0</formula>
    </cfRule>
  </conditionalFormatting>
  <conditionalFormatting sqref="B60">
    <cfRule type="duplicateValues" dxfId="106" priority="23"/>
  </conditionalFormatting>
  <conditionalFormatting sqref="W63:Y63">
    <cfRule type="cellIs" dxfId="105" priority="20" operator="lessThan">
      <formula>0</formula>
    </cfRule>
  </conditionalFormatting>
  <conditionalFormatting sqref="W87">
    <cfRule type="duplicateValues" dxfId="104" priority="18"/>
  </conditionalFormatting>
  <conditionalFormatting sqref="W64:Y64">
    <cfRule type="cellIs" dxfId="103" priority="17" operator="lessThan">
      <formula>0</formula>
    </cfRule>
  </conditionalFormatting>
  <conditionalFormatting sqref="B64">
    <cfRule type="duplicateValues" dxfId="102" priority="16"/>
  </conditionalFormatting>
  <conditionalFormatting sqref="W65:Y65">
    <cfRule type="cellIs" dxfId="101" priority="15" operator="lessThan">
      <formula>0</formula>
    </cfRule>
  </conditionalFormatting>
  <conditionalFormatting sqref="B65">
    <cfRule type="duplicateValues" dxfId="100" priority="14"/>
  </conditionalFormatting>
  <conditionalFormatting sqref="W66:Y66">
    <cfRule type="cellIs" dxfId="99" priority="13" operator="lessThan">
      <formula>0</formula>
    </cfRule>
  </conditionalFormatting>
  <conditionalFormatting sqref="B66">
    <cfRule type="duplicateValues" dxfId="98" priority="12"/>
  </conditionalFormatting>
  <conditionalFormatting sqref="B63">
    <cfRule type="duplicateValues" dxfId="97" priority="201"/>
  </conditionalFormatting>
  <conditionalFormatting sqref="B62">
    <cfRule type="duplicateValues" dxfId="96" priority="217"/>
  </conditionalFormatting>
  <conditionalFormatting sqref="W77">
    <cfRule type="cellIs" dxfId="95" priority="9" operator="lessThan">
      <formula>0</formula>
    </cfRule>
  </conditionalFormatting>
  <conditionalFormatting sqref="X77:Y77">
    <cfRule type="cellIs" dxfId="94" priority="8" operator="lessThan">
      <formula>0</formula>
    </cfRule>
  </conditionalFormatting>
  <conditionalFormatting sqref="B77">
    <cfRule type="duplicateValues" dxfId="93" priority="7"/>
  </conditionalFormatting>
  <conditionalFormatting sqref="W78">
    <cfRule type="cellIs" dxfId="92" priority="6" operator="lessThan">
      <formula>0</formula>
    </cfRule>
  </conditionalFormatting>
  <conditionalFormatting sqref="X78:Y78">
    <cfRule type="cellIs" dxfId="91" priority="5" operator="lessThan">
      <formula>0</formula>
    </cfRule>
  </conditionalFormatting>
  <conditionalFormatting sqref="B78">
    <cfRule type="duplicateValues" dxfId="90" priority="4"/>
  </conditionalFormatting>
  <conditionalFormatting sqref="W79">
    <cfRule type="cellIs" dxfId="89" priority="3" operator="lessThan">
      <formula>0</formula>
    </cfRule>
  </conditionalFormatting>
  <conditionalFormatting sqref="X79:Y79">
    <cfRule type="cellIs" dxfId="88" priority="2" operator="lessThan">
      <formula>0</formula>
    </cfRule>
  </conditionalFormatting>
  <conditionalFormatting sqref="B79">
    <cfRule type="duplicateValues" dxfId="87" priority="1"/>
  </conditionalFormatting>
  <conditionalFormatting sqref="B10:B27">
    <cfRule type="duplicateValues" dxfId="86" priority="239"/>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W10:W2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7D3B1-8B5B-44FC-9551-A404581A6B69}">
  <sheetPr>
    <pageSetUpPr fitToPage="1"/>
  </sheetPr>
  <dimension ref="A1:AC54"/>
  <sheetViews>
    <sheetView showGridLines="0" tabSelected="1" zoomScaleNormal="100" workbookViewId="0">
      <pane ySplit="8" topLeftCell="A12" activePane="bottomLeft" state="frozen"/>
      <selection pane="bottomLeft" activeCell="U21" sqref="U21"/>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2.28515625" bestFit="1" customWidth="1"/>
    <col min="16" max="16" width="9.85546875" customWidth="1"/>
    <col min="17" max="17" width="30.5703125" bestFit="1" customWidth="1"/>
    <col min="18" max="18" width="13.7109375" bestFit="1" customWidth="1"/>
    <col min="19" max="19" width="14.5703125" style="42" customWidth="1"/>
    <col min="20" max="20" width="4.28515625" customWidth="1"/>
    <col min="21" max="21" width="16.140625" style="39" bestFit="1" customWidth="1"/>
    <col min="22" max="22" width="13.85546875" style="18" bestFit="1" customWidth="1"/>
    <col min="23" max="24" width="13.140625" style="18" bestFit="1" customWidth="1"/>
    <col min="25" max="25" width="10.7109375" style="18" bestFit="1" customWidth="1"/>
    <col min="26" max="26" width="1.7109375" customWidth="1"/>
    <col min="27" max="27" width="47.7109375" bestFit="1" customWidth="1"/>
  </cols>
  <sheetData>
    <row r="1" spans="1:27" s="3" customFormat="1" ht="31.9" customHeight="1" x14ac:dyDescent="0.4">
      <c r="A1" s="1" t="s">
        <v>24</v>
      </c>
      <c r="B1" s="2"/>
      <c r="C1" s="2"/>
      <c r="D1" s="4"/>
      <c r="E1" s="13"/>
      <c r="F1" s="13"/>
      <c r="G1" s="13"/>
      <c r="H1" s="13"/>
      <c r="I1" s="16"/>
      <c r="J1" s="16"/>
      <c r="K1" s="2"/>
      <c r="L1" s="2"/>
      <c r="M1" s="2"/>
      <c r="N1" s="2"/>
      <c r="O1" s="2"/>
      <c r="P1" s="2"/>
      <c r="Q1" s="2"/>
      <c r="R1" s="2"/>
      <c r="S1" s="40"/>
      <c r="U1" s="34"/>
      <c r="V1" s="19"/>
      <c r="W1" s="19"/>
      <c r="X1" s="19"/>
      <c r="Y1" s="19"/>
    </row>
    <row r="2" spans="1:27" s="5" customFormat="1" ht="15.75" x14ac:dyDescent="0.25">
      <c r="A2" s="56" t="s">
        <v>141</v>
      </c>
      <c r="B2" s="56">
        <f>Valuation!B2</f>
        <v>43585</v>
      </c>
      <c r="C2" s="56"/>
      <c r="D2" s="56"/>
      <c r="E2" s="14"/>
      <c r="F2" s="14"/>
      <c r="G2" s="14"/>
      <c r="H2" s="14"/>
      <c r="I2" s="17"/>
      <c r="J2" s="17"/>
      <c r="K2" s="6"/>
      <c r="L2" s="6"/>
      <c r="M2" s="6"/>
      <c r="N2" s="6"/>
      <c r="O2" s="6"/>
      <c r="P2" s="6"/>
      <c r="Q2" s="6"/>
      <c r="R2" s="6"/>
      <c r="S2" s="41"/>
      <c r="T2" s="7"/>
      <c r="U2" s="35"/>
      <c r="V2" s="20"/>
      <c r="W2" s="20"/>
      <c r="X2" s="20"/>
      <c r="Y2" s="20"/>
    </row>
    <row r="3" spans="1:27" s="5" customFormat="1" ht="15.75" x14ac:dyDescent="0.25">
      <c r="A3" s="67"/>
      <c r="B3" s="68"/>
      <c r="C3" s="67"/>
      <c r="D3" s="58"/>
      <c r="E3" s="14"/>
      <c r="F3" s="14"/>
      <c r="G3" s="14"/>
      <c r="H3" s="14"/>
      <c r="I3" s="17"/>
      <c r="J3" s="17"/>
      <c r="K3" s="6"/>
      <c r="L3" s="6"/>
      <c r="M3" s="6"/>
      <c r="N3" s="6"/>
      <c r="O3" s="99"/>
      <c r="P3" s="6"/>
      <c r="Q3" s="6"/>
      <c r="R3" s="6"/>
      <c r="S3" s="41"/>
      <c r="T3" s="7"/>
      <c r="U3" s="35"/>
      <c r="V3" s="20"/>
      <c r="W3" s="20"/>
      <c r="X3" s="20"/>
      <c r="Y3" s="20"/>
      <c r="AA3" s="8"/>
    </row>
    <row r="4" spans="1:27" s="5" customFormat="1" ht="7.5" customHeight="1" x14ac:dyDescent="0.25">
      <c r="B4" s="10"/>
      <c r="C4" s="10"/>
      <c r="D4" s="9"/>
      <c r="E4" s="14"/>
      <c r="F4" s="14"/>
      <c r="G4" s="14"/>
      <c r="H4" s="14"/>
      <c r="I4" s="17"/>
      <c r="J4" s="17"/>
      <c r="K4" s="6"/>
      <c r="L4" s="6"/>
      <c r="M4" s="6"/>
      <c r="N4" s="6"/>
      <c r="O4" s="6"/>
      <c r="P4" s="6"/>
      <c r="Q4" s="6"/>
      <c r="R4" s="6"/>
      <c r="S4" s="41"/>
      <c r="T4" s="7"/>
      <c r="U4" s="35"/>
      <c r="V4" s="20"/>
      <c r="W4" s="20"/>
      <c r="X4" s="20"/>
      <c r="Y4" s="20"/>
      <c r="AA4" s="10"/>
    </row>
    <row r="5" spans="1:27" s="5" customFormat="1" ht="6" customHeight="1" x14ac:dyDescent="0.25">
      <c r="B5" s="10"/>
      <c r="C5" s="10"/>
      <c r="D5" s="9"/>
      <c r="E5" s="14"/>
      <c r="F5" s="14"/>
      <c r="G5" s="14"/>
      <c r="H5" s="14"/>
      <c r="I5" s="17"/>
      <c r="J5" s="17"/>
      <c r="K5" s="6"/>
      <c r="L5" s="6"/>
      <c r="M5" s="6"/>
      <c r="N5" s="6"/>
      <c r="O5" s="6"/>
      <c r="P5" s="6"/>
      <c r="Q5" s="6"/>
      <c r="R5" s="6"/>
      <c r="S5" s="41"/>
      <c r="T5" s="7"/>
      <c r="U5" s="35"/>
      <c r="V5" s="21"/>
      <c r="W5" s="21"/>
      <c r="X5" s="20"/>
      <c r="Y5" s="20"/>
      <c r="AA5" s="10"/>
    </row>
    <row r="6" spans="1:27" s="11" customFormat="1" ht="12.75" customHeight="1" x14ac:dyDescent="0.2">
      <c r="A6" s="184" t="s">
        <v>0</v>
      </c>
      <c r="B6" s="181" t="s">
        <v>1</v>
      </c>
      <c r="C6" s="181" t="s">
        <v>2</v>
      </c>
      <c r="D6" s="181" t="s">
        <v>3</v>
      </c>
      <c r="E6" s="169" t="s">
        <v>4</v>
      </c>
      <c r="F6" s="169" t="s">
        <v>14</v>
      </c>
      <c r="G6" s="169" t="s">
        <v>22</v>
      </c>
      <c r="H6" s="169" t="s">
        <v>23</v>
      </c>
      <c r="I6" s="181" t="s">
        <v>143</v>
      </c>
      <c r="J6" s="181" t="s">
        <v>145</v>
      </c>
      <c r="K6" s="172" t="s">
        <v>5</v>
      </c>
      <c r="L6" s="173"/>
      <c r="M6" s="178" t="s">
        <v>21</v>
      </c>
      <c r="N6" s="181" t="s">
        <v>15</v>
      </c>
      <c r="O6" s="178" t="s">
        <v>19</v>
      </c>
      <c r="P6" s="188" t="s">
        <v>17</v>
      </c>
      <c r="Q6" s="189"/>
      <c r="R6" s="178" t="s">
        <v>20</v>
      </c>
      <c r="S6" s="181" t="s">
        <v>10</v>
      </c>
      <c r="T6" s="22"/>
      <c r="U6" s="202" t="s">
        <v>42</v>
      </c>
      <c r="V6" s="203"/>
      <c r="W6" s="203"/>
      <c r="X6" s="203"/>
      <c r="Y6" s="204"/>
      <c r="Z6" s="113"/>
      <c r="AA6" s="181" t="s">
        <v>9</v>
      </c>
    </row>
    <row r="7" spans="1:27" s="11" customFormat="1" ht="12.75" customHeight="1" x14ac:dyDescent="0.2">
      <c r="A7" s="185"/>
      <c r="B7" s="182"/>
      <c r="C7" s="182"/>
      <c r="D7" s="182"/>
      <c r="E7" s="170"/>
      <c r="F7" s="170"/>
      <c r="G7" s="170"/>
      <c r="H7" s="170"/>
      <c r="I7" s="182"/>
      <c r="J7" s="182"/>
      <c r="K7" s="174"/>
      <c r="L7" s="175"/>
      <c r="M7" s="179"/>
      <c r="N7" s="182"/>
      <c r="O7" s="179"/>
      <c r="P7" s="190"/>
      <c r="Q7" s="191"/>
      <c r="R7" s="179"/>
      <c r="S7" s="182"/>
      <c r="T7" s="22"/>
      <c r="U7" s="178" t="s">
        <v>124</v>
      </c>
      <c r="V7" s="194" t="s">
        <v>6</v>
      </c>
      <c r="W7" s="195"/>
      <c r="X7" s="198" t="s">
        <v>7</v>
      </c>
      <c r="Y7" s="198" t="s">
        <v>8</v>
      </c>
      <c r="AA7" s="182"/>
    </row>
    <row r="8" spans="1:27" s="11" customFormat="1" x14ac:dyDescent="0.2">
      <c r="A8" s="186"/>
      <c r="B8" s="183"/>
      <c r="C8" s="183"/>
      <c r="D8" s="183"/>
      <c r="E8" s="171"/>
      <c r="F8" s="171"/>
      <c r="G8" s="171"/>
      <c r="H8" s="171"/>
      <c r="I8" s="183"/>
      <c r="J8" s="183"/>
      <c r="K8" s="176"/>
      <c r="L8" s="177"/>
      <c r="M8" s="180"/>
      <c r="N8" s="183"/>
      <c r="O8" s="180"/>
      <c r="P8" s="192"/>
      <c r="Q8" s="193"/>
      <c r="R8" s="180"/>
      <c r="S8" s="183"/>
      <c r="T8" s="22"/>
      <c r="U8" s="180"/>
      <c r="V8" s="205"/>
      <c r="W8" s="197"/>
      <c r="X8" s="199"/>
      <c r="Y8" s="199"/>
      <c r="AA8" s="183"/>
    </row>
    <row r="9" spans="1:27" s="11" customFormat="1" ht="6.75" customHeight="1" x14ac:dyDescent="0.2">
      <c r="A9" s="59"/>
      <c r="B9" s="60"/>
      <c r="C9" s="60"/>
      <c r="D9" s="60"/>
      <c r="E9" s="61"/>
      <c r="F9" s="61"/>
      <c r="G9" s="61"/>
      <c r="H9" s="61"/>
      <c r="I9" s="59"/>
      <c r="J9" s="59"/>
      <c r="K9" s="60"/>
      <c r="L9" s="60"/>
      <c r="M9" s="62"/>
      <c r="N9" s="60"/>
      <c r="O9" s="62"/>
      <c r="P9" s="62"/>
      <c r="Q9" s="62"/>
      <c r="R9" s="62"/>
      <c r="S9" s="66"/>
      <c r="T9" s="63"/>
      <c r="U9" s="62"/>
      <c r="V9" s="59"/>
      <c r="W9" s="59"/>
      <c r="X9" s="64"/>
      <c r="Y9" s="64"/>
      <c r="Z9" s="65"/>
      <c r="AA9" s="60"/>
    </row>
    <row r="10" spans="1:27" s="23" customFormat="1" x14ac:dyDescent="0.2">
      <c r="A10" s="25">
        <v>2019</v>
      </c>
      <c r="B10" s="25" t="s">
        <v>27</v>
      </c>
      <c r="C10" s="25">
        <v>5</v>
      </c>
      <c r="D10" s="25" t="s">
        <v>38</v>
      </c>
      <c r="E10" s="29">
        <v>43434</v>
      </c>
      <c r="F10" s="29">
        <v>43466</v>
      </c>
      <c r="G10" s="29">
        <v>43496</v>
      </c>
      <c r="H10" s="29">
        <v>43503</v>
      </c>
      <c r="I10" s="48">
        <v>650</v>
      </c>
      <c r="J10" s="48" t="s">
        <v>144</v>
      </c>
      <c r="K10" s="25" t="s">
        <v>13</v>
      </c>
      <c r="L10" s="25" t="s">
        <v>16</v>
      </c>
      <c r="M10" s="52">
        <v>282.5</v>
      </c>
      <c r="N10" s="25" t="s">
        <v>39</v>
      </c>
      <c r="O10" s="45">
        <f t="shared" ref="O10:O12" si="0">-(M10*I10)</f>
        <v>-183625</v>
      </c>
      <c r="P10" s="36" t="s">
        <v>18</v>
      </c>
      <c r="Q10" s="29" t="s">
        <v>84</v>
      </c>
      <c r="R10" s="43">
        <f t="shared" ref="R10:R19" si="1">I10*U10</f>
        <v>193689.59999999998</v>
      </c>
      <c r="S10" s="32">
        <v>0</v>
      </c>
      <c r="T10" s="25"/>
      <c r="U10" s="57">
        <v>297.98399999999998</v>
      </c>
      <c r="V10" s="32">
        <f t="shared" ref="V10:V19" si="2">(U10-M10)*I10</f>
        <v>10064.599999999988</v>
      </c>
      <c r="W10" s="55">
        <f>V10</f>
        <v>10064.599999999988</v>
      </c>
      <c r="X10" s="32">
        <f t="shared" ref="X10:X19" si="3">V10</f>
        <v>10064.599999999988</v>
      </c>
      <c r="Y10" s="32">
        <v>0</v>
      </c>
      <c r="Z10" s="25"/>
      <c r="AA10" s="95" t="s">
        <v>86</v>
      </c>
    </row>
    <row r="11" spans="1:27" s="23" customFormat="1" x14ac:dyDescent="0.2">
      <c r="A11" s="25">
        <v>2019</v>
      </c>
      <c r="B11" s="25" t="s">
        <v>58</v>
      </c>
      <c r="C11" s="25">
        <v>27</v>
      </c>
      <c r="D11" s="25" t="s">
        <v>11</v>
      </c>
      <c r="E11" s="29">
        <v>43452</v>
      </c>
      <c r="F11" s="29">
        <v>43466</v>
      </c>
      <c r="G11" s="29">
        <v>43496</v>
      </c>
      <c r="H11" s="29">
        <v>43503</v>
      </c>
      <c r="I11" s="48">
        <v>635</v>
      </c>
      <c r="J11" s="48" t="s">
        <v>144</v>
      </c>
      <c r="K11" s="25" t="s">
        <v>13</v>
      </c>
      <c r="L11" s="25" t="s">
        <v>16</v>
      </c>
      <c r="M11" s="52">
        <v>265.5</v>
      </c>
      <c r="N11" s="25" t="s">
        <v>39</v>
      </c>
      <c r="O11" s="45">
        <f t="shared" si="0"/>
        <v>-168592.5</v>
      </c>
      <c r="P11" s="36" t="s">
        <v>18</v>
      </c>
      <c r="Q11" s="92" t="s">
        <v>83</v>
      </c>
      <c r="R11" s="43">
        <f t="shared" si="1"/>
        <v>177063.64129999999</v>
      </c>
      <c r="S11" s="32">
        <v>0</v>
      </c>
      <c r="T11" s="25"/>
      <c r="U11" s="57">
        <v>278.84037999999998</v>
      </c>
      <c r="V11" s="32">
        <f t="shared" si="2"/>
        <v>8471.1412999999884</v>
      </c>
      <c r="W11" s="55">
        <f t="shared" ref="W11:W20" si="4">V11</f>
        <v>8471.1412999999884</v>
      </c>
      <c r="X11" s="32">
        <f t="shared" si="3"/>
        <v>8471.1412999999884</v>
      </c>
      <c r="Y11" s="32">
        <v>0</v>
      </c>
      <c r="Z11" s="25"/>
      <c r="AA11" s="95" t="s">
        <v>85</v>
      </c>
    </row>
    <row r="12" spans="1:27" s="23" customFormat="1" x14ac:dyDescent="0.2">
      <c r="A12" s="25">
        <v>2019</v>
      </c>
      <c r="B12" s="25" t="s">
        <v>70</v>
      </c>
      <c r="C12" s="25">
        <v>39</v>
      </c>
      <c r="D12" s="25" t="s">
        <v>11</v>
      </c>
      <c r="E12" s="29">
        <v>43452</v>
      </c>
      <c r="F12" s="29">
        <v>43466</v>
      </c>
      <c r="G12" s="29">
        <v>43496</v>
      </c>
      <c r="H12" s="29">
        <v>43503</v>
      </c>
      <c r="I12" s="48">
        <v>665</v>
      </c>
      <c r="J12" s="48" t="s">
        <v>144</v>
      </c>
      <c r="K12" s="25" t="s">
        <v>13</v>
      </c>
      <c r="L12" s="25" t="s">
        <v>16</v>
      </c>
      <c r="M12" s="52">
        <v>274.5</v>
      </c>
      <c r="N12" s="25" t="s">
        <v>39</v>
      </c>
      <c r="O12" s="45">
        <f t="shared" si="0"/>
        <v>-182542.5</v>
      </c>
      <c r="P12" s="36" t="s">
        <v>18</v>
      </c>
      <c r="Q12" s="92" t="s">
        <v>82</v>
      </c>
      <c r="R12" s="43">
        <f t="shared" si="1"/>
        <v>201624.60184999998</v>
      </c>
      <c r="S12" s="32">
        <v>0</v>
      </c>
      <c r="T12" s="25"/>
      <c r="U12" s="57">
        <v>303.19488999999999</v>
      </c>
      <c r="V12" s="32">
        <f t="shared" si="2"/>
        <v>19082.101849999992</v>
      </c>
      <c r="W12" s="55">
        <f t="shared" si="4"/>
        <v>19082.101849999992</v>
      </c>
      <c r="X12" s="32">
        <f t="shared" si="3"/>
        <v>19082.101849999992</v>
      </c>
      <c r="Y12" s="32">
        <v>0</v>
      </c>
      <c r="Z12" s="25"/>
      <c r="AA12" s="95" t="s">
        <v>87</v>
      </c>
    </row>
    <row r="13" spans="1:27" s="23" customFormat="1" ht="12.75" customHeight="1" x14ac:dyDescent="0.2">
      <c r="A13" s="25">
        <v>2019</v>
      </c>
      <c r="B13" s="25" t="s">
        <v>28</v>
      </c>
      <c r="C13" s="25">
        <v>6</v>
      </c>
      <c r="D13" s="25" t="s">
        <v>38</v>
      </c>
      <c r="E13" s="29">
        <v>43434</v>
      </c>
      <c r="F13" s="29">
        <v>43497</v>
      </c>
      <c r="G13" s="29">
        <v>43524</v>
      </c>
      <c r="H13" s="29">
        <v>43531</v>
      </c>
      <c r="I13" s="48">
        <v>650</v>
      </c>
      <c r="J13" s="48" t="s">
        <v>144</v>
      </c>
      <c r="K13" s="25" t="s">
        <v>13</v>
      </c>
      <c r="L13" s="25" t="s">
        <v>16</v>
      </c>
      <c r="M13" s="52">
        <v>282.5</v>
      </c>
      <c r="N13" s="25" t="s">
        <v>39</v>
      </c>
      <c r="O13" s="45">
        <f t="shared" ref="O13:O15" si="5">-(M13*I13)</f>
        <v>-183625</v>
      </c>
      <c r="P13" s="36" t="s">
        <v>18</v>
      </c>
      <c r="Q13" s="29" t="s">
        <v>84</v>
      </c>
      <c r="R13" s="43">
        <f t="shared" si="1"/>
        <v>219439.02499999999</v>
      </c>
      <c r="S13" s="32">
        <v>0</v>
      </c>
      <c r="T13" s="25"/>
      <c r="U13" s="57">
        <v>337.5985</v>
      </c>
      <c r="V13" s="32">
        <f t="shared" si="2"/>
        <v>35814.025000000001</v>
      </c>
      <c r="W13" s="32">
        <f>V13</f>
        <v>35814.025000000001</v>
      </c>
      <c r="X13" s="55">
        <f t="shared" si="3"/>
        <v>35814.025000000001</v>
      </c>
      <c r="Y13" s="32">
        <v>0</v>
      </c>
      <c r="Z13" s="32">
        <v>0</v>
      </c>
      <c r="AA13" s="95" t="s">
        <v>86</v>
      </c>
    </row>
    <row r="14" spans="1:27" s="23" customFormat="1" x14ac:dyDescent="0.2">
      <c r="A14" s="25">
        <v>2019</v>
      </c>
      <c r="B14" s="25" t="s">
        <v>59</v>
      </c>
      <c r="C14" s="25">
        <v>28</v>
      </c>
      <c r="D14" s="25" t="s">
        <v>11</v>
      </c>
      <c r="E14" s="29">
        <v>43452</v>
      </c>
      <c r="F14" s="29">
        <v>43497</v>
      </c>
      <c r="G14" s="29">
        <v>43524</v>
      </c>
      <c r="H14" s="29">
        <v>43531</v>
      </c>
      <c r="I14" s="48">
        <v>635</v>
      </c>
      <c r="J14" s="48" t="s">
        <v>144</v>
      </c>
      <c r="K14" s="25" t="s">
        <v>13</v>
      </c>
      <c r="L14" s="25" t="s">
        <v>16</v>
      </c>
      <c r="M14" s="52">
        <v>265.5</v>
      </c>
      <c r="N14" s="25" t="s">
        <v>39</v>
      </c>
      <c r="O14" s="45">
        <f t="shared" si="5"/>
        <v>-168592.5</v>
      </c>
      <c r="P14" s="36" t="s">
        <v>18</v>
      </c>
      <c r="Q14" s="92" t="s">
        <v>83</v>
      </c>
      <c r="R14" s="43">
        <f t="shared" si="1"/>
        <v>201503.91500000001</v>
      </c>
      <c r="S14" s="32">
        <v>0</v>
      </c>
      <c r="T14" s="25"/>
      <c r="U14" s="57">
        <v>317.32900000000001</v>
      </c>
      <c r="V14" s="32">
        <f t="shared" si="2"/>
        <v>32911.415000000008</v>
      </c>
      <c r="W14" s="32">
        <f t="shared" si="4"/>
        <v>32911.415000000008</v>
      </c>
      <c r="X14" s="55">
        <f t="shared" si="3"/>
        <v>32911.415000000008</v>
      </c>
      <c r="Y14" s="32">
        <v>0</v>
      </c>
      <c r="Z14" s="32">
        <v>0</v>
      </c>
      <c r="AA14" s="95" t="s">
        <v>85</v>
      </c>
    </row>
    <row r="15" spans="1:27" s="23" customFormat="1" x14ac:dyDescent="0.2">
      <c r="A15" s="25">
        <v>2019</v>
      </c>
      <c r="B15" s="25" t="s">
        <v>71</v>
      </c>
      <c r="C15" s="25">
        <v>40</v>
      </c>
      <c r="D15" s="25" t="s">
        <v>11</v>
      </c>
      <c r="E15" s="29">
        <v>43452</v>
      </c>
      <c r="F15" s="29">
        <v>43497</v>
      </c>
      <c r="G15" s="29">
        <v>43524</v>
      </c>
      <c r="H15" s="29">
        <v>43531</v>
      </c>
      <c r="I15" s="48">
        <v>2110</v>
      </c>
      <c r="J15" s="48" t="s">
        <v>144</v>
      </c>
      <c r="K15" s="25" t="s">
        <v>13</v>
      </c>
      <c r="L15" s="25" t="s">
        <v>16</v>
      </c>
      <c r="M15" s="52">
        <v>274.5</v>
      </c>
      <c r="N15" s="25" t="s">
        <v>39</v>
      </c>
      <c r="O15" s="45">
        <f t="shared" si="5"/>
        <v>-579195</v>
      </c>
      <c r="P15" s="36" t="s">
        <v>18</v>
      </c>
      <c r="Q15" s="92" t="s">
        <v>82</v>
      </c>
      <c r="R15" s="43">
        <f t="shared" si="1"/>
        <v>722501.98</v>
      </c>
      <c r="S15" s="32">
        <v>0</v>
      </c>
      <c r="T15" s="25"/>
      <c r="U15" s="57">
        <v>342.41800000000001</v>
      </c>
      <c r="V15" s="32">
        <f t="shared" si="2"/>
        <v>143306.98000000001</v>
      </c>
      <c r="W15" s="32">
        <f t="shared" si="4"/>
        <v>143306.98000000001</v>
      </c>
      <c r="X15" s="55">
        <f t="shared" si="3"/>
        <v>143306.98000000001</v>
      </c>
      <c r="Y15" s="32">
        <v>0</v>
      </c>
      <c r="Z15" s="32">
        <v>0</v>
      </c>
      <c r="AA15" s="95" t="s">
        <v>87</v>
      </c>
    </row>
    <row r="16" spans="1:27" s="23" customFormat="1" x14ac:dyDescent="0.2">
      <c r="A16" s="116">
        <v>2019</v>
      </c>
      <c r="B16" s="116" t="s">
        <v>29</v>
      </c>
      <c r="C16" s="116">
        <v>7</v>
      </c>
      <c r="D16" s="116" t="s">
        <v>38</v>
      </c>
      <c r="E16" s="92">
        <v>43434</v>
      </c>
      <c r="F16" s="92">
        <v>43525</v>
      </c>
      <c r="G16" s="92">
        <v>43555</v>
      </c>
      <c r="H16" s="92">
        <v>43560</v>
      </c>
      <c r="I16" s="123">
        <v>650</v>
      </c>
      <c r="J16" s="123" t="s">
        <v>144</v>
      </c>
      <c r="K16" s="116" t="s">
        <v>13</v>
      </c>
      <c r="L16" s="116" t="s">
        <v>16</v>
      </c>
      <c r="M16" s="117">
        <v>282.5</v>
      </c>
      <c r="N16" s="116" t="s">
        <v>39</v>
      </c>
      <c r="O16" s="118">
        <f>-(M16*I16)</f>
        <v>-183625</v>
      </c>
      <c r="P16" s="119" t="s">
        <v>18</v>
      </c>
      <c r="Q16" s="92" t="s">
        <v>84</v>
      </c>
      <c r="R16" s="120">
        <f t="shared" si="1"/>
        <v>226195.44999999998</v>
      </c>
      <c r="S16" s="121">
        <v>0</v>
      </c>
      <c r="T16" s="116"/>
      <c r="U16" s="94">
        <v>347.99299999999999</v>
      </c>
      <c r="V16" s="32">
        <f t="shared" si="2"/>
        <v>42570.45</v>
      </c>
      <c r="W16" s="121">
        <f t="shared" si="4"/>
        <v>42570.45</v>
      </c>
      <c r="X16" s="124">
        <f t="shared" si="3"/>
        <v>42570.45</v>
      </c>
      <c r="Y16" s="121">
        <v>0</v>
      </c>
      <c r="Z16" s="121">
        <v>0</v>
      </c>
      <c r="AA16" s="95" t="s">
        <v>86</v>
      </c>
    </row>
    <row r="17" spans="1:29" s="23" customFormat="1" x14ac:dyDescent="0.2">
      <c r="A17" s="116">
        <v>2019</v>
      </c>
      <c r="B17" s="116" t="s">
        <v>60</v>
      </c>
      <c r="C17" s="116">
        <v>29</v>
      </c>
      <c r="D17" s="116" t="s">
        <v>11</v>
      </c>
      <c r="E17" s="92">
        <v>43452</v>
      </c>
      <c r="F17" s="92">
        <v>43525</v>
      </c>
      <c r="G17" s="92">
        <v>43555</v>
      </c>
      <c r="H17" s="92">
        <v>43560</v>
      </c>
      <c r="I17" s="123">
        <v>635</v>
      </c>
      <c r="J17" s="123" t="s">
        <v>144</v>
      </c>
      <c r="K17" s="116" t="s">
        <v>13</v>
      </c>
      <c r="L17" s="116" t="s">
        <v>16</v>
      </c>
      <c r="M17" s="117">
        <v>265.5</v>
      </c>
      <c r="N17" s="116" t="s">
        <v>39</v>
      </c>
      <c r="O17" s="118">
        <f>-(M17*I17)</f>
        <v>-168592.5</v>
      </c>
      <c r="P17" s="119" t="s">
        <v>18</v>
      </c>
      <c r="Q17" s="92" t="s">
        <v>83</v>
      </c>
      <c r="R17" s="120">
        <f t="shared" si="1"/>
        <v>213340.95</v>
      </c>
      <c r="S17" s="121">
        <v>0</v>
      </c>
      <c r="T17" s="116"/>
      <c r="U17" s="94">
        <v>335.97</v>
      </c>
      <c r="V17" s="32">
        <f t="shared" si="2"/>
        <v>44748.450000000019</v>
      </c>
      <c r="W17" s="121">
        <f>V17</f>
        <v>44748.450000000019</v>
      </c>
      <c r="X17" s="124">
        <f t="shared" si="3"/>
        <v>44748.450000000019</v>
      </c>
      <c r="Y17" s="121">
        <v>0</v>
      </c>
      <c r="Z17" s="121">
        <v>0</v>
      </c>
      <c r="AA17" s="95" t="s">
        <v>85</v>
      </c>
    </row>
    <row r="18" spans="1:29" s="23" customFormat="1" x14ac:dyDescent="0.2">
      <c r="A18" s="116">
        <v>2019</v>
      </c>
      <c r="B18" s="116" t="s">
        <v>72</v>
      </c>
      <c r="C18" s="116">
        <v>41</v>
      </c>
      <c r="D18" s="116" t="s">
        <v>11</v>
      </c>
      <c r="E18" s="92">
        <v>43452</v>
      </c>
      <c r="F18" s="92">
        <v>43525</v>
      </c>
      <c r="G18" s="92">
        <v>43555</v>
      </c>
      <c r="H18" s="92">
        <v>43560</v>
      </c>
      <c r="I18" s="123">
        <v>2049</v>
      </c>
      <c r="J18" s="123" t="s">
        <v>144</v>
      </c>
      <c r="K18" s="116" t="s">
        <v>13</v>
      </c>
      <c r="L18" s="116" t="s">
        <v>16</v>
      </c>
      <c r="M18" s="117">
        <v>274.5</v>
      </c>
      <c r="N18" s="116" t="s">
        <v>39</v>
      </c>
      <c r="O18" s="118">
        <f>-(M18*I18)</f>
        <v>-562450.5</v>
      </c>
      <c r="P18" s="119" t="s">
        <v>18</v>
      </c>
      <c r="Q18" s="92" t="s">
        <v>82</v>
      </c>
      <c r="R18" s="120">
        <f t="shared" si="1"/>
        <v>722907.69000000006</v>
      </c>
      <c r="S18" s="121">
        <v>0</v>
      </c>
      <c r="T18" s="116"/>
      <c r="U18" s="94">
        <v>352.81</v>
      </c>
      <c r="V18" s="32">
        <f t="shared" si="2"/>
        <v>160457.19</v>
      </c>
      <c r="W18" s="121">
        <f t="shared" si="4"/>
        <v>160457.19</v>
      </c>
      <c r="X18" s="124">
        <f t="shared" si="3"/>
        <v>160457.19</v>
      </c>
      <c r="Y18" s="121">
        <v>0</v>
      </c>
      <c r="Z18" s="121">
        <v>0</v>
      </c>
      <c r="AA18" s="95" t="s">
        <v>87</v>
      </c>
    </row>
    <row r="19" spans="1:29" s="161" customFormat="1" x14ac:dyDescent="0.2">
      <c r="A19" s="156">
        <v>2019</v>
      </c>
      <c r="B19" s="156" t="s">
        <v>130</v>
      </c>
      <c r="C19" s="156">
        <v>81</v>
      </c>
      <c r="D19" s="156" t="s">
        <v>38</v>
      </c>
      <c r="E19" s="157">
        <v>43508</v>
      </c>
      <c r="F19" s="157">
        <v>43525</v>
      </c>
      <c r="G19" s="157">
        <v>43555</v>
      </c>
      <c r="H19" s="157">
        <v>43560</v>
      </c>
      <c r="I19" s="158">
        <v>400</v>
      </c>
      <c r="J19" s="158" t="s">
        <v>144</v>
      </c>
      <c r="K19" s="156" t="s">
        <v>13</v>
      </c>
      <c r="L19" s="156" t="s">
        <v>16</v>
      </c>
      <c r="M19" s="147">
        <v>340</v>
      </c>
      <c r="N19" s="144" t="s">
        <v>39</v>
      </c>
      <c r="O19" s="148">
        <f>-(M19*I19)</f>
        <v>-136000</v>
      </c>
      <c r="P19" s="149" t="s">
        <v>18</v>
      </c>
      <c r="Q19" s="145" t="s">
        <v>146</v>
      </c>
      <c r="R19" s="150">
        <f t="shared" si="1"/>
        <v>149690.88</v>
      </c>
      <c r="S19" s="151">
        <v>0</v>
      </c>
      <c r="T19" s="144"/>
      <c r="U19" s="152">
        <v>374.22719999999998</v>
      </c>
      <c r="V19" s="151">
        <f t="shared" si="2"/>
        <v>13690.879999999994</v>
      </c>
      <c r="W19" s="151">
        <f t="shared" si="4"/>
        <v>13690.879999999994</v>
      </c>
      <c r="X19" s="159">
        <f t="shared" si="3"/>
        <v>13690.879999999994</v>
      </c>
      <c r="Y19" s="151">
        <v>0</v>
      </c>
      <c r="Z19" s="151">
        <v>0</v>
      </c>
      <c r="AA19" s="160" t="s">
        <v>131</v>
      </c>
    </row>
    <row r="20" spans="1:29" s="161" customFormat="1" x14ac:dyDescent="0.2">
      <c r="A20" s="144">
        <v>2019</v>
      </c>
      <c r="B20" s="144" t="s">
        <v>30</v>
      </c>
      <c r="C20" s="144">
        <v>8</v>
      </c>
      <c r="D20" s="144" t="s">
        <v>38</v>
      </c>
      <c r="E20" s="145">
        <v>43434</v>
      </c>
      <c r="F20" s="145">
        <v>43556</v>
      </c>
      <c r="G20" s="145">
        <v>43585</v>
      </c>
      <c r="H20" s="145">
        <v>43593</v>
      </c>
      <c r="I20" s="146">
        <v>650</v>
      </c>
      <c r="J20" s="146" t="s">
        <v>144</v>
      </c>
      <c r="K20" s="144" t="s">
        <v>13</v>
      </c>
      <c r="L20" s="144" t="s">
        <v>16</v>
      </c>
      <c r="M20" s="147">
        <v>282.5</v>
      </c>
      <c r="N20" s="144" t="s">
        <v>39</v>
      </c>
      <c r="O20" s="148">
        <f t="shared" ref="O20:O23" si="6">-(M20*I20)</f>
        <v>-183625</v>
      </c>
      <c r="P20" s="149" t="s">
        <v>18</v>
      </c>
      <c r="Q20" s="145" t="s">
        <v>84</v>
      </c>
      <c r="R20" s="150">
        <f t="shared" ref="R20:R23" si="7">I20*V20</f>
        <v>33378767.499999993</v>
      </c>
      <c r="S20" s="151">
        <v>0</v>
      </c>
      <c r="T20" s="144"/>
      <c r="U20" s="152">
        <v>361.50299999999999</v>
      </c>
      <c r="V20" s="151">
        <f t="shared" ref="V20:V23" si="8">(U20-M20)*I20</f>
        <v>51351.94999999999</v>
      </c>
      <c r="W20" s="151">
        <f t="shared" si="4"/>
        <v>51351.94999999999</v>
      </c>
      <c r="X20" s="159">
        <f t="shared" ref="X20:X23" si="9">V20</f>
        <v>51351.94999999999</v>
      </c>
      <c r="Y20" s="151">
        <v>0</v>
      </c>
      <c r="Z20" s="151">
        <v>0</v>
      </c>
      <c r="AA20" s="160" t="s">
        <v>86</v>
      </c>
    </row>
    <row r="21" spans="1:29" s="161" customFormat="1" x14ac:dyDescent="0.2">
      <c r="A21" s="144">
        <v>2019</v>
      </c>
      <c r="B21" s="144" t="s">
        <v>61</v>
      </c>
      <c r="C21" s="144">
        <v>30</v>
      </c>
      <c r="D21" s="144" t="s">
        <v>11</v>
      </c>
      <c r="E21" s="145">
        <v>43452</v>
      </c>
      <c r="F21" s="145">
        <v>43556</v>
      </c>
      <c r="G21" s="145">
        <v>43585</v>
      </c>
      <c r="H21" s="145">
        <v>43593</v>
      </c>
      <c r="I21" s="146">
        <v>635</v>
      </c>
      <c r="J21" s="146" t="s">
        <v>144</v>
      </c>
      <c r="K21" s="144" t="s">
        <v>13</v>
      </c>
      <c r="L21" s="144" t="s">
        <v>16</v>
      </c>
      <c r="M21" s="147">
        <v>265.5</v>
      </c>
      <c r="N21" s="144" t="s">
        <v>39</v>
      </c>
      <c r="O21" s="148">
        <f t="shared" si="6"/>
        <v>-168592.5</v>
      </c>
      <c r="P21" s="149" t="s">
        <v>18</v>
      </c>
      <c r="Q21" s="145" t="s">
        <v>83</v>
      </c>
      <c r="R21" s="150">
        <f t="shared" si="7"/>
        <v>34387027.999999985</v>
      </c>
      <c r="S21" s="151">
        <v>0</v>
      </c>
      <c r="T21" s="144"/>
      <c r="U21" s="152">
        <v>350.78</v>
      </c>
      <c r="V21" s="151">
        <f t="shared" si="8"/>
        <v>54152.799999999981</v>
      </c>
      <c r="W21" s="151">
        <f t="shared" ref="W21:W23" si="10">V21</f>
        <v>54152.799999999981</v>
      </c>
      <c r="X21" s="159">
        <f t="shared" si="9"/>
        <v>54152.799999999981</v>
      </c>
      <c r="Y21" s="151">
        <v>0</v>
      </c>
      <c r="Z21" s="151">
        <v>0</v>
      </c>
      <c r="AA21" s="160" t="s">
        <v>85</v>
      </c>
    </row>
    <row r="22" spans="1:29" s="161" customFormat="1" x14ac:dyDescent="0.2">
      <c r="A22" s="144">
        <v>2019</v>
      </c>
      <c r="B22" s="144" t="s">
        <v>73</v>
      </c>
      <c r="C22" s="144">
        <v>42</v>
      </c>
      <c r="D22" s="144" t="s">
        <v>11</v>
      </c>
      <c r="E22" s="145">
        <v>43452</v>
      </c>
      <c r="F22" s="145">
        <v>43556</v>
      </c>
      <c r="G22" s="145">
        <v>43585</v>
      </c>
      <c r="H22" s="145">
        <v>43593</v>
      </c>
      <c r="I22" s="146">
        <v>1588</v>
      </c>
      <c r="J22" s="146" t="s">
        <v>144</v>
      </c>
      <c r="K22" s="144" t="s">
        <v>13</v>
      </c>
      <c r="L22" s="144" t="s">
        <v>16</v>
      </c>
      <c r="M22" s="147">
        <v>274.5</v>
      </c>
      <c r="N22" s="144" t="s">
        <v>39</v>
      </c>
      <c r="O22" s="148">
        <f t="shared" si="6"/>
        <v>-435906</v>
      </c>
      <c r="P22" s="149" t="s">
        <v>18</v>
      </c>
      <c r="Q22" s="145" t="s">
        <v>82</v>
      </c>
      <c r="R22" s="150">
        <f t="shared" si="7"/>
        <v>230767315.18400007</v>
      </c>
      <c r="S22" s="151">
        <v>0</v>
      </c>
      <c r="T22" s="144"/>
      <c r="U22" s="152">
        <v>366.01100000000002</v>
      </c>
      <c r="V22" s="151">
        <f t="shared" si="8"/>
        <v>145319.46800000005</v>
      </c>
      <c r="W22" s="151">
        <f t="shared" si="10"/>
        <v>145319.46800000005</v>
      </c>
      <c r="X22" s="159">
        <f t="shared" si="9"/>
        <v>145319.46800000005</v>
      </c>
      <c r="Y22" s="151">
        <v>0</v>
      </c>
      <c r="Z22" s="151">
        <v>0</v>
      </c>
      <c r="AA22" s="160" t="s">
        <v>87</v>
      </c>
    </row>
    <row r="23" spans="1:29" s="161" customFormat="1" ht="13.5" thickBot="1" x14ac:dyDescent="0.25">
      <c r="A23" s="153">
        <v>2019</v>
      </c>
      <c r="B23" s="153" t="s">
        <v>132</v>
      </c>
      <c r="C23" s="153">
        <v>82</v>
      </c>
      <c r="D23" s="153" t="s">
        <v>38</v>
      </c>
      <c r="E23" s="154">
        <v>43508</v>
      </c>
      <c r="F23" s="154">
        <v>43556</v>
      </c>
      <c r="G23" s="154">
        <v>43585</v>
      </c>
      <c r="H23" s="154">
        <v>43593</v>
      </c>
      <c r="I23" s="155">
        <v>400</v>
      </c>
      <c r="J23" s="155" t="s">
        <v>144</v>
      </c>
      <c r="K23" s="153" t="s">
        <v>13</v>
      </c>
      <c r="L23" s="153" t="s">
        <v>16</v>
      </c>
      <c r="M23" s="147">
        <v>340</v>
      </c>
      <c r="N23" s="144" t="s">
        <v>39</v>
      </c>
      <c r="O23" s="148">
        <f t="shared" si="6"/>
        <v>-136000</v>
      </c>
      <c r="P23" s="149" t="s">
        <v>18</v>
      </c>
      <c r="Q23" s="145" t="s">
        <v>146</v>
      </c>
      <c r="R23" s="150">
        <f t="shared" si="7"/>
        <v>6020959.9999999953</v>
      </c>
      <c r="S23" s="151">
        <v>0</v>
      </c>
      <c r="T23" s="144"/>
      <c r="U23" s="152">
        <v>377.63099999999997</v>
      </c>
      <c r="V23" s="151">
        <f t="shared" si="8"/>
        <v>15052.399999999989</v>
      </c>
      <c r="W23" s="151">
        <f t="shared" si="10"/>
        <v>15052.399999999989</v>
      </c>
      <c r="X23" s="159">
        <f t="shared" si="9"/>
        <v>15052.399999999989</v>
      </c>
      <c r="Y23" s="151">
        <v>0</v>
      </c>
      <c r="Z23" s="151">
        <v>0</v>
      </c>
      <c r="AA23" s="160" t="s">
        <v>131</v>
      </c>
    </row>
    <row r="24" spans="1:29" s="24" customFormat="1" ht="13.5" thickTop="1" x14ac:dyDescent="0.2">
      <c r="A24" s="27"/>
      <c r="B24" s="27"/>
      <c r="C24" s="27"/>
      <c r="D24" s="27"/>
      <c r="E24" s="31"/>
      <c r="F24" s="31"/>
      <c r="G24" s="31"/>
      <c r="H24" s="27"/>
      <c r="I24" s="50">
        <f>SUM(I10:I23)</f>
        <v>12352</v>
      </c>
      <c r="J24" s="50"/>
      <c r="K24" s="27"/>
      <c r="L24" s="33"/>
      <c r="M24" s="108"/>
      <c r="N24" s="108"/>
      <c r="O24" s="103">
        <f>SUM(O10:O23)</f>
        <v>-3440964</v>
      </c>
      <c r="P24" s="103"/>
      <c r="Q24" s="108"/>
      <c r="R24" s="102">
        <f>SUM(R10:R23)</f>
        <v>307582028.41715002</v>
      </c>
      <c r="S24" s="102">
        <v>0</v>
      </c>
      <c r="T24" s="108"/>
      <c r="U24" s="100" t="s">
        <v>41</v>
      </c>
      <c r="V24" s="101">
        <f>SUM(V10:V23)</f>
        <v>776993.85114999989</v>
      </c>
      <c r="W24" s="101">
        <f>SUM(W10:W23)</f>
        <v>776993.85114999989</v>
      </c>
      <c r="X24" s="101">
        <f>SUM(X10:X23)</f>
        <v>776993.85114999989</v>
      </c>
      <c r="Y24" s="102">
        <v>0</v>
      </c>
      <c r="Z24" s="103">
        <v>-20491461.833376467</v>
      </c>
      <c r="AA24" s="97"/>
      <c r="AB24" s="47"/>
    </row>
    <row r="25" spans="1:29" s="24" customFormat="1" x14ac:dyDescent="0.2">
      <c r="A25" s="27"/>
      <c r="B25" s="27"/>
      <c r="C25" s="27"/>
      <c r="D25" s="27"/>
      <c r="E25" s="31"/>
      <c r="F25" s="31"/>
      <c r="G25" s="31"/>
      <c r="H25" s="27"/>
      <c r="K25" s="27"/>
      <c r="L25" s="33"/>
      <c r="M25" s="27"/>
      <c r="N25" s="27"/>
      <c r="O25" s="47"/>
      <c r="P25" s="47"/>
      <c r="Q25" s="27"/>
      <c r="R25" s="33"/>
      <c r="S25" s="33"/>
      <c r="T25" s="27"/>
      <c r="Y25" s="33"/>
      <c r="Z25" s="33">
        <v>0</v>
      </c>
      <c r="AA25" s="47"/>
      <c r="AB25" s="97"/>
      <c r="AC25" s="47"/>
    </row>
    <row r="26" spans="1:29" s="24" customFormat="1" x14ac:dyDescent="0.2">
      <c r="A26" s="27"/>
      <c r="B26" s="27"/>
      <c r="C26" s="27"/>
      <c r="D26" s="27"/>
      <c r="E26" s="31"/>
      <c r="F26" s="31"/>
      <c r="G26" s="31"/>
      <c r="H26" s="27"/>
      <c r="I26" s="27"/>
      <c r="J26" s="27"/>
      <c r="K26" s="27"/>
      <c r="L26" s="33"/>
      <c r="M26" s="27"/>
      <c r="N26" s="27"/>
      <c r="O26" s="47"/>
      <c r="P26" s="47"/>
      <c r="Q26" s="27"/>
      <c r="R26" s="33"/>
      <c r="S26" s="33"/>
      <c r="T26" s="27"/>
      <c r="U26" s="33"/>
      <c r="V26" s="33"/>
      <c r="W26" s="33"/>
      <c r="X26" s="33"/>
      <c r="Y26" s="33"/>
      <c r="Z26" s="47"/>
      <c r="AA26" s="97"/>
      <c r="AB26" s="47"/>
    </row>
    <row r="27" spans="1:29" s="24" customFormat="1" x14ac:dyDescent="0.2">
      <c r="A27" s="25">
        <v>2019</v>
      </c>
      <c r="B27" s="25" t="s">
        <v>44</v>
      </c>
      <c r="C27" s="25">
        <v>16</v>
      </c>
      <c r="D27" s="25" t="s">
        <v>38</v>
      </c>
      <c r="E27" s="29">
        <v>43437</v>
      </c>
      <c r="F27" s="29">
        <v>43466</v>
      </c>
      <c r="G27" s="29">
        <v>43496</v>
      </c>
      <c r="H27" s="29">
        <v>43503</v>
      </c>
      <c r="I27" s="48">
        <v>550</v>
      </c>
      <c r="J27" s="48" t="s">
        <v>144</v>
      </c>
      <c r="K27" s="25" t="s">
        <v>13</v>
      </c>
      <c r="L27" s="25" t="s">
        <v>16</v>
      </c>
      <c r="M27" s="52">
        <v>1240</v>
      </c>
      <c r="N27" s="25" t="s">
        <v>43</v>
      </c>
      <c r="O27" s="45">
        <f t="shared" ref="O27" si="11">-(M27*I27)</f>
        <v>-682000</v>
      </c>
      <c r="P27" s="36" t="s">
        <v>18</v>
      </c>
      <c r="Q27" s="92" t="s">
        <v>83</v>
      </c>
      <c r="R27" s="43">
        <f>I27*U27</f>
        <v>659002.74</v>
      </c>
      <c r="S27" s="32">
        <v>0</v>
      </c>
      <c r="T27" s="25"/>
      <c r="U27" s="94">
        <v>1198.1867999999999</v>
      </c>
      <c r="V27" s="122">
        <f>(U27-M27)*I27</f>
        <v>-22997.260000000028</v>
      </c>
      <c r="W27" s="55">
        <f>V27</f>
        <v>-22997.260000000028</v>
      </c>
      <c r="X27" s="32">
        <f t="shared" ref="X27" si="12">V27</f>
        <v>-22997.260000000028</v>
      </c>
      <c r="Y27" s="32">
        <v>0</v>
      </c>
      <c r="Z27" s="25"/>
      <c r="AA27" s="95" t="s">
        <v>85</v>
      </c>
      <c r="AB27" s="23"/>
    </row>
    <row r="28" spans="1:29" s="23" customFormat="1" x14ac:dyDescent="0.2">
      <c r="A28" s="116">
        <v>2019</v>
      </c>
      <c r="B28" s="116" t="s">
        <v>45</v>
      </c>
      <c r="C28" s="116">
        <v>17</v>
      </c>
      <c r="D28" s="116" t="s">
        <v>38</v>
      </c>
      <c r="E28" s="92">
        <v>43437</v>
      </c>
      <c r="F28" s="92">
        <v>43497</v>
      </c>
      <c r="G28" s="92">
        <v>43524</v>
      </c>
      <c r="H28" s="92">
        <v>43531</v>
      </c>
      <c r="I28" s="123">
        <v>550</v>
      </c>
      <c r="J28" s="123" t="s">
        <v>144</v>
      </c>
      <c r="K28" s="116" t="s">
        <v>13</v>
      </c>
      <c r="L28" s="116" t="s">
        <v>16</v>
      </c>
      <c r="M28" s="117">
        <v>1240</v>
      </c>
      <c r="N28" s="116" t="s">
        <v>43</v>
      </c>
      <c r="O28" s="118">
        <f t="shared" ref="O28:O30" si="13">-(M28*I28)</f>
        <v>-682000</v>
      </c>
      <c r="P28" s="119" t="s">
        <v>18</v>
      </c>
      <c r="Q28" s="92" t="s">
        <v>83</v>
      </c>
      <c r="R28" s="120">
        <f>I28*U28</f>
        <v>753389.61499999999</v>
      </c>
      <c r="S28" s="121">
        <v>0</v>
      </c>
      <c r="T28" s="116"/>
      <c r="U28" s="94">
        <v>1369.7992999999999</v>
      </c>
      <c r="V28" s="32">
        <f>(U28-M28)*I28</f>
        <v>71389.614999999947</v>
      </c>
      <c r="W28" s="32">
        <f>V28</f>
        <v>71389.614999999947</v>
      </c>
      <c r="X28" s="32">
        <f t="shared" ref="X28:X30" si="14">V28</f>
        <v>71389.614999999947</v>
      </c>
      <c r="Y28" s="121">
        <v>0</v>
      </c>
      <c r="Z28" s="121">
        <v>0</v>
      </c>
      <c r="AA28" s="95" t="s">
        <v>85</v>
      </c>
    </row>
    <row r="29" spans="1:29" s="23" customFormat="1" x14ac:dyDescent="0.2">
      <c r="A29" s="138">
        <v>2019</v>
      </c>
      <c r="B29" s="138" t="s">
        <v>46</v>
      </c>
      <c r="C29" s="138">
        <v>18</v>
      </c>
      <c r="D29" s="138" t="s">
        <v>38</v>
      </c>
      <c r="E29" s="139">
        <v>43437</v>
      </c>
      <c r="F29" s="139">
        <v>43525</v>
      </c>
      <c r="G29" s="139">
        <v>43555</v>
      </c>
      <c r="H29" s="139">
        <v>43560</v>
      </c>
      <c r="I29" s="140">
        <v>550</v>
      </c>
      <c r="J29" s="140" t="s">
        <v>144</v>
      </c>
      <c r="K29" s="138" t="s">
        <v>13</v>
      </c>
      <c r="L29" s="138" t="s">
        <v>16</v>
      </c>
      <c r="M29" s="117">
        <v>1240</v>
      </c>
      <c r="N29" s="116" t="s">
        <v>43</v>
      </c>
      <c r="O29" s="118">
        <f t="shared" si="13"/>
        <v>-682000</v>
      </c>
      <c r="P29" s="119" t="s">
        <v>18</v>
      </c>
      <c r="Q29" s="92" t="s">
        <v>83</v>
      </c>
      <c r="R29" s="120">
        <f>I29*U29</f>
        <v>793712.31499999994</v>
      </c>
      <c r="S29" s="121">
        <v>0</v>
      </c>
      <c r="T29" s="116"/>
      <c r="U29" s="94">
        <v>1443.1133</v>
      </c>
      <c r="V29" s="32">
        <f>(U29-M29)*I29</f>
        <v>111712.31499999999</v>
      </c>
      <c r="W29" s="121">
        <f>V29</f>
        <v>111712.31499999999</v>
      </c>
      <c r="X29" s="124">
        <f t="shared" si="14"/>
        <v>111712.31499999999</v>
      </c>
      <c r="Y29" s="121">
        <v>0</v>
      </c>
      <c r="Z29" s="121">
        <v>0</v>
      </c>
      <c r="AA29" s="95" t="s">
        <v>85</v>
      </c>
    </row>
    <row r="30" spans="1:29" s="161" customFormat="1" ht="13.5" thickBot="1" x14ac:dyDescent="0.25">
      <c r="A30" s="153">
        <v>2019</v>
      </c>
      <c r="B30" s="153" t="s">
        <v>47</v>
      </c>
      <c r="C30" s="153">
        <v>19</v>
      </c>
      <c r="D30" s="153" t="s">
        <v>38</v>
      </c>
      <c r="E30" s="154">
        <v>43437</v>
      </c>
      <c r="F30" s="154">
        <v>43556</v>
      </c>
      <c r="G30" s="154">
        <v>43585</v>
      </c>
      <c r="H30" s="154">
        <v>43594</v>
      </c>
      <c r="I30" s="155">
        <v>550</v>
      </c>
      <c r="J30" s="155" t="s">
        <v>144</v>
      </c>
      <c r="K30" s="153" t="s">
        <v>13</v>
      </c>
      <c r="L30" s="153" t="s">
        <v>16</v>
      </c>
      <c r="M30" s="147">
        <v>1240</v>
      </c>
      <c r="N30" s="144" t="s">
        <v>43</v>
      </c>
      <c r="O30" s="148">
        <f t="shared" si="13"/>
        <v>-682000</v>
      </c>
      <c r="P30" s="149" t="s">
        <v>18</v>
      </c>
      <c r="Q30" s="145" t="s">
        <v>83</v>
      </c>
      <c r="R30" s="150">
        <f t="shared" ref="R30" si="15">I30*V30</f>
        <v>79641897.5</v>
      </c>
      <c r="S30" s="151">
        <v>0</v>
      </c>
      <c r="T30" s="144"/>
      <c r="U30" s="152">
        <v>1503.279</v>
      </c>
      <c r="V30" s="151">
        <f>(U30-M30)*I30</f>
        <v>144803.45000000001</v>
      </c>
      <c r="W30" s="151">
        <f>V30</f>
        <v>144803.45000000001</v>
      </c>
      <c r="X30" s="151">
        <f t="shared" si="14"/>
        <v>144803.45000000001</v>
      </c>
      <c r="Y30" s="151">
        <v>0</v>
      </c>
      <c r="Z30" s="151">
        <v>0</v>
      </c>
      <c r="AA30" s="160" t="s">
        <v>85</v>
      </c>
    </row>
    <row r="31" spans="1:29" s="24" customFormat="1" ht="13.5" thickTop="1" x14ac:dyDescent="0.2">
      <c r="A31" s="27"/>
      <c r="B31" s="27"/>
      <c r="C31" s="27"/>
      <c r="D31" s="27"/>
      <c r="E31" s="31"/>
      <c r="F31" s="31"/>
      <c r="G31" s="31"/>
      <c r="H31" s="27"/>
      <c r="I31" s="50">
        <f>SUM(I27:I30)</f>
        <v>2200</v>
      </c>
      <c r="J31" s="50"/>
      <c r="K31" s="27"/>
      <c r="L31" s="33"/>
      <c r="M31" s="108"/>
      <c r="N31" s="108"/>
      <c r="O31" s="103">
        <f>SUM(O27:O30)</f>
        <v>-2728000</v>
      </c>
      <c r="P31" s="103"/>
      <c r="Q31" s="108"/>
      <c r="R31" s="102">
        <f>SUM(R27:R30)</f>
        <v>81848002.170000002</v>
      </c>
      <c r="S31" s="102">
        <v>0</v>
      </c>
      <c r="T31" s="108"/>
      <c r="U31" s="100" t="s">
        <v>55</v>
      </c>
      <c r="V31" s="101">
        <f>SUM(V27:V30)</f>
        <v>304908.11999999994</v>
      </c>
      <c r="W31" s="101">
        <f>SUM(W27:W30)</f>
        <v>304908.11999999994</v>
      </c>
      <c r="X31" s="101">
        <f>SUM(X27:X30)</f>
        <v>304908.11999999994</v>
      </c>
      <c r="Y31" s="102">
        <v>0</v>
      </c>
      <c r="Z31" s="103">
        <v>-20491461.833376467</v>
      </c>
      <c r="AA31" s="47"/>
      <c r="AB31" s="47"/>
    </row>
    <row r="32" spans="1:29" s="24" customFormat="1" x14ac:dyDescent="0.2">
      <c r="A32" s="27"/>
      <c r="B32" s="27"/>
      <c r="C32" s="27"/>
      <c r="D32" s="27"/>
      <c r="E32" s="31"/>
      <c r="F32" s="31"/>
      <c r="G32" s="31"/>
      <c r="H32" s="27"/>
      <c r="K32" s="27"/>
      <c r="L32" s="33"/>
      <c r="M32" s="27"/>
      <c r="N32" s="27"/>
      <c r="O32" s="47"/>
      <c r="P32" s="47"/>
      <c r="Q32" s="27"/>
      <c r="R32" s="33"/>
      <c r="S32" s="33"/>
      <c r="T32" s="27"/>
      <c r="U32" s="50" t="s">
        <v>128</v>
      </c>
      <c r="V32" s="33">
        <f>V31/4.2744</f>
        <v>71333.548568220082</v>
      </c>
      <c r="W32" s="33">
        <f t="shared" ref="W32" si="16">W31/4.2744</f>
        <v>71333.548568220082</v>
      </c>
      <c r="X32" s="33">
        <f>X31/4.2744</f>
        <v>71333.548568220082</v>
      </c>
      <c r="Y32" s="114">
        <f>Y31</f>
        <v>0</v>
      </c>
      <c r="Z32" s="33">
        <v>0</v>
      </c>
      <c r="AA32" s="47"/>
      <c r="AB32" s="47"/>
      <c r="AC32" s="47"/>
    </row>
    <row r="33" spans="1:29" s="24" customFormat="1" x14ac:dyDescent="0.2">
      <c r="A33" s="27"/>
      <c r="B33" s="27"/>
      <c r="C33" s="27"/>
      <c r="D33" s="27"/>
      <c r="E33" s="31"/>
      <c r="F33" s="31"/>
      <c r="G33" s="31"/>
      <c r="H33" s="27"/>
      <c r="K33" s="27"/>
      <c r="L33" s="33"/>
      <c r="M33" s="27"/>
      <c r="N33" s="27"/>
      <c r="O33" s="47"/>
      <c r="P33" s="47"/>
      <c r="Q33" s="27"/>
      <c r="R33" s="33"/>
      <c r="S33" s="33"/>
      <c r="T33" s="27"/>
      <c r="U33" s="50"/>
      <c r="V33" s="33"/>
      <c r="W33" s="33"/>
      <c r="X33" s="33"/>
      <c r="Y33" s="114"/>
      <c r="Z33" s="33"/>
      <c r="AA33" s="47"/>
      <c r="AB33" s="47"/>
      <c r="AC33" s="47"/>
    </row>
    <row r="34" spans="1:29" s="23" customFormat="1" x14ac:dyDescent="0.2">
      <c r="A34" s="25">
        <v>2019</v>
      </c>
      <c r="B34" s="25" t="s">
        <v>91</v>
      </c>
      <c r="C34" s="25">
        <v>51</v>
      </c>
      <c r="D34" s="25" t="s">
        <v>11</v>
      </c>
      <c r="E34" s="29">
        <v>43480</v>
      </c>
      <c r="F34" s="29">
        <v>43497</v>
      </c>
      <c r="G34" s="29">
        <v>43524</v>
      </c>
      <c r="H34" s="29">
        <v>43531</v>
      </c>
      <c r="I34" s="48">
        <v>4000</v>
      </c>
      <c r="J34" s="48" t="s">
        <v>147</v>
      </c>
      <c r="K34" s="25" t="s">
        <v>88</v>
      </c>
      <c r="L34" s="25" t="s">
        <v>89</v>
      </c>
      <c r="M34" s="52">
        <v>61</v>
      </c>
      <c r="N34" s="25" t="s">
        <v>12</v>
      </c>
      <c r="O34" s="45">
        <f t="shared" ref="O34:O45" si="17">-(M34*I34)</f>
        <v>-244000</v>
      </c>
      <c r="P34" s="36"/>
      <c r="Q34" s="92" t="s">
        <v>115</v>
      </c>
      <c r="R34" s="43">
        <f>I34*U34</f>
        <v>257784</v>
      </c>
      <c r="S34" s="32">
        <f>4.65*I34*(-1)</f>
        <v>-18600</v>
      </c>
      <c r="T34" s="25"/>
      <c r="U34" s="57">
        <v>64.445999999999998</v>
      </c>
      <c r="V34" s="32">
        <f>(U34-M34)*I34</f>
        <v>13783.999999999993</v>
      </c>
      <c r="W34" s="32">
        <f>V34</f>
        <v>13783.999999999993</v>
      </c>
      <c r="X34" s="55">
        <f>W34</f>
        <v>13783.999999999993</v>
      </c>
      <c r="Y34" s="32">
        <v>0</v>
      </c>
      <c r="Z34" s="32">
        <v>0</v>
      </c>
      <c r="AA34" s="95" t="s">
        <v>90</v>
      </c>
    </row>
    <row r="35" spans="1:29" s="23" customFormat="1" x14ac:dyDescent="0.2">
      <c r="A35" s="25">
        <v>2019</v>
      </c>
      <c r="B35" s="25" t="s">
        <v>97</v>
      </c>
      <c r="C35" s="25">
        <v>57</v>
      </c>
      <c r="D35" s="25" t="s">
        <v>11</v>
      </c>
      <c r="E35" s="29">
        <v>43480</v>
      </c>
      <c r="F35" s="29">
        <v>43497</v>
      </c>
      <c r="G35" s="29">
        <v>43524</v>
      </c>
      <c r="H35" s="29">
        <v>43531</v>
      </c>
      <c r="I35" s="48">
        <v>4000</v>
      </c>
      <c r="J35" s="48" t="s">
        <v>147</v>
      </c>
      <c r="K35" s="25" t="s">
        <v>88</v>
      </c>
      <c r="L35" s="25" t="s">
        <v>89</v>
      </c>
      <c r="M35" s="52">
        <v>61</v>
      </c>
      <c r="N35" s="25" t="s">
        <v>12</v>
      </c>
      <c r="O35" s="45">
        <f t="shared" si="17"/>
        <v>-244000</v>
      </c>
      <c r="P35" s="36"/>
      <c r="Q35" s="92" t="s">
        <v>115</v>
      </c>
      <c r="R35" s="43">
        <f>I35*U35</f>
        <v>257784</v>
      </c>
      <c r="S35" s="32">
        <f>4.85*I35*(-1)</f>
        <v>-19400</v>
      </c>
      <c r="T35" s="25"/>
      <c r="U35" s="57">
        <v>64.445999999999998</v>
      </c>
      <c r="V35" s="32">
        <f>(U35-M35)*I35</f>
        <v>13783.999999999993</v>
      </c>
      <c r="W35" s="32">
        <f t="shared" ref="W35:W45" si="18">V35</f>
        <v>13783.999999999993</v>
      </c>
      <c r="X35" s="55">
        <f t="shared" ref="X35:X36" si="19">W35</f>
        <v>13783.999999999993</v>
      </c>
      <c r="Y35" s="32">
        <v>0</v>
      </c>
      <c r="Z35" s="32">
        <v>0</v>
      </c>
      <c r="AA35" s="95" t="s">
        <v>90</v>
      </c>
    </row>
    <row r="36" spans="1:29" s="23" customFormat="1" x14ac:dyDescent="0.2">
      <c r="A36" s="25">
        <v>2019</v>
      </c>
      <c r="B36" s="25" t="s">
        <v>105</v>
      </c>
      <c r="C36" s="25">
        <v>65</v>
      </c>
      <c r="D36" s="25" t="s">
        <v>11</v>
      </c>
      <c r="E36" s="29">
        <v>43480</v>
      </c>
      <c r="F36" s="29">
        <v>43497</v>
      </c>
      <c r="G36" s="29">
        <v>43524</v>
      </c>
      <c r="H36" s="29">
        <v>43531</v>
      </c>
      <c r="I36" s="48">
        <v>4000</v>
      </c>
      <c r="J36" s="48" t="s">
        <v>147</v>
      </c>
      <c r="K36" s="25" t="s">
        <v>106</v>
      </c>
      <c r="L36" s="25" t="s">
        <v>107</v>
      </c>
      <c r="M36" s="52">
        <v>54.85</v>
      </c>
      <c r="N36" s="25" t="s">
        <v>12</v>
      </c>
      <c r="O36" s="45">
        <f t="shared" si="17"/>
        <v>-219400</v>
      </c>
      <c r="P36" s="36"/>
      <c r="Q36" s="92" t="s">
        <v>115</v>
      </c>
      <c r="R36" s="43">
        <f>I36*U36</f>
        <v>257784</v>
      </c>
      <c r="S36" s="32">
        <f>2.35*I36</f>
        <v>9400</v>
      </c>
      <c r="T36" s="25"/>
      <c r="U36" s="57">
        <v>64.445999999999998</v>
      </c>
      <c r="V36" s="32">
        <f>MAX(M36-U36,0)*I36</f>
        <v>0</v>
      </c>
      <c r="W36" s="32">
        <f t="shared" si="18"/>
        <v>0</v>
      </c>
      <c r="X36" s="55">
        <f t="shared" si="19"/>
        <v>0</v>
      </c>
      <c r="Y36" s="32">
        <v>0</v>
      </c>
      <c r="Z36" s="32">
        <v>0</v>
      </c>
      <c r="AA36" s="95" t="s">
        <v>90</v>
      </c>
    </row>
    <row r="37" spans="1:29" s="23" customFormat="1" x14ac:dyDescent="0.2">
      <c r="A37" s="25">
        <v>2019</v>
      </c>
      <c r="B37" s="25" t="s">
        <v>116</v>
      </c>
      <c r="C37" s="25">
        <v>73</v>
      </c>
      <c r="D37" s="25" t="s">
        <v>11</v>
      </c>
      <c r="E37" s="29">
        <v>43480</v>
      </c>
      <c r="F37" s="29">
        <v>43497</v>
      </c>
      <c r="G37" s="29">
        <v>43524</v>
      </c>
      <c r="H37" s="29">
        <v>43531</v>
      </c>
      <c r="I37" s="48">
        <v>4000</v>
      </c>
      <c r="J37" s="48" t="s">
        <v>147</v>
      </c>
      <c r="K37" s="25" t="s">
        <v>13</v>
      </c>
      <c r="L37" s="25" t="s">
        <v>16</v>
      </c>
      <c r="M37" s="52">
        <v>60.75</v>
      </c>
      <c r="N37" s="25" t="s">
        <v>12</v>
      </c>
      <c r="O37" s="45">
        <f t="shared" si="17"/>
        <v>-243000</v>
      </c>
      <c r="P37" s="36" t="s">
        <v>18</v>
      </c>
      <c r="Q37" s="92" t="s">
        <v>115</v>
      </c>
      <c r="R37" s="43">
        <f>I37*U37</f>
        <v>257784</v>
      </c>
      <c r="S37" s="32">
        <v>0</v>
      </c>
      <c r="T37" s="25"/>
      <c r="U37" s="94">
        <v>64.445999999999998</v>
      </c>
      <c r="V37" s="121">
        <f>(U37-M37)*I37</f>
        <v>14783.999999999993</v>
      </c>
      <c r="W37" s="55">
        <f t="shared" si="18"/>
        <v>14783.999999999993</v>
      </c>
      <c r="X37" s="32">
        <f>W37</f>
        <v>14783.999999999993</v>
      </c>
      <c r="Y37" s="32">
        <v>0</v>
      </c>
      <c r="Z37" s="25"/>
      <c r="AA37" s="95" t="s">
        <v>90</v>
      </c>
    </row>
    <row r="38" spans="1:29" s="23" customFormat="1" x14ac:dyDescent="0.2">
      <c r="A38" s="116">
        <v>2019</v>
      </c>
      <c r="B38" s="116" t="s">
        <v>92</v>
      </c>
      <c r="C38" s="116">
        <v>52</v>
      </c>
      <c r="D38" s="116" t="s">
        <v>11</v>
      </c>
      <c r="E38" s="92">
        <v>43480</v>
      </c>
      <c r="F38" s="92">
        <v>43525</v>
      </c>
      <c r="G38" s="92">
        <v>43555</v>
      </c>
      <c r="H38" s="92">
        <v>43560</v>
      </c>
      <c r="I38" s="123">
        <v>4000</v>
      </c>
      <c r="J38" s="123" t="s">
        <v>147</v>
      </c>
      <c r="K38" s="116" t="s">
        <v>88</v>
      </c>
      <c r="L38" s="116" t="s">
        <v>89</v>
      </c>
      <c r="M38" s="117">
        <v>61</v>
      </c>
      <c r="N38" s="116" t="s">
        <v>12</v>
      </c>
      <c r="O38" s="118">
        <f t="shared" si="17"/>
        <v>-244000</v>
      </c>
      <c r="P38" s="119"/>
      <c r="Q38" s="92" t="s">
        <v>115</v>
      </c>
      <c r="R38" s="120">
        <f t="shared" ref="R38:R45" si="20">I38*V38</f>
        <v>95839999.999999911</v>
      </c>
      <c r="S38" s="121">
        <f>4.65*I38*(-1)</f>
        <v>-18600</v>
      </c>
      <c r="T38" s="116"/>
      <c r="U38" s="94">
        <v>66.989999999999995</v>
      </c>
      <c r="V38" s="121">
        <f>(U38-M38)*I38</f>
        <v>23959.999999999978</v>
      </c>
      <c r="W38" s="121">
        <f t="shared" si="18"/>
        <v>23959.999999999978</v>
      </c>
      <c r="X38" s="124">
        <f t="shared" ref="X38:X45" si="21">W38</f>
        <v>23959.999999999978</v>
      </c>
      <c r="Y38" s="121">
        <v>0</v>
      </c>
      <c r="Z38" s="121">
        <v>0</v>
      </c>
      <c r="AA38" s="95" t="s">
        <v>90</v>
      </c>
    </row>
    <row r="39" spans="1:29" s="23" customFormat="1" x14ac:dyDescent="0.2">
      <c r="A39" s="116">
        <v>2019</v>
      </c>
      <c r="B39" s="116" t="s">
        <v>98</v>
      </c>
      <c r="C39" s="116">
        <v>58</v>
      </c>
      <c r="D39" s="116" t="s">
        <v>11</v>
      </c>
      <c r="E39" s="92">
        <v>43480</v>
      </c>
      <c r="F39" s="92">
        <v>43525</v>
      </c>
      <c r="G39" s="92">
        <v>43555</v>
      </c>
      <c r="H39" s="92">
        <v>43560</v>
      </c>
      <c r="I39" s="123">
        <v>4000</v>
      </c>
      <c r="J39" s="123" t="s">
        <v>147</v>
      </c>
      <c r="K39" s="116" t="s">
        <v>88</v>
      </c>
      <c r="L39" s="116" t="s">
        <v>89</v>
      </c>
      <c r="M39" s="117">
        <v>61</v>
      </c>
      <c r="N39" s="116" t="s">
        <v>12</v>
      </c>
      <c r="O39" s="118">
        <f t="shared" si="17"/>
        <v>-244000</v>
      </c>
      <c r="P39" s="119"/>
      <c r="Q39" s="92" t="s">
        <v>115</v>
      </c>
      <c r="R39" s="120">
        <f t="shared" si="20"/>
        <v>95839999.999999911</v>
      </c>
      <c r="S39" s="121">
        <f>4.85*I39*(-1)</f>
        <v>-19400</v>
      </c>
      <c r="T39" s="116"/>
      <c r="U39" s="94">
        <v>66.989999999999995</v>
      </c>
      <c r="V39" s="121">
        <f>(U39-M39)*I39</f>
        <v>23959.999999999978</v>
      </c>
      <c r="W39" s="121">
        <f t="shared" si="18"/>
        <v>23959.999999999978</v>
      </c>
      <c r="X39" s="124">
        <f t="shared" si="21"/>
        <v>23959.999999999978</v>
      </c>
      <c r="Y39" s="121">
        <v>0</v>
      </c>
      <c r="Z39" s="121">
        <v>0</v>
      </c>
      <c r="AA39" s="95" t="s">
        <v>90</v>
      </c>
    </row>
    <row r="40" spans="1:29" s="23" customFormat="1" x14ac:dyDescent="0.2">
      <c r="A40" s="116">
        <v>2019</v>
      </c>
      <c r="B40" s="116" t="s">
        <v>108</v>
      </c>
      <c r="C40" s="116">
        <v>66</v>
      </c>
      <c r="D40" s="116" t="s">
        <v>11</v>
      </c>
      <c r="E40" s="92">
        <v>43480</v>
      </c>
      <c r="F40" s="92">
        <v>43525</v>
      </c>
      <c r="G40" s="92">
        <v>43555</v>
      </c>
      <c r="H40" s="92">
        <v>43560</v>
      </c>
      <c r="I40" s="123">
        <v>4000</v>
      </c>
      <c r="J40" s="123" t="s">
        <v>147</v>
      </c>
      <c r="K40" s="116" t="s">
        <v>106</v>
      </c>
      <c r="L40" s="116" t="s">
        <v>107</v>
      </c>
      <c r="M40" s="117">
        <v>54.85</v>
      </c>
      <c r="N40" s="116" t="s">
        <v>12</v>
      </c>
      <c r="O40" s="118">
        <f t="shared" si="17"/>
        <v>-219400</v>
      </c>
      <c r="P40" s="119"/>
      <c r="Q40" s="92" t="s">
        <v>115</v>
      </c>
      <c r="R40" s="120">
        <f t="shared" si="20"/>
        <v>0</v>
      </c>
      <c r="S40" s="121">
        <f>2.35*I40</f>
        <v>9400</v>
      </c>
      <c r="T40" s="116"/>
      <c r="U40" s="94">
        <v>66.900000000000006</v>
      </c>
      <c r="V40" s="121">
        <f>MAX(M40-U40,0)*I40</f>
        <v>0</v>
      </c>
      <c r="W40" s="121">
        <f t="shared" si="18"/>
        <v>0</v>
      </c>
      <c r="X40" s="124">
        <f t="shared" si="21"/>
        <v>0</v>
      </c>
      <c r="Y40" s="121">
        <v>0</v>
      </c>
      <c r="Z40" s="121">
        <v>0</v>
      </c>
      <c r="AA40" s="95" t="s">
        <v>90</v>
      </c>
    </row>
    <row r="41" spans="1:29" s="23" customFormat="1" x14ac:dyDescent="0.2">
      <c r="A41" s="138">
        <v>2019</v>
      </c>
      <c r="B41" s="138" t="s">
        <v>117</v>
      </c>
      <c r="C41" s="138">
        <v>74</v>
      </c>
      <c r="D41" s="138" t="s">
        <v>11</v>
      </c>
      <c r="E41" s="139">
        <v>43480</v>
      </c>
      <c r="F41" s="139">
        <v>43525</v>
      </c>
      <c r="G41" s="139">
        <v>43555</v>
      </c>
      <c r="H41" s="139">
        <v>43560</v>
      </c>
      <c r="I41" s="140">
        <v>4000</v>
      </c>
      <c r="J41" s="140" t="s">
        <v>147</v>
      </c>
      <c r="K41" s="138" t="s">
        <v>13</v>
      </c>
      <c r="L41" s="138" t="s">
        <v>16</v>
      </c>
      <c r="M41" s="141">
        <v>60.75</v>
      </c>
      <c r="N41" s="138" t="s">
        <v>12</v>
      </c>
      <c r="O41" s="142">
        <f t="shared" si="17"/>
        <v>-243000</v>
      </c>
      <c r="P41" s="143" t="s">
        <v>18</v>
      </c>
      <c r="Q41" s="139" t="s">
        <v>115</v>
      </c>
      <c r="R41" s="162">
        <f t="shared" si="20"/>
        <v>99839999.999999911</v>
      </c>
      <c r="S41" s="163">
        <v>0</v>
      </c>
      <c r="T41" s="138"/>
      <c r="U41" s="94">
        <v>66.989999999999995</v>
      </c>
      <c r="V41" s="121">
        <f>(U41-M41)*I41</f>
        <v>24959.999999999978</v>
      </c>
      <c r="W41" s="121">
        <f t="shared" si="18"/>
        <v>24959.999999999978</v>
      </c>
      <c r="X41" s="124">
        <f t="shared" si="21"/>
        <v>24959.999999999978</v>
      </c>
      <c r="Y41" s="121">
        <v>0</v>
      </c>
      <c r="Z41" s="121">
        <v>0</v>
      </c>
      <c r="AA41" s="95" t="s">
        <v>90</v>
      </c>
    </row>
    <row r="42" spans="1:29" s="161" customFormat="1" x14ac:dyDescent="0.2">
      <c r="A42" s="144">
        <v>2019</v>
      </c>
      <c r="B42" s="144" t="s">
        <v>93</v>
      </c>
      <c r="C42" s="144">
        <v>53</v>
      </c>
      <c r="D42" s="144" t="s">
        <v>11</v>
      </c>
      <c r="E42" s="145">
        <v>43480</v>
      </c>
      <c r="F42" s="145">
        <v>43556</v>
      </c>
      <c r="G42" s="145">
        <v>43585</v>
      </c>
      <c r="H42" s="145">
        <v>43592</v>
      </c>
      <c r="I42" s="146">
        <v>4000</v>
      </c>
      <c r="J42" s="146" t="s">
        <v>147</v>
      </c>
      <c r="K42" s="144" t="s">
        <v>88</v>
      </c>
      <c r="L42" s="144" t="s">
        <v>89</v>
      </c>
      <c r="M42" s="147">
        <v>61</v>
      </c>
      <c r="N42" s="144" t="s">
        <v>12</v>
      </c>
      <c r="O42" s="148">
        <f t="shared" si="17"/>
        <v>-244000</v>
      </c>
      <c r="P42" s="149"/>
      <c r="Q42" s="145" t="s">
        <v>115</v>
      </c>
      <c r="R42" s="150">
        <f t="shared" si="20"/>
        <v>169488000.00000006</v>
      </c>
      <c r="S42" s="151">
        <f>4.65*I42*(-1)</f>
        <v>-18600</v>
      </c>
      <c r="T42" s="144"/>
      <c r="U42" s="152">
        <v>71.593000000000004</v>
      </c>
      <c r="V42" s="151">
        <f>(U42-M42)*I42</f>
        <v>42372.000000000015</v>
      </c>
      <c r="W42" s="151">
        <f t="shared" si="18"/>
        <v>42372.000000000015</v>
      </c>
      <c r="X42" s="159">
        <f t="shared" si="21"/>
        <v>42372.000000000015</v>
      </c>
      <c r="Y42" s="151">
        <v>0</v>
      </c>
      <c r="Z42" s="151">
        <v>0</v>
      </c>
      <c r="AA42" s="160" t="s">
        <v>90</v>
      </c>
    </row>
    <row r="43" spans="1:29" s="161" customFormat="1" x14ac:dyDescent="0.2">
      <c r="A43" s="144">
        <v>2019</v>
      </c>
      <c r="B43" s="144" t="s">
        <v>99</v>
      </c>
      <c r="C43" s="144">
        <v>59</v>
      </c>
      <c r="D43" s="144" t="s">
        <v>11</v>
      </c>
      <c r="E43" s="145">
        <v>43480</v>
      </c>
      <c r="F43" s="145">
        <v>43556</v>
      </c>
      <c r="G43" s="145">
        <v>43585</v>
      </c>
      <c r="H43" s="145">
        <v>43592</v>
      </c>
      <c r="I43" s="146">
        <v>4000</v>
      </c>
      <c r="J43" s="146" t="s">
        <v>147</v>
      </c>
      <c r="K43" s="144" t="s">
        <v>88</v>
      </c>
      <c r="L43" s="144" t="s">
        <v>89</v>
      </c>
      <c r="M43" s="147">
        <v>61</v>
      </c>
      <c r="N43" s="144" t="s">
        <v>12</v>
      </c>
      <c r="O43" s="148">
        <f t="shared" si="17"/>
        <v>-244000</v>
      </c>
      <c r="P43" s="149"/>
      <c r="Q43" s="145" t="s">
        <v>115</v>
      </c>
      <c r="R43" s="150">
        <f t="shared" si="20"/>
        <v>169488000.00000006</v>
      </c>
      <c r="S43" s="151">
        <f>4.85*I43*(-1)</f>
        <v>-19400</v>
      </c>
      <c r="T43" s="144"/>
      <c r="U43" s="152">
        <v>71.593000000000004</v>
      </c>
      <c r="V43" s="151">
        <f>(U43-M43)*I43</f>
        <v>42372.000000000015</v>
      </c>
      <c r="W43" s="151">
        <f t="shared" si="18"/>
        <v>42372.000000000015</v>
      </c>
      <c r="X43" s="159">
        <f t="shared" si="21"/>
        <v>42372.000000000015</v>
      </c>
      <c r="Y43" s="151">
        <v>0</v>
      </c>
      <c r="Z43" s="151">
        <v>0</v>
      </c>
      <c r="AA43" s="160" t="s">
        <v>90</v>
      </c>
    </row>
    <row r="44" spans="1:29" s="161" customFormat="1" x14ac:dyDescent="0.2">
      <c r="A44" s="144">
        <v>2019</v>
      </c>
      <c r="B44" s="144" t="s">
        <v>109</v>
      </c>
      <c r="C44" s="144">
        <v>67</v>
      </c>
      <c r="D44" s="144" t="s">
        <v>11</v>
      </c>
      <c r="E44" s="145">
        <v>43480</v>
      </c>
      <c r="F44" s="145">
        <v>43556</v>
      </c>
      <c r="G44" s="145">
        <v>43585</v>
      </c>
      <c r="H44" s="145">
        <v>43592</v>
      </c>
      <c r="I44" s="146">
        <v>4000</v>
      </c>
      <c r="J44" s="146" t="s">
        <v>147</v>
      </c>
      <c r="K44" s="144" t="s">
        <v>106</v>
      </c>
      <c r="L44" s="144" t="s">
        <v>107</v>
      </c>
      <c r="M44" s="147">
        <v>54.85</v>
      </c>
      <c r="N44" s="144" t="s">
        <v>12</v>
      </c>
      <c r="O44" s="148">
        <f t="shared" si="17"/>
        <v>-219400</v>
      </c>
      <c r="P44" s="149"/>
      <c r="Q44" s="145" t="s">
        <v>115</v>
      </c>
      <c r="R44" s="150">
        <f t="shared" si="20"/>
        <v>0</v>
      </c>
      <c r="S44" s="151">
        <f>2.35*I44</f>
        <v>9400</v>
      </c>
      <c r="T44" s="144"/>
      <c r="U44" s="152">
        <v>54.85</v>
      </c>
      <c r="V44" s="151">
        <f>MAX(M44-U44,0)*I44</f>
        <v>0</v>
      </c>
      <c r="W44" s="151">
        <f t="shared" si="18"/>
        <v>0</v>
      </c>
      <c r="X44" s="159">
        <f t="shared" si="21"/>
        <v>0</v>
      </c>
      <c r="Y44" s="151">
        <v>0</v>
      </c>
      <c r="Z44" s="151">
        <v>0</v>
      </c>
      <c r="AA44" s="160" t="s">
        <v>90</v>
      </c>
    </row>
    <row r="45" spans="1:29" s="161" customFormat="1" ht="13.5" thickBot="1" x14ac:dyDescent="0.25">
      <c r="A45" s="153">
        <v>2019</v>
      </c>
      <c r="B45" s="153" t="s">
        <v>118</v>
      </c>
      <c r="C45" s="153">
        <v>75</v>
      </c>
      <c r="D45" s="153" t="s">
        <v>11</v>
      </c>
      <c r="E45" s="154">
        <v>43480</v>
      </c>
      <c r="F45" s="154">
        <v>43556</v>
      </c>
      <c r="G45" s="154">
        <v>43585</v>
      </c>
      <c r="H45" s="154">
        <v>43592</v>
      </c>
      <c r="I45" s="155">
        <v>4000</v>
      </c>
      <c r="J45" s="155" t="s">
        <v>147</v>
      </c>
      <c r="K45" s="153" t="s">
        <v>13</v>
      </c>
      <c r="L45" s="153" t="s">
        <v>16</v>
      </c>
      <c r="M45" s="164">
        <v>60.75</v>
      </c>
      <c r="N45" s="153" t="s">
        <v>12</v>
      </c>
      <c r="O45" s="165">
        <f t="shared" si="17"/>
        <v>-243000</v>
      </c>
      <c r="P45" s="166" t="s">
        <v>18</v>
      </c>
      <c r="Q45" s="154" t="s">
        <v>115</v>
      </c>
      <c r="R45" s="167">
        <f t="shared" si="20"/>
        <v>173488000.00000006</v>
      </c>
      <c r="S45" s="168">
        <v>0</v>
      </c>
      <c r="T45" s="153"/>
      <c r="U45" s="152">
        <v>71.593000000000004</v>
      </c>
      <c r="V45" s="151">
        <f>(U45-M45)*I45</f>
        <v>43372.000000000015</v>
      </c>
      <c r="W45" s="151">
        <f t="shared" si="18"/>
        <v>43372.000000000015</v>
      </c>
      <c r="X45" s="159">
        <f t="shared" si="21"/>
        <v>43372.000000000015</v>
      </c>
      <c r="Y45" s="151">
        <v>0</v>
      </c>
      <c r="Z45" s="151">
        <v>0</v>
      </c>
      <c r="AA45" s="160" t="s">
        <v>90</v>
      </c>
    </row>
    <row r="46" spans="1:29" ht="13.5" thickTop="1" x14ac:dyDescent="0.2">
      <c r="I46" s="50">
        <f>SUM(I34:I45)</f>
        <v>48000</v>
      </c>
      <c r="O46" s="47">
        <f>SUM(O34:O45)</f>
        <v>-2851200</v>
      </c>
      <c r="R46" s="33">
        <f>SUM(R34:R45)</f>
        <v>805015136</v>
      </c>
      <c r="S46" s="47">
        <f>SUM(S34:S45)</f>
        <v>-85800</v>
      </c>
      <c r="U46" s="100" t="s">
        <v>40</v>
      </c>
      <c r="V46" s="101">
        <f>SUM(V34:V45)</f>
        <v>243347.99999999994</v>
      </c>
      <c r="W46" s="101">
        <f>SUM(W34:W45)</f>
        <v>243347.99999999994</v>
      </c>
      <c r="X46" s="101">
        <f>SUM(X34:X45)</f>
        <v>243347.99999999994</v>
      </c>
    </row>
    <row r="47" spans="1:29" x14ac:dyDescent="0.2">
      <c r="U47" s="50" t="s">
        <v>128</v>
      </c>
      <c r="V47" s="114">
        <f>V46/Valuation!$V$89</f>
        <v>216916.70009359534</v>
      </c>
      <c r="W47" s="114">
        <f>W46/Valuation!$V$89</f>
        <v>216916.70009359534</v>
      </c>
      <c r="X47" s="114">
        <f>X46/Valuation!$V$89</f>
        <v>216916.70009359534</v>
      </c>
    </row>
    <row r="48" spans="1:29" x14ac:dyDescent="0.2">
      <c r="U48" s="50"/>
      <c r="V48" s="33"/>
      <c r="W48" s="33"/>
      <c r="X48" s="33"/>
    </row>
    <row r="49" spans="20:26" x14ac:dyDescent="0.2">
      <c r="U49" s="50"/>
      <c r="V49" s="33"/>
      <c r="W49" s="33"/>
      <c r="X49" s="33"/>
    </row>
    <row r="50" spans="20:26" ht="13.5" thickBot="1" x14ac:dyDescent="0.25"/>
    <row r="51" spans="20:26" ht="14.25" thickTop="1" thickBot="1" x14ac:dyDescent="0.25">
      <c r="T51" s="104"/>
      <c r="U51" s="105" t="s">
        <v>127</v>
      </c>
      <c r="V51" s="107">
        <f>V24+V32+V47</f>
        <v>1065244.0998118154</v>
      </c>
      <c r="W51" s="107">
        <f>W24+W32+W47</f>
        <v>1065244.0998118154</v>
      </c>
      <c r="X51" s="107">
        <f>X24+X32+X47</f>
        <v>1065244.0998118154</v>
      </c>
      <c r="Y51" s="107">
        <f t="shared" ref="Y51" si="22">Y25+Y37</f>
        <v>0</v>
      </c>
      <c r="Z51" s="106"/>
    </row>
    <row r="52" spans="20:26" ht="13.5" thickTop="1" x14ac:dyDescent="0.2"/>
    <row r="54" spans="20:26" x14ac:dyDescent="0.2">
      <c r="T54" s="68" t="str">
        <f>Valuation!T87</f>
        <v>* Bloomberg Fixing rate as of :</v>
      </c>
      <c r="W54" s="56">
        <f>Valuation!B2</f>
        <v>43585</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10:X11 Y25 V24:X24 V32:X33">
    <cfRule type="cellIs" dxfId="85" priority="172" operator="lessThan">
      <formula>0</formula>
    </cfRule>
  </conditionalFormatting>
  <conditionalFormatting sqref="V26:X26">
    <cfRule type="cellIs" dxfId="84" priority="171" operator="lessThan">
      <formula>0</formula>
    </cfRule>
  </conditionalFormatting>
  <conditionalFormatting sqref="V27:X27">
    <cfRule type="cellIs" dxfId="83" priority="169" operator="lessThan">
      <formula>0</formula>
    </cfRule>
  </conditionalFormatting>
  <conditionalFormatting sqref="B52:B1048576 B46:B50 B24 B1:B11 B26:B27 B31">
    <cfRule type="duplicateValues" dxfId="82" priority="151"/>
  </conditionalFormatting>
  <conditionalFormatting sqref="V12:X23">
    <cfRule type="cellIs" dxfId="81" priority="90" operator="lessThan">
      <formula>0</formula>
    </cfRule>
  </conditionalFormatting>
  <conditionalFormatting sqref="B12">
    <cfRule type="duplicateValues" dxfId="80" priority="89"/>
  </conditionalFormatting>
  <conditionalFormatting sqref="B25">
    <cfRule type="duplicateValues" dxfId="79" priority="87"/>
  </conditionalFormatting>
  <conditionalFormatting sqref="V31:X31">
    <cfRule type="cellIs" dxfId="78" priority="85" operator="lessThan">
      <formula>0</formula>
    </cfRule>
  </conditionalFormatting>
  <conditionalFormatting sqref="B32:B33">
    <cfRule type="duplicateValues" dxfId="77" priority="84"/>
  </conditionalFormatting>
  <conditionalFormatting sqref="B51">
    <cfRule type="duplicateValues" dxfId="76" priority="83"/>
  </conditionalFormatting>
  <conditionalFormatting sqref="Y51">
    <cfRule type="cellIs" dxfId="75" priority="82" operator="lessThan">
      <formula>0</formula>
    </cfRule>
  </conditionalFormatting>
  <conditionalFormatting sqref="V51:X51">
    <cfRule type="cellIs" dxfId="74" priority="81" operator="lessThan">
      <formula>0</formula>
    </cfRule>
  </conditionalFormatting>
  <conditionalFormatting sqref="W54">
    <cfRule type="duplicateValues" dxfId="73" priority="80"/>
  </conditionalFormatting>
  <conditionalFormatting sqref="W34:Y34 X35:X36">
    <cfRule type="cellIs" dxfId="72" priority="79" operator="lessThan">
      <formula>0</formula>
    </cfRule>
  </conditionalFormatting>
  <conditionalFormatting sqref="W36 Y36">
    <cfRule type="cellIs" dxfId="71" priority="78" operator="lessThan">
      <formula>0</formula>
    </cfRule>
  </conditionalFormatting>
  <conditionalFormatting sqref="W35 Y35">
    <cfRule type="cellIs" dxfId="70" priority="77" operator="lessThan">
      <formula>0</formula>
    </cfRule>
  </conditionalFormatting>
  <conditionalFormatting sqref="B34:B36">
    <cfRule type="duplicateValues" dxfId="69" priority="76"/>
  </conditionalFormatting>
  <conditionalFormatting sqref="B34:B36">
    <cfRule type="duplicateValues" dxfId="68" priority="75"/>
  </conditionalFormatting>
  <conditionalFormatting sqref="S35">
    <cfRule type="cellIs" dxfId="67" priority="69" operator="lessThan">
      <formula>0</formula>
    </cfRule>
  </conditionalFormatting>
  <conditionalFormatting sqref="B34:B36">
    <cfRule type="duplicateValues" dxfId="66" priority="72"/>
  </conditionalFormatting>
  <conditionalFormatting sqref="S34">
    <cfRule type="cellIs" dxfId="65" priority="71" operator="lessThan">
      <formula>0</formula>
    </cfRule>
  </conditionalFormatting>
  <conditionalFormatting sqref="S36">
    <cfRule type="cellIs" dxfId="64" priority="70" operator="lessThan">
      <formula>0</formula>
    </cfRule>
  </conditionalFormatting>
  <conditionalFormatting sqref="V46:X46">
    <cfRule type="cellIs" dxfId="63" priority="63" operator="lessThan">
      <formula>0</formula>
    </cfRule>
  </conditionalFormatting>
  <conditionalFormatting sqref="V47:X49">
    <cfRule type="cellIs" dxfId="62" priority="64" operator="lessThan">
      <formula>0</formula>
    </cfRule>
  </conditionalFormatting>
  <conditionalFormatting sqref="B37">
    <cfRule type="duplicateValues" dxfId="61" priority="66"/>
  </conditionalFormatting>
  <conditionalFormatting sqref="V37:X37">
    <cfRule type="cellIs" dxfId="60" priority="65" operator="lessThan">
      <formula>0</formula>
    </cfRule>
  </conditionalFormatting>
  <conditionalFormatting sqref="V34">
    <cfRule type="cellIs" dxfId="59" priority="62" operator="lessThan">
      <formula>0</formula>
    </cfRule>
  </conditionalFormatting>
  <conditionalFormatting sqref="V35">
    <cfRule type="cellIs" dxfId="58" priority="61" operator="lessThan">
      <formula>0</formula>
    </cfRule>
  </conditionalFormatting>
  <conditionalFormatting sqref="V36">
    <cfRule type="cellIs" dxfId="57" priority="60" operator="lessThan">
      <formula>0</formula>
    </cfRule>
  </conditionalFormatting>
  <conditionalFormatting sqref="W13:Y23">
    <cfRule type="cellIs" dxfId="56" priority="59" operator="lessThan">
      <formula>0</formula>
    </cfRule>
  </conditionalFormatting>
  <conditionalFormatting sqref="B13:B15">
    <cfRule type="duplicateValues" dxfId="55" priority="58"/>
  </conditionalFormatting>
  <conditionalFormatting sqref="V13:V23">
    <cfRule type="cellIs" dxfId="54" priority="57" operator="lessThan">
      <formula>0</formula>
    </cfRule>
  </conditionalFormatting>
  <conditionalFormatting sqref="Y28">
    <cfRule type="cellIs" dxfId="53" priority="56" operator="lessThan">
      <formula>0</formula>
    </cfRule>
  </conditionalFormatting>
  <conditionalFormatting sqref="B28">
    <cfRule type="duplicateValues" dxfId="52" priority="55"/>
  </conditionalFormatting>
  <conditionalFormatting sqref="V28:X28">
    <cfRule type="cellIs" dxfId="51" priority="54" operator="lessThan">
      <formula>0</formula>
    </cfRule>
  </conditionalFormatting>
  <conditionalFormatting sqref="V28:X28">
    <cfRule type="cellIs" dxfId="50" priority="53" operator="lessThan">
      <formula>0</formula>
    </cfRule>
  </conditionalFormatting>
  <conditionalFormatting sqref="W16:Y23">
    <cfRule type="cellIs" dxfId="49" priority="52" operator="lessThan">
      <formula>0</formula>
    </cfRule>
  </conditionalFormatting>
  <conditionalFormatting sqref="B16:B18">
    <cfRule type="duplicateValues" dxfId="48" priority="51"/>
  </conditionalFormatting>
  <conditionalFormatting sqref="B19">
    <cfRule type="duplicateValues" dxfId="47" priority="50"/>
  </conditionalFormatting>
  <conditionalFormatting sqref="W29:Y29">
    <cfRule type="cellIs" dxfId="46" priority="49" operator="lessThan">
      <formula>0</formula>
    </cfRule>
  </conditionalFormatting>
  <conditionalFormatting sqref="B29">
    <cfRule type="duplicateValues" dxfId="45" priority="48"/>
  </conditionalFormatting>
  <conditionalFormatting sqref="W38:Y38">
    <cfRule type="cellIs" dxfId="44" priority="47" operator="lessThan">
      <formula>0</formula>
    </cfRule>
  </conditionalFormatting>
  <conditionalFormatting sqref="W39:Y39">
    <cfRule type="cellIs" dxfId="43" priority="46" operator="lessThan">
      <formula>0</formula>
    </cfRule>
  </conditionalFormatting>
  <conditionalFormatting sqref="B38:B39 B41">
    <cfRule type="duplicateValues" dxfId="42" priority="45"/>
  </conditionalFormatting>
  <conditionalFormatting sqref="B38:B39">
    <cfRule type="duplicateValues" dxfId="41" priority="44"/>
  </conditionalFormatting>
  <conditionalFormatting sqref="X40:Y40">
    <cfRule type="cellIs" dxfId="40" priority="43" operator="lessThan">
      <formula>0</formula>
    </cfRule>
  </conditionalFormatting>
  <conditionalFormatting sqref="B40">
    <cfRule type="duplicateValues" dxfId="39" priority="42"/>
  </conditionalFormatting>
  <conditionalFormatting sqref="B40">
    <cfRule type="duplicateValues" dxfId="38" priority="41"/>
  </conditionalFormatting>
  <conditionalFormatting sqref="W41:Y41">
    <cfRule type="cellIs" dxfId="37" priority="40" operator="lessThan">
      <formula>0</formula>
    </cfRule>
  </conditionalFormatting>
  <conditionalFormatting sqref="B38:B41">
    <cfRule type="duplicateValues" dxfId="36" priority="39"/>
  </conditionalFormatting>
  <conditionalFormatting sqref="S38">
    <cfRule type="cellIs" dxfId="35" priority="38" operator="lessThan">
      <formula>0</formula>
    </cfRule>
  </conditionalFormatting>
  <conditionalFormatting sqref="S39">
    <cfRule type="cellIs" dxfId="34" priority="37" operator="lessThan">
      <formula>0</formula>
    </cfRule>
  </conditionalFormatting>
  <conditionalFormatting sqref="S40">
    <cfRule type="cellIs" dxfId="33" priority="36" operator="lessThan">
      <formula>0</formula>
    </cfRule>
  </conditionalFormatting>
  <conditionalFormatting sqref="S41">
    <cfRule type="cellIs" dxfId="32" priority="35" operator="lessThan">
      <formula>0</formula>
    </cfRule>
  </conditionalFormatting>
  <conditionalFormatting sqref="W40">
    <cfRule type="cellIs" dxfId="31" priority="34" operator="lessThan">
      <formula>0</formula>
    </cfRule>
  </conditionalFormatting>
  <conditionalFormatting sqref="V41">
    <cfRule type="cellIs" dxfId="30" priority="33" operator="lessThan">
      <formula>0</formula>
    </cfRule>
  </conditionalFormatting>
  <conditionalFormatting sqref="V38">
    <cfRule type="cellIs" dxfId="29" priority="32" operator="lessThan">
      <formula>0</formula>
    </cfRule>
  </conditionalFormatting>
  <conditionalFormatting sqref="V39">
    <cfRule type="cellIs" dxfId="28" priority="31" operator="lessThan">
      <formula>0</formula>
    </cfRule>
  </conditionalFormatting>
  <conditionalFormatting sqref="V40">
    <cfRule type="cellIs" dxfId="27" priority="30" operator="lessThan">
      <formula>0</formula>
    </cfRule>
  </conditionalFormatting>
  <conditionalFormatting sqref="B20:B22">
    <cfRule type="duplicateValues" dxfId="26" priority="28"/>
  </conditionalFormatting>
  <conditionalFormatting sqref="B23">
    <cfRule type="duplicateValues" dxfId="25" priority="26"/>
  </conditionalFormatting>
  <conditionalFormatting sqref="W42:Y42">
    <cfRule type="cellIs" dxfId="24" priority="24" operator="lessThan">
      <formula>0</formula>
    </cfRule>
  </conditionalFormatting>
  <conditionalFormatting sqref="W43:Y43">
    <cfRule type="cellIs" dxfId="23" priority="23" operator="lessThan">
      <formula>0</formula>
    </cfRule>
  </conditionalFormatting>
  <conditionalFormatting sqref="B45 B42:B43">
    <cfRule type="duplicateValues" dxfId="22" priority="22"/>
  </conditionalFormatting>
  <conditionalFormatting sqref="B42:B43 B45">
    <cfRule type="duplicateValues" dxfId="21" priority="21"/>
  </conditionalFormatting>
  <conditionalFormatting sqref="X44:Y44">
    <cfRule type="cellIs" dxfId="20" priority="20" operator="lessThan">
      <formula>0</formula>
    </cfRule>
  </conditionalFormatting>
  <conditionalFormatting sqref="B44">
    <cfRule type="duplicateValues" dxfId="19" priority="19"/>
  </conditionalFormatting>
  <conditionalFormatting sqref="B44">
    <cfRule type="duplicateValues" dxfId="18" priority="18"/>
  </conditionalFormatting>
  <conditionalFormatting sqref="W45:Y45">
    <cfRule type="cellIs" dxfId="17" priority="17" operator="lessThan">
      <formula>0</formula>
    </cfRule>
  </conditionalFormatting>
  <conditionalFormatting sqref="S42">
    <cfRule type="cellIs" dxfId="16" priority="16" operator="lessThan">
      <formula>0</formula>
    </cfRule>
  </conditionalFormatting>
  <conditionalFormatting sqref="S43">
    <cfRule type="cellIs" dxfId="15" priority="15" operator="lessThan">
      <formula>0</formula>
    </cfRule>
  </conditionalFormatting>
  <conditionalFormatting sqref="S44">
    <cfRule type="cellIs" dxfId="14" priority="14" operator="lessThan">
      <formula>0</formula>
    </cfRule>
  </conditionalFormatting>
  <conditionalFormatting sqref="S45">
    <cfRule type="cellIs" dxfId="13" priority="13" operator="lessThan">
      <formula>0</formula>
    </cfRule>
  </conditionalFormatting>
  <conditionalFormatting sqref="W44">
    <cfRule type="cellIs" dxfId="12" priority="12" operator="lessThan">
      <formula>0</formula>
    </cfRule>
  </conditionalFormatting>
  <conditionalFormatting sqref="B42:B45">
    <cfRule type="duplicateValues" dxfId="11" priority="25"/>
  </conditionalFormatting>
  <conditionalFormatting sqref="V45">
    <cfRule type="cellIs" dxfId="10" priority="11" operator="lessThan">
      <formula>0</formula>
    </cfRule>
  </conditionalFormatting>
  <conditionalFormatting sqref="V42">
    <cfRule type="cellIs" dxfId="9" priority="10" operator="lessThan">
      <formula>0</formula>
    </cfRule>
  </conditionalFormatting>
  <conditionalFormatting sqref="V43">
    <cfRule type="cellIs" dxfId="8" priority="9" operator="lessThan">
      <formula>0</formula>
    </cfRule>
  </conditionalFormatting>
  <conditionalFormatting sqref="V44">
    <cfRule type="cellIs" dxfId="7" priority="8" operator="lessThan">
      <formula>0</formula>
    </cfRule>
  </conditionalFormatting>
  <conditionalFormatting sqref="Y30">
    <cfRule type="cellIs" dxfId="6" priority="6" operator="lessThan">
      <formula>0</formula>
    </cfRule>
  </conditionalFormatting>
  <conditionalFormatting sqref="B30">
    <cfRule type="duplicateValues" dxfId="5" priority="5"/>
  </conditionalFormatting>
  <conditionalFormatting sqref="V29">
    <cfRule type="cellIs" dxfId="4" priority="4" operator="lessThan">
      <formula>0</formula>
    </cfRule>
  </conditionalFormatting>
  <conditionalFormatting sqref="V29">
    <cfRule type="cellIs" dxfId="3" priority="3" operator="lessThan">
      <formula>0</formula>
    </cfRule>
  </conditionalFormatting>
  <conditionalFormatting sqref="V30:X30">
    <cfRule type="cellIs" dxfId="2" priority="2" operator="lessThan">
      <formula>0</formula>
    </cfRule>
  </conditionalFormatting>
  <conditionalFormatting sqref="V30:X30">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6A11-2F85-4821-8D8B-E804CC65786A}">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87" customWidth="1"/>
    <col min="2" max="2" width="10.28515625" style="87" bestFit="1" customWidth="1"/>
    <col min="3" max="3" width="32.140625" style="88" customWidth="1"/>
    <col min="4" max="4" width="11.42578125" style="89" bestFit="1" customWidth="1"/>
    <col min="5" max="5" width="12.28515625" style="89" bestFit="1" customWidth="1"/>
    <col min="6" max="6" width="8.42578125" style="90" bestFit="1" customWidth="1"/>
    <col min="7" max="7" width="12.42578125" style="91" bestFit="1" customWidth="1"/>
    <col min="8" max="8" width="10.140625" style="91" bestFit="1" customWidth="1"/>
    <col min="9" max="10" width="15.28515625" style="91" customWidth="1"/>
    <col min="11" max="16384" width="9.140625" style="87"/>
  </cols>
  <sheetData>
    <row r="1" spans="1:10" s="75" customFormat="1" ht="30" x14ac:dyDescent="0.4">
      <c r="A1" s="69" t="s">
        <v>56</v>
      </c>
      <c r="B1" s="70"/>
      <c r="C1" s="71"/>
      <c r="D1" s="72"/>
      <c r="E1" s="72"/>
      <c r="F1" s="73"/>
      <c r="G1" s="74"/>
      <c r="H1" s="74"/>
      <c r="I1" s="74"/>
      <c r="J1" s="74"/>
    </row>
    <row r="2" spans="1:10" s="79" customFormat="1" ht="15.75" x14ac:dyDescent="0.25">
      <c r="A2" s="206" t="s">
        <v>57</v>
      </c>
      <c r="B2" s="206"/>
      <c r="C2" s="206"/>
      <c r="D2" s="76"/>
      <c r="E2" s="76"/>
      <c r="F2" s="77"/>
      <c r="G2" s="78"/>
      <c r="H2" s="78"/>
      <c r="I2" s="78"/>
      <c r="J2" s="78"/>
    </row>
    <row r="3" spans="1:10" s="79" customFormat="1" ht="15.75" x14ac:dyDescent="0.25">
      <c r="A3" s="207"/>
      <c r="B3" s="207"/>
      <c r="C3" s="207"/>
      <c r="D3" s="80"/>
      <c r="E3" s="80"/>
      <c r="F3" s="77"/>
      <c r="G3" s="78"/>
      <c r="H3" s="78"/>
      <c r="I3" s="78"/>
      <c r="J3" s="78"/>
    </row>
    <row r="4" spans="1:10" s="79" customFormat="1" ht="15.75" x14ac:dyDescent="0.25">
      <c r="A4" s="81"/>
      <c r="B4" s="81"/>
      <c r="C4" s="81"/>
      <c r="D4" s="80"/>
      <c r="E4" s="80"/>
      <c r="F4" s="77"/>
      <c r="G4" s="78"/>
      <c r="H4" s="78"/>
    </row>
    <row r="5" spans="1:10" s="79" customFormat="1" ht="15.75" x14ac:dyDescent="0.25">
      <c r="A5" s="81"/>
      <c r="B5" s="81"/>
      <c r="C5" s="81"/>
      <c r="D5" s="80"/>
      <c r="E5" s="80"/>
      <c r="F5" s="77"/>
      <c r="G5" s="78"/>
      <c r="H5" s="78"/>
    </row>
    <row r="6" spans="1:10" s="86" customFormat="1" x14ac:dyDescent="0.2">
      <c r="A6" s="82"/>
      <c r="B6" s="82"/>
      <c r="C6" s="83"/>
      <c r="D6" s="82"/>
      <c r="E6" s="82"/>
      <c r="F6" s="84"/>
      <c r="G6" s="85"/>
      <c r="H6" s="85"/>
    </row>
    <row r="7" spans="1:10" s="86" customFormat="1" x14ac:dyDescent="0.2">
      <c r="A7" s="82"/>
      <c r="B7" s="82"/>
      <c r="C7" s="83"/>
      <c r="D7" s="82"/>
      <c r="E7" s="82"/>
      <c r="F7" s="84"/>
      <c r="G7" s="85"/>
      <c r="H7" s="85"/>
    </row>
    <row r="8" spans="1:10" s="86" customFormat="1" x14ac:dyDescent="0.2">
      <c r="A8" s="82"/>
      <c r="B8" s="82"/>
      <c r="C8" s="83"/>
      <c r="D8" s="82"/>
      <c r="E8" s="82"/>
      <c r="F8" s="84"/>
      <c r="G8" s="85"/>
      <c r="H8" s="85"/>
      <c r="I8" s="85"/>
      <c r="J8" s="85"/>
    </row>
    <row r="9" spans="1:10" s="86" customFormat="1" x14ac:dyDescent="0.2">
      <c r="A9" s="82"/>
      <c r="B9" s="82"/>
      <c r="C9" s="83"/>
      <c r="D9" s="82"/>
      <c r="E9" s="82"/>
      <c r="F9" s="84"/>
      <c r="G9" s="85"/>
      <c r="H9" s="85"/>
      <c r="I9" s="85"/>
      <c r="J9" s="85"/>
    </row>
    <row r="10" spans="1:10" s="86" customFormat="1" x14ac:dyDescent="0.2">
      <c r="A10" s="82"/>
      <c r="B10" s="82"/>
      <c r="C10" s="83"/>
      <c r="D10" s="82"/>
      <c r="E10" s="82"/>
      <c r="F10" s="84"/>
      <c r="G10" s="85"/>
      <c r="H10" s="85"/>
      <c r="I10" s="85"/>
      <c r="J10" s="85"/>
    </row>
    <row r="11" spans="1:10" s="86" customFormat="1" x14ac:dyDescent="0.2">
      <c r="A11" s="82"/>
      <c r="B11" s="82"/>
      <c r="C11" s="83"/>
      <c r="D11" s="82"/>
      <c r="E11" s="82"/>
      <c r="F11" s="84"/>
      <c r="G11" s="85"/>
      <c r="H11" s="85"/>
      <c r="I11" s="85"/>
      <c r="J11" s="85"/>
    </row>
    <row r="12" spans="1:10" s="86" customFormat="1" x14ac:dyDescent="0.2">
      <c r="A12" s="82"/>
      <c r="B12" s="82"/>
      <c r="C12" s="83"/>
      <c r="D12" s="82"/>
      <c r="E12" s="82"/>
      <c r="F12" s="84"/>
      <c r="G12" s="85"/>
      <c r="H12" s="85"/>
      <c r="I12" s="85"/>
      <c r="J12" s="85"/>
    </row>
    <row r="13" spans="1:10" s="86" customFormat="1" x14ac:dyDescent="0.2">
      <c r="A13" s="82"/>
      <c r="B13" s="82"/>
      <c r="C13" s="83"/>
      <c r="D13" s="82"/>
      <c r="E13" s="82"/>
      <c r="F13" s="84"/>
      <c r="G13" s="85"/>
      <c r="H13" s="85"/>
      <c r="I13" s="85"/>
      <c r="J13" s="85"/>
    </row>
    <row r="14" spans="1:10" s="86" customFormat="1" x14ac:dyDescent="0.2">
      <c r="A14" s="82"/>
      <c r="B14" s="82"/>
      <c r="C14" s="83"/>
      <c r="D14" s="82"/>
      <c r="E14" s="82"/>
      <c r="F14" s="84"/>
      <c r="G14" s="85"/>
      <c r="H14" s="85"/>
      <c r="I14" s="85"/>
      <c r="J14" s="85"/>
    </row>
    <row r="15" spans="1:10" s="86" customFormat="1" x14ac:dyDescent="0.2">
      <c r="A15" s="82"/>
      <c r="B15" s="82"/>
      <c r="C15" s="83"/>
      <c r="D15" s="82"/>
      <c r="E15" s="82"/>
      <c r="F15" s="84"/>
      <c r="G15" s="85"/>
      <c r="H15" s="85"/>
      <c r="I15" s="85"/>
      <c r="J15" s="85"/>
    </row>
    <row r="16" spans="1:10" s="86" customFormat="1" x14ac:dyDescent="0.2">
      <c r="A16" s="82"/>
      <c r="B16" s="82"/>
      <c r="C16" s="83"/>
      <c r="D16" s="82"/>
      <c r="E16" s="82"/>
      <c r="F16" s="84"/>
      <c r="G16" s="85"/>
      <c r="H16" s="85"/>
      <c r="I16" s="85"/>
      <c r="J16" s="85"/>
    </row>
    <row r="17" spans="1:10" s="86" customFormat="1" x14ac:dyDescent="0.2">
      <c r="A17" s="82"/>
      <c r="B17" s="82"/>
      <c r="C17" s="83"/>
      <c r="D17" s="82"/>
      <c r="E17" s="82"/>
      <c r="F17" s="84"/>
      <c r="G17" s="85"/>
      <c r="H17" s="85"/>
      <c r="I17" s="85"/>
      <c r="J17" s="85"/>
    </row>
    <row r="18" spans="1:10" s="86" customFormat="1" x14ac:dyDescent="0.2">
      <c r="A18" s="82"/>
      <c r="B18" s="82"/>
      <c r="C18" s="83"/>
      <c r="D18" s="82"/>
      <c r="E18" s="82"/>
      <c r="F18" s="84"/>
      <c r="G18" s="85"/>
      <c r="H18" s="85"/>
      <c r="I18" s="85"/>
      <c r="J18" s="85"/>
    </row>
    <row r="19" spans="1:10" s="86" customFormat="1" x14ac:dyDescent="0.2">
      <c r="A19" s="82"/>
      <c r="B19" s="82"/>
      <c r="C19" s="83"/>
      <c r="D19" s="82"/>
      <c r="E19" s="82"/>
      <c r="F19" s="84"/>
      <c r="G19" s="85"/>
      <c r="H19" s="85"/>
      <c r="I19" s="85"/>
      <c r="J19" s="85"/>
    </row>
    <row r="20" spans="1:10" s="86" customFormat="1" x14ac:dyDescent="0.2">
      <c r="A20" s="82"/>
      <c r="B20" s="82"/>
      <c r="C20" s="83"/>
      <c r="D20" s="82"/>
      <c r="E20" s="82"/>
      <c r="F20" s="84"/>
      <c r="G20" s="85"/>
      <c r="H20" s="85"/>
      <c r="I20" s="85"/>
      <c r="J20" s="85"/>
    </row>
    <row r="21" spans="1:10" s="86" customFormat="1" x14ac:dyDescent="0.2">
      <c r="A21" s="82"/>
      <c r="B21" s="82"/>
      <c r="C21" s="83"/>
      <c r="D21" s="82"/>
      <c r="E21" s="82"/>
      <c r="F21" s="84"/>
      <c r="G21" s="85"/>
      <c r="H21" s="85"/>
      <c r="I21" s="85"/>
      <c r="J21" s="85"/>
    </row>
    <row r="22" spans="1:10" s="86" customFormat="1" x14ac:dyDescent="0.2">
      <c r="A22" s="82"/>
      <c r="B22" s="82"/>
      <c r="C22" s="83"/>
      <c r="D22" s="82"/>
      <c r="E22" s="82"/>
      <c r="F22" s="84"/>
      <c r="G22" s="85"/>
      <c r="H22" s="85"/>
      <c r="I22" s="85"/>
      <c r="J22" s="85"/>
    </row>
    <row r="23" spans="1:10" s="86" customFormat="1" x14ac:dyDescent="0.2">
      <c r="A23" s="82"/>
      <c r="B23" s="82"/>
      <c r="C23" s="83"/>
      <c r="D23" s="82"/>
      <c r="E23" s="82"/>
      <c r="F23" s="84"/>
      <c r="G23" s="85"/>
      <c r="H23" s="85"/>
      <c r="I23" s="85"/>
      <c r="J23" s="85"/>
    </row>
    <row r="24" spans="1:10" s="86" customFormat="1" x14ac:dyDescent="0.2">
      <c r="A24" s="82"/>
      <c r="B24" s="82"/>
      <c r="C24" s="83"/>
      <c r="D24" s="82"/>
      <c r="E24" s="82"/>
      <c r="F24" s="84"/>
      <c r="G24" s="85"/>
      <c r="H24" s="85"/>
      <c r="I24" s="85"/>
      <c r="J24" s="85"/>
    </row>
    <row r="25" spans="1:10" s="86" customFormat="1" x14ac:dyDescent="0.2">
      <c r="A25" s="82"/>
      <c r="B25" s="82"/>
      <c r="C25" s="83"/>
      <c r="D25" s="82"/>
      <c r="E25" s="82"/>
      <c r="F25" s="84"/>
      <c r="G25" s="85"/>
      <c r="H25" s="85"/>
      <c r="I25" s="85"/>
      <c r="J25" s="85"/>
    </row>
    <row r="26" spans="1:10" s="86" customFormat="1" x14ac:dyDescent="0.2">
      <c r="A26" s="82"/>
      <c r="B26" s="82"/>
      <c r="C26" s="83"/>
      <c r="D26" s="82"/>
      <c r="E26" s="82"/>
      <c r="F26" s="84"/>
      <c r="G26" s="85"/>
      <c r="H26" s="85"/>
      <c r="I26" s="85"/>
      <c r="J26" s="85"/>
    </row>
    <row r="27" spans="1:10" s="86" customFormat="1" x14ac:dyDescent="0.2">
      <c r="A27" s="82"/>
      <c r="B27" s="82"/>
      <c r="C27" s="83"/>
      <c r="D27" s="82"/>
      <c r="E27" s="82"/>
      <c r="F27" s="84"/>
      <c r="G27" s="85"/>
      <c r="H27" s="85"/>
      <c r="I27" s="85"/>
      <c r="J27" s="85"/>
    </row>
    <row r="28" spans="1:10" s="86" customFormat="1" x14ac:dyDescent="0.2">
      <c r="A28" s="82"/>
      <c r="B28" s="82"/>
      <c r="C28" s="83"/>
      <c r="D28" s="82"/>
      <c r="E28" s="82"/>
      <c r="F28" s="84"/>
      <c r="G28" s="85"/>
      <c r="H28" s="85"/>
      <c r="I28" s="85"/>
      <c r="J28" s="85"/>
    </row>
    <row r="29" spans="1:10" s="86" customFormat="1" x14ac:dyDescent="0.2">
      <c r="A29" s="82"/>
      <c r="B29" s="82"/>
      <c r="C29" s="83"/>
      <c r="D29" s="82"/>
      <c r="E29" s="82"/>
      <c r="F29" s="84"/>
      <c r="G29" s="85"/>
      <c r="H29" s="85"/>
      <c r="I29" s="85"/>
      <c r="J29" s="85"/>
    </row>
    <row r="30" spans="1:10" s="86" customFormat="1" x14ac:dyDescent="0.2">
      <c r="A30" s="82"/>
      <c r="B30" s="82"/>
      <c r="C30" s="83"/>
      <c r="D30" s="82"/>
      <c r="E30" s="82"/>
      <c r="F30" s="84"/>
      <c r="G30" s="85"/>
      <c r="H30" s="85"/>
      <c r="I30" s="85"/>
      <c r="J30" s="85"/>
    </row>
    <row r="31" spans="1:10" s="86" customFormat="1" x14ac:dyDescent="0.2">
      <c r="A31" s="82"/>
      <c r="B31" s="82"/>
      <c r="C31" s="83"/>
      <c r="D31" s="82"/>
      <c r="E31" s="82"/>
      <c r="F31" s="84"/>
      <c r="G31" s="85"/>
      <c r="H31" s="85"/>
      <c r="I31" s="85"/>
      <c r="J31" s="85"/>
    </row>
    <row r="32" spans="1:10" s="86" customFormat="1" x14ac:dyDescent="0.2">
      <c r="A32" s="82"/>
      <c r="B32" s="82"/>
      <c r="C32" s="83"/>
      <c r="D32" s="82"/>
      <c r="E32" s="82"/>
      <c r="F32" s="84"/>
      <c r="G32" s="85"/>
      <c r="H32" s="85"/>
      <c r="I32" s="85"/>
      <c r="J32" s="85"/>
    </row>
    <row r="33" spans="1:10" s="86" customFormat="1" x14ac:dyDescent="0.2">
      <c r="A33" s="82"/>
      <c r="B33" s="82"/>
      <c r="C33" s="83"/>
      <c r="D33" s="82"/>
      <c r="E33" s="82"/>
      <c r="F33" s="84"/>
      <c r="G33" s="85"/>
      <c r="H33" s="85"/>
      <c r="I33" s="85"/>
      <c r="J33" s="85"/>
    </row>
    <row r="34" spans="1:10" s="86" customFormat="1" x14ac:dyDescent="0.2">
      <c r="A34" s="82"/>
      <c r="B34" s="82"/>
      <c r="C34" s="83"/>
      <c r="D34" s="82"/>
      <c r="E34" s="82"/>
      <c r="F34" s="84"/>
      <c r="G34" s="85"/>
      <c r="H34" s="85"/>
      <c r="I34" s="85"/>
      <c r="J34" s="85"/>
    </row>
    <row r="35" spans="1:10" s="86" customFormat="1" x14ac:dyDescent="0.2">
      <c r="A35" s="82"/>
      <c r="B35" s="82"/>
      <c r="C35" s="83"/>
      <c r="D35" s="82"/>
      <c r="E35" s="82"/>
      <c r="F35" s="84"/>
      <c r="G35" s="85"/>
      <c r="H35" s="85"/>
      <c r="I35" s="85"/>
      <c r="J35" s="85"/>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vt:lpstr>
      <vt:lpstr>P&amp;L realized</vt:lpstr>
      <vt:lpstr>Disclaimer</vt:lpstr>
      <vt:lpstr>Disclaimer!fxPortfolioInput</vt:lpstr>
      <vt:lpstr>'P&amp;L realized'!fxPortfolioInput</vt:lpstr>
      <vt:lpstr>Valuation!fxPortfolioInput</vt:lpstr>
      <vt:lpstr>Disclaimer!Zone_d_impression</vt:lpstr>
      <vt:lpstr>'P&amp;L realized'!Zone_d_impression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2019-05-02T15:35:25Z</dcterms:modified>
</cp:coreProperties>
</file>