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80" yWindow="-120" windowWidth="29040" windowHeight="13176" tabRatio="593" activeTab="1"/>
  </bookViews>
  <sheets>
    <sheet name="Valuation" sheetId="6" r:id="rId1"/>
    <sheet name="P&amp;L realized" sheetId="11" r:id="rId2"/>
    <sheet name="Disclaimer" sheetId="8" r:id="rId3"/>
  </sheets>
  <definedNames>
    <definedName name="_xlnm._FilterDatabase" localSheetId="1" hidden="1">'P&amp;L realized'!$A$9:$AC$44</definedName>
    <definedName name="_xlnm._FilterDatabase" localSheetId="0" hidden="1">Valuation!$A$9:$AC$34</definedName>
    <definedName name="§AQ759" localSheetId="1">#REF!</definedName>
    <definedName name="§AQ759" localSheetId="0">#REF!</definedName>
    <definedName name="§AQ759">#REF!</definedName>
    <definedName name="âa143" localSheetId="1">#REF!</definedName>
    <definedName name="âa143" localSheetId="0">#REF!</definedName>
    <definedName name="âa143">#REF!</definedName>
    <definedName name="_xlnm.Database" localSheetId="1">#REF!</definedName>
    <definedName name="_xlnm.Database">#REF!</definedName>
    <definedName name="bd" localSheetId="1">#REF!</definedName>
    <definedName name="bd">#REF!</definedName>
    <definedName name="_xlnm.Criteria" localSheetId="1">#REF!</definedName>
    <definedName name="_xlnm.Criteria">#REF!</definedName>
    <definedName name="fxPortfolioInput" localSheetId="2">Disclaimer!$A$1</definedName>
    <definedName name="fxPortfolioInput" localSheetId="1">'P&amp;L realized'!$A$1</definedName>
    <definedName name="fxPortfolioInput" localSheetId="0">Valuation!$A$1</definedName>
    <definedName name="fxPortfolioInput">#REF!</definedName>
    <definedName name="MOIS" localSheetId="1">#REF!</definedName>
    <definedName name="MOIS">#REF!</definedName>
    <definedName name="mp" localSheetId="1">#REF!</definedName>
    <definedName name="mp">#REF!</definedName>
    <definedName name="Myrange" localSheetId="1">#REF!</definedName>
    <definedName name="Myrange" localSheetId="0">#REF!</definedName>
    <definedName name="Myrange">#REF!</definedName>
    <definedName name="SpreadsheetBuilder_1" localSheetId="1" hidden="1">#REF!</definedName>
    <definedName name="SpreadsheetBuilder_1" hidden="1">#REF!</definedName>
    <definedName name="_xlnm.Print_Area" localSheetId="2">Disclaimer!$A$1:$M$34</definedName>
    <definedName name="_xlnm.Print_Area" localSheetId="1">'P&amp;L realized'!$A$1:$Y$46</definedName>
    <definedName name="_xlnm.Print_Area" localSheetId="0">Valuation!$A$1:$Z$34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48" i="6" l="1"/>
  <c r="X89" i="11" l="1"/>
  <c r="W89" i="11"/>
  <c r="V89" i="11"/>
  <c r="S89" i="11"/>
  <c r="R89" i="11"/>
  <c r="O89" i="11"/>
  <c r="I89" i="11"/>
  <c r="I44" i="11"/>
  <c r="I56" i="11"/>
  <c r="O56" i="11"/>
  <c r="R56" i="11"/>
  <c r="V56" i="11"/>
  <c r="W56" i="11"/>
  <c r="X56" i="11"/>
  <c r="X44" i="11"/>
  <c r="W44" i="11"/>
  <c r="V44" i="11"/>
  <c r="R44" i="11"/>
  <c r="O44" i="11"/>
  <c r="I44" i="6"/>
  <c r="I34" i="6"/>
  <c r="V42" i="11" l="1"/>
  <c r="V41" i="11"/>
  <c r="V40" i="11"/>
  <c r="V57" i="11" l="1"/>
  <c r="V55" i="11"/>
  <c r="R55" i="11" s="1"/>
  <c r="O55" i="11"/>
  <c r="R40" i="11"/>
  <c r="V43" i="11"/>
  <c r="W43" i="11" s="1"/>
  <c r="X43" i="11" s="1"/>
  <c r="W42" i="11"/>
  <c r="W41" i="11"/>
  <c r="V37" i="11"/>
  <c r="O40" i="11"/>
  <c r="O41" i="11"/>
  <c r="O42" i="11"/>
  <c r="O43" i="11"/>
  <c r="W55" i="11" l="1"/>
  <c r="W40" i="11"/>
  <c r="R43" i="11"/>
  <c r="X42" i="11"/>
  <c r="R42" i="11"/>
  <c r="X41" i="11"/>
  <c r="R41" i="11"/>
  <c r="X40" i="11" l="1"/>
  <c r="X55" i="11"/>
  <c r="V88" i="11"/>
  <c r="W88" i="11" s="1"/>
  <c r="X88" i="11" s="1"/>
  <c r="V87" i="11"/>
  <c r="W87" i="11" s="1"/>
  <c r="X87" i="11" s="1"/>
  <c r="V86" i="11"/>
  <c r="V83" i="11"/>
  <c r="W83" i="11" s="1"/>
  <c r="O86" i="11"/>
  <c r="S86" i="11"/>
  <c r="O87" i="11"/>
  <c r="S87" i="11"/>
  <c r="O88" i="11"/>
  <c r="R87" i="11" l="1"/>
  <c r="R86" i="11"/>
  <c r="W86" i="11"/>
  <c r="X86" i="11" s="1"/>
  <c r="R88" i="11"/>
  <c r="B2" i="11"/>
  <c r="V36" i="11" l="1"/>
  <c r="V85" i="11"/>
  <c r="X83" i="11"/>
  <c r="V84" i="11"/>
  <c r="W84" i="11" l="1"/>
  <c r="X84" i="11" s="1"/>
  <c r="W85" i="11"/>
  <c r="X85" i="11" s="1"/>
  <c r="V54" i="11"/>
  <c r="W54" i="11" s="1"/>
  <c r="X54" i="11" s="1"/>
  <c r="V39" i="11"/>
  <c r="W39" i="11" s="1"/>
  <c r="X39" i="11" s="1"/>
  <c r="W36" i="11"/>
  <c r="X36" i="11" s="1"/>
  <c r="R54" i="11" l="1"/>
  <c r="O54" i="11"/>
  <c r="W37" i="11"/>
  <c r="X37" i="11" s="1"/>
  <c r="V38" i="11"/>
  <c r="W38" i="11" s="1"/>
  <c r="X38" i="11" s="1"/>
  <c r="O36" i="11"/>
  <c r="R36" i="11"/>
  <c r="O37" i="11"/>
  <c r="O38" i="11"/>
  <c r="O39" i="11"/>
  <c r="R39" i="11"/>
  <c r="V81" i="11"/>
  <c r="R38" i="11" l="1"/>
  <c r="R37" i="11"/>
  <c r="O83" i="11" l="1"/>
  <c r="R83" i="11"/>
  <c r="S83" i="11"/>
  <c r="Y83" i="11"/>
  <c r="O84" i="11"/>
  <c r="R84" i="11"/>
  <c r="S84" i="11"/>
  <c r="O85" i="11"/>
  <c r="R85" i="11"/>
  <c r="Y84" i="11" l="1"/>
  <c r="V35" i="11"/>
  <c r="W35" i="11" s="1"/>
  <c r="X35" i="11" s="1"/>
  <c r="V34" i="11"/>
  <c r="W34" i="11" s="1"/>
  <c r="X34" i="11" s="1"/>
  <c r="O35" i="11"/>
  <c r="O34" i="11"/>
  <c r="V53" i="11"/>
  <c r="W53" i="11" s="1"/>
  <c r="O53" i="11"/>
  <c r="V82" i="11"/>
  <c r="W82" i="11" s="1"/>
  <c r="X82" i="11" s="1"/>
  <c r="R81" i="11"/>
  <c r="V80" i="11"/>
  <c r="R80" i="11" s="1"/>
  <c r="V79" i="11"/>
  <c r="W79" i="11" s="1"/>
  <c r="X79" i="11" s="1"/>
  <c r="O82" i="11"/>
  <c r="S81" i="11"/>
  <c r="O81" i="11"/>
  <c r="S80" i="11"/>
  <c r="O80" i="11"/>
  <c r="S79" i="11"/>
  <c r="O79" i="11"/>
  <c r="V33" i="11"/>
  <c r="W33" i="11" s="1"/>
  <c r="X33" i="11" s="1"/>
  <c r="V32" i="11"/>
  <c r="W32" i="11" s="1"/>
  <c r="X32" i="11" s="1"/>
  <c r="O33" i="11"/>
  <c r="O32" i="11"/>
  <c r="R82" i="11" l="1"/>
  <c r="R35" i="11"/>
  <c r="R32" i="11"/>
  <c r="R33" i="11"/>
  <c r="R34" i="11"/>
  <c r="X53" i="11"/>
  <c r="R53" i="11"/>
  <c r="W80" i="11"/>
  <c r="X80" i="11" s="1"/>
  <c r="R79" i="11"/>
  <c r="W81" i="11"/>
  <c r="X81" i="11" s="1"/>
  <c r="W33" i="6" l="1"/>
  <c r="X33" i="6" s="1"/>
  <c r="R33" i="6"/>
  <c r="O33" i="6"/>
  <c r="W32" i="6"/>
  <c r="X32" i="6" s="1"/>
  <c r="R32" i="6"/>
  <c r="O32" i="6"/>
  <c r="W31" i="6"/>
  <c r="Y31" i="6" s="1"/>
  <c r="R31" i="6"/>
  <c r="O31" i="6"/>
  <c r="W30" i="6"/>
  <c r="Y30" i="6" s="1"/>
  <c r="R30" i="6"/>
  <c r="O30" i="6"/>
  <c r="W29" i="6"/>
  <c r="Y29" i="6" s="1"/>
  <c r="R29" i="6"/>
  <c r="O29" i="6"/>
  <c r="W28" i="6"/>
  <c r="Y28" i="6" s="1"/>
  <c r="R28" i="6"/>
  <c r="O28" i="6"/>
  <c r="W27" i="6"/>
  <c r="X27" i="6" s="1"/>
  <c r="R27" i="6"/>
  <c r="O27" i="6"/>
  <c r="Y33" i="6" l="1"/>
  <c r="X29" i="6"/>
  <c r="Y32" i="6"/>
  <c r="X30" i="6"/>
  <c r="X31" i="6"/>
  <c r="X28" i="6"/>
  <c r="Y27" i="6"/>
  <c r="W26" i="6"/>
  <c r="Y26" i="6" s="1"/>
  <c r="R26" i="6"/>
  <c r="O26" i="6"/>
  <c r="W43" i="6"/>
  <c r="Y43" i="6" s="1"/>
  <c r="R43" i="6"/>
  <c r="O43" i="6"/>
  <c r="X43" i="6" l="1"/>
  <c r="X26" i="6"/>
  <c r="V78" i="11"/>
  <c r="W78" i="11" s="1"/>
  <c r="X78" i="11" s="1"/>
  <c r="V77" i="11"/>
  <c r="W77" i="11" s="1"/>
  <c r="X77" i="11" s="1"/>
  <c r="V76" i="11"/>
  <c r="W76" i="11" s="1"/>
  <c r="X76" i="11" s="1"/>
  <c r="V75" i="11"/>
  <c r="W75" i="11" s="1"/>
  <c r="X75" i="11" s="1"/>
  <c r="O78" i="11"/>
  <c r="S77" i="11"/>
  <c r="O77" i="11"/>
  <c r="S76" i="11"/>
  <c r="O76" i="11"/>
  <c r="S75" i="11"/>
  <c r="O75" i="11"/>
  <c r="V52" i="11"/>
  <c r="X52" i="11" s="1"/>
  <c r="O52" i="11"/>
  <c r="V31" i="11"/>
  <c r="R31" i="11" s="1"/>
  <c r="V30" i="11"/>
  <c r="R30" i="11" s="1"/>
  <c r="V29" i="11"/>
  <c r="W29" i="11" s="1"/>
  <c r="X29" i="11" s="1"/>
  <c r="V28" i="11"/>
  <c r="W28" i="11" s="1"/>
  <c r="X28" i="11" s="1"/>
  <c r="O31" i="11"/>
  <c r="O30" i="11"/>
  <c r="O29" i="11"/>
  <c r="O28" i="11"/>
  <c r="R52" i="11" l="1"/>
  <c r="R78" i="11"/>
  <c r="R75" i="11"/>
  <c r="R76" i="11"/>
  <c r="R77" i="11"/>
  <c r="W31" i="11"/>
  <c r="X31" i="11" s="1"/>
  <c r="R28" i="11"/>
  <c r="W30" i="11"/>
  <c r="X30" i="11" s="1"/>
  <c r="W52" i="11"/>
  <c r="R29" i="11"/>
  <c r="W42" i="6"/>
  <c r="Y42" i="6" s="1"/>
  <c r="R42" i="6"/>
  <c r="O42" i="6"/>
  <c r="W25" i="6"/>
  <c r="Y25" i="6" s="1"/>
  <c r="R25" i="6"/>
  <c r="O25" i="6"/>
  <c r="X42" i="6" l="1"/>
  <c r="X25" i="6"/>
  <c r="V73" i="11"/>
  <c r="W73" i="11" s="1"/>
  <c r="V74" i="11"/>
  <c r="W74" i="11" s="1"/>
  <c r="V72" i="11"/>
  <c r="W72" i="11" s="1"/>
  <c r="V71" i="11"/>
  <c r="W71" i="11" s="1"/>
  <c r="X74" i="11" l="1"/>
  <c r="R74" i="11"/>
  <c r="O74" i="11"/>
  <c r="S73" i="11"/>
  <c r="R73" i="11"/>
  <c r="O73" i="11"/>
  <c r="S72" i="11"/>
  <c r="R72" i="11"/>
  <c r="O72" i="11"/>
  <c r="X71" i="11"/>
  <c r="S71" i="11"/>
  <c r="R71" i="11"/>
  <c r="O71" i="11"/>
  <c r="V27" i="11"/>
  <c r="W27" i="11" s="1"/>
  <c r="X27" i="11" s="1"/>
  <c r="V26" i="11"/>
  <c r="W26" i="11" s="1"/>
  <c r="X26" i="11" s="1"/>
  <c r="V25" i="11"/>
  <c r="V24" i="11"/>
  <c r="W24" i="11" s="1"/>
  <c r="O27" i="11"/>
  <c r="O26" i="11"/>
  <c r="O25" i="11"/>
  <c r="O24" i="11"/>
  <c r="R27" i="11" l="1"/>
  <c r="R26" i="11"/>
  <c r="X24" i="11"/>
  <c r="R24" i="11"/>
  <c r="W25" i="11"/>
  <c r="X25" i="11" s="1"/>
  <c r="X73" i="11"/>
  <c r="X72" i="11"/>
  <c r="R25" i="11"/>
  <c r="V51" i="11"/>
  <c r="X51" i="11" s="1"/>
  <c r="O51" i="11"/>
  <c r="W51" i="11" l="1"/>
  <c r="R51" i="11"/>
  <c r="W41" i="6"/>
  <c r="Y41" i="6" s="1"/>
  <c r="R41" i="6"/>
  <c r="O41" i="6"/>
  <c r="W24" i="6"/>
  <c r="Y24" i="6" s="1"/>
  <c r="R24" i="6"/>
  <c r="O24" i="6"/>
  <c r="X41" i="6" l="1"/>
  <c r="X24" i="6"/>
  <c r="V50" i="11"/>
  <c r="O50" i="11"/>
  <c r="V70" i="11"/>
  <c r="W70" i="11" s="1"/>
  <c r="X70" i="11" s="1"/>
  <c r="V69" i="11"/>
  <c r="R69" i="11" s="1"/>
  <c r="V68" i="11"/>
  <c r="W68" i="11" s="1"/>
  <c r="X68" i="11" s="1"/>
  <c r="V67" i="11"/>
  <c r="W67" i="11" s="1"/>
  <c r="X67" i="11" s="1"/>
  <c r="O70" i="11"/>
  <c r="S69" i="11"/>
  <c r="O69" i="11"/>
  <c r="S68" i="11"/>
  <c r="O68" i="11"/>
  <c r="S67" i="11"/>
  <c r="O67" i="11"/>
  <c r="V20" i="11"/>
  <c r="R20" i="11" s="1"/>
  <c r="V21" i="11"/>
  <c r="W21" i="11" s="1"/>
  <c r="V22" i="11"/>
  <c r="W22" i="11" s="1"/>
  <c r="V23" i="11"/>
  <c r="X23" i="11" s="1"/>
  <c r="O23" i="11"/>
  <c r="O22" i="11"/>
  <c r="O21" i="11"/>
  <c r="O20" i="11"/>
  <c r="W50" i="11" l="1"/>
  <c r="X50" i="11"/>
  <c r="W23" i="11"/>
  <c r="R70" i="11"/>
  <c r="R50" i="11"/>
  <c r="X20" i="11"/>
  <c r="W20" i="11"/>
  <c r="R23" i="11"/>
  <c r="W69" i="11"/>
  <c r="X69" i="11" s="1"/>
  <c r="R67" i="11"/>
  <c r="R68" i="11"/>
  <c r="R22" i="11"/>
  <c r="X22" i="11"/>
  <c r="R21" i="11"/>
  <c r="X21" i="11"/>
  <c r="W40" i="6" l="1"/>
  <c r="Y40" i="6" s="1"/>
  <c r="R40" i="6"/>
  <c r="O40" i="6"/>
  <c r="W39" i="6"/>
  <c r="X39" i="6" s="1"/>
  <c r="R39" i="6"/>
  <c r="O39" i="6"/>
  <c r="W38" i="6"/>
  <c r="Y38" i="6" s="1"/>
  <c r="R38" i="6"/>
  <c r="O38" i="6"/>
  <c r="W23" i="6"/>
  <c r="Y23" i="6" s="1"/>
  <c r="R23" i="6"/>
  <c r="O23" i="6"/>
  <c r="W22" i="6"/>
  <c r="Y22" i="6" s="1"/>
  <c r="R22" i="6"/>
  <c r="O22" i="6"/>
  <c r="Y39" i="6" l="1"/>
  <c r="X40" i="6"/>
  <c r="X23" i="6"/>
  <c r="X38" i="6"/>
  <c r="X22" i="6"/>
  <c r="W21" i="6"/>
  <c r="Y21" i="6" s="1"/>
  <c r="R21" i="6"/>
  <c r="O21" i="6"/>
  <c r="X21" i="6" l="1"/>
  <c r="V65" i="11"/>
  <c r="W65" i="11" s="1"/>
  <c r="V61" i="11"/>
  <c r="V66" i="11"/>
  <c r="W66" i="11" s="1"/>
  <c r="V64" i="11"/>
  <c r="W64" i="11" s="1"/>
  <c r="V63" i="11"/>
  <c r="W63" i="11" s="1"/>
  <c r="X66" i="11" l="1"/>
  <c r="R66" i="11"/>
  <c r="O66" i="11"/>
  <c r="S65" i="11"/>
  <c r="R65" i="11"/>
  <c r="O65" i="11"/>
  <c r="X64" i="11"/>
  <c r="S64" i="11"/>
  <c r="R64" i="11"/>
  <c r="O64" i="11"/>
  <c r="S63" i="11"/>
  <c r="R63" i="11"/>
  <c r="O63" i="11"/>
  <c r="V49" i="11"/>
  <c r="W49" i="11" s="1"/>
  <c r="R49" i="11"/>
  <c r="O49" i="11"/>
  <c r="V19" i="11"/>
  <c r="W19" i="11" s="1"/>
  <c r="V18" i="11"/>
  <c r="W18" i="11" s="1"/>
  <c r="V17" i="11"/>
  <c r="X17" i="11" s="1"/>
  <c r="V16" i="11"/>
  <c r="X16" i="11" s="1"/>
  <c r="R19" i="11"/>
  <c r="R18" i="11"/>
  <c r="R17" i="11"/>
  <c r="R16" i="11"/>
  <c r="O19" i="11"/>
  <c r="O18" i="11"/>
  <c r="O17" i="11"/>
  <c r="O16" i="11"/>
  <c r="X49" i="11" l="1"/>
  <c r="X63" i="11"/>
  <c r="X65" i="11"/>
  <c r="X18" i="11"/>
  <c r="X19" i="11"/>
  <c r="W16" i="11"/>
  <c r="W17" i="11"/>
  <c r="V48" i="11"/>
  <c r="X48" i="11" s="1"/>
  <c r="R48" i="11"/>
  <c r="O48" i="11"/>
  <c r="V15" i="11"/>
  <c r="X15" i="11" s="1"/>
  <c r="V14" i="11"/>
  <c r="X14" i="11" s="1"/>
  <c r="V13" i="11"/>
  <c r="X13" i="11" s="1"/>
  <c r="R15" i="11"/>
  <c r="R14" i="11"/>
  <c r="R13" i="11"/>
  <c r="O15" i="11"/>
  <c r="O14" i="11"/>
  <c r="O13" i="11"/>
  <c r="W48" i="11" l="1"/>
  <c r="W13" i="11"/>
  <c r="W14" i="11"/>
  <c r="W15" i="11"/>
  <c r="V62" i="11" l="1"/>
  <c r="W62" i="11" s="1"/>
  <c r="X62" i="11" s="1"/>
  <c r="W61" i="11"/>
  <c r="V60" i="11"/>
  <c r="W60" i="11" s="1"/>
  <c r="X60" i="11" s="1"/>
  <c r="V59" i="11"/>
  <c r="V90" i="11" s="1"/>
  <c r="V94" i="11" s="1"/>
  <c r="R62" i="11"/>
  <c r="R61" i="11"/>
  <c r="R60" i="11"/>
  <c r="R59" i="11"/>
  <c r="O62" i="11"/>
  <c r="S61" i="11"/>
  <c r="O61" i="11"/>
  <c r="S60" i="11"/>
  <c r="O60" i="11"/>
  <c r="S59" i="11"/>
  <c r="O59" i="11"/>
  <c r="W59" i="11" l="1"/>
  <c r="W90" i="11" s="1"/>
  <c r="X61" i="11"/>
  <c r="X59" i="11" l="1"/>
  <c r="X90" i="11" s="1"/>
  <c r="X94" i="11" s="1"/>
  <c r="W97" i="11"/>
  <c r="W51" i="6"/>
  <c r="W20" i="6" l="1"/>
  <c r="Y20" i="6" s="1"/>
  <c r="R20" i="6"/>
  <c r="O20" i="6"/>
  <c r="W17" i="6"/>
  <c r="Y17" i="6" s="1"/>
  <c r="R17" i="6"/>
  <c r="O17" i="6"/>
  <c r="W13" i="6"/>
  <c r="Y13" i="6" s="1"/>
  <c r="R13" i="6"/>
  <c r="O13" i="6"/>
  <c r="W19" i="6"/>
  <c r="X19" i="6" s="1"/>
  <c r="R19" i="6"/>
  <c r="O19" i="6"/>
  <c r="Y19" i="6" l="1"/>
  <c r="X20" i="6"/>
  <c r="X13" i="6"/>
  <c r="X17" i="6"/>
  <c r="T97" i="11"/>
  <c r="Y57" i="11" l="1"/>
  <c r="Y94" i="11" s="1"/>
  <c r="V47" i="11" l="1"/>
  <c r="R47" i="11"/>
  <c r="O47" i="11"/>
  <c r="V12" i="11"/>
  <c r="X12" i="11" s="1"/>
  <c r="R12" i="11"/>
  <c r="O12" i="11"/>
  <c r="V11" i="11"/>
  <c r="W11" i="11" s="1"/>
  <c r="R11" i="11"/>
  <c r="O11" i="11"/>
  <c r="V10" i="11"/>
  <c r="R10" i="11"/>
  <c r="O10" i="11"/>
  <c r="X47" i="11" l="1"/>
  <c r="W10" i="11"/>
  <c r="X11" i="11"/>
  <c r="X10" i="11"/>
  <c r="W12" i="11"/>
  <c r="W47" i="11"/>
  <c r="W57" i="11" l="1"/>
  <c r="X57" i="11"/>
  <c r="W94" i="11" l="1"/>
  <c r="W10" i="6" l="1"/>
  <c r="W11" i="6"/>
  <c r="X11" i="6" s="1"/>
  <c r="W12" i="6"/>
  <c r="Y12" i="6" s="1"/>
  <c r="W14" i="6"/>
  <c r="X14" i="6" s="1"/>
  <c r="W15" i="6"/>
  <c r="Y15" i="6" s="1"/>
  <c r="W16" i="6"/>
  <c r="X16" i="6" s="1"/>
  <c r="W18" i="6"/>
  <c r="X18" i="6" s="1"/>
  <c r="R10" i="6"/>
  <c r="R11" i="6"/>
  <c r="R12" i="6"/>
  <c r="R14" i="6"/>
  <c r="R15" i="6"/>
  <c r="R16" i="6"/>
  <c r="R18" i="6"/>
  <c r="O10" i="6"/>
  <c r="O11" i="6"/>
  <c r="O12" i="6"/>
  <c r="O14" i="6"/>
  <c r="O15" i="6"/>
  <c r="O16" i="6"/>
  <c r="O18" i="6"/>
  <c r="R34" i="6" l="1"/>
  <c r="O34" i="6"/>
  <c r="X10" i="6"/>
  <c r="W34" i="6"/>
  <c r="X15" i="6"/>
  <c r="X12" i="6"/>
  <c r="Y18" i="6"/>
  <c r="Y10" i="6"/>
  <c r="Y16" i="6"/>
  <c r="Y11" i="6"/>
  <c r="Y14" i="6"/>
  <c r="Y34" i="6" l="1"/>
  <c r="X34" i="6"/>
  <c r="W36" i="6"/>
  <c r="W37" i="6"/>
  <c r="Y37" i="6" s="1"/>
  <c r="S44" i="6"/>
  <c r="S45" i="6" s="1"/>
  <c r="O37" i="6"/>
  <c r="O36" i="6"/>
  <c r="O44" i="6" l="1"/>
  <c r="Y36" i="6"/>
  <c r="Y44" i="6" s="1"/>
  <c r="Y45" i="6" s="1"/>
  <c r="Y48" i="6" s="1"/>
  <c r="W44" i="6"/>
  <c r="W45" i="6" s="1"/>
  <c r="R36" i="6"/>
  <c r="R44" i="6" s="1"/>
  <c r="R37" i="6"/>
  <c r="X36" i="6"/>
  <c r="X44" i="6" s="1"/>
  <c r="X45" i="6" s="1"/>
  <c r="X48" i="6" s="1"/>
  <c r="X37" i="6"/>
</calcChain>
</file>

<file path=xl/sharedStrings.xml><?xml version="1.0" encoding="utf-8"?>
<sst xmlns="http://schemas.openxmlformats.org/spreadsheetml/2006/main" count="991" uniqueCount="168">
  <si>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</si>
  <si>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</si>
  <si>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</si>
  <si>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</si>
  <si>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</si>
  <si>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</si>
  <si>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</si>
  <si>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</si>
  <si>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</si>
  <si>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</si>
  <si>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</si>
  <si>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</si>
  <si>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</si>
  <si>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</si>
  <si>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</si>
  <si>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</si>
  <si>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</si>
  <si>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</si>
  <si>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</si>
  <si>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</si>
  <si>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</si>
  <si>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</si>
  <si>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</si>
  <si>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</si>
  <si>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Commodities Portfolio Valuation - ONDULINE</t>
  </si>
  <si>
    <t>Spot</t>
  </si>
  <si>
    <t>Forward</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</si>
  <si>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</si>
  <si>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</si>
  <si>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</si>
  <si>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</si>
  <si>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</si>
  <si>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</si>
  <si>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</si>
  <si>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</si>
  <si>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</si>
  <si>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</si>
  <si>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</si>
  <si>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</si>
  <si>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</si>
  <si>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</si>
  <si>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</si>
  <si>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</si>
  <si>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</si>
  <si>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</si>
  <si>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</si>
  <si>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</si>
  <si>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</si>
  <si>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</si>
  <si>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</si>
  <si>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</si>
  <si>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</si>
  <si>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</si>
  <si>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</si>
  <si>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</si>
  <si>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</si>
  <si>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</si>
  <si>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</si>
  <si>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</si>
  <si>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</si>
  <si>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</si>
  <si>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</si>
  <si>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</si>
  <si>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</si>
  <si>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</si>
  <si>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</si>
  <si>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</si>
  <si>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</si>
  <si>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37-D</t>
  </si>
  <si>
    <t>38-D</t>
  </si>
  <si>
    <t>39-D</t>
  </si>
  <si>
    <t>40-D</t>
  </si>
  <si>
    <t>41-D</t>
  </si>
  <si>
    <t>42-D</t>
  </si>
  <si>
    <t>43-D</t>
  </si>
  <si>
    <t>44-D</t>
  </si>
  <si>
    <t>45-D</t>
  </si>
  <si>
    <t>46-D</t>
  </si>
  <si>
    <t>47-D</t>
  </si>
  <si>
    <t>48-D</t>
  </si>
  <si>
    <t>49-D</t>
  </si>
  <si>
    <t>50-D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</si>
  <si>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</si>
  <si>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</si>
  <si>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</si>
  <si>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</si>
  <si>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</si>
  <si>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</si>
  <si>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</si>
  <si>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</si>
  <si>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</si>
  <si>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</si>
  <si>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</si>
  <si>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</si>
  <si>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</si>
  <si>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</si>
  <si>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</si>
  <si>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</si>
  <si>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</si>
  <si>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</si>
  <si>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</si>
  <si>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</si>
  <si>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</si>
  <si>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</si>
  <si>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</si>
  <si>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</si>
  <si>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</si>
  <si>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</si>
  <si>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</si>
  <si>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</si>
  <si>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</si>
  <si>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</si>
  <si>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</si>
  <si>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</si>
  <si>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</si>
  <si>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</si>
  <si>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</si>
  <si>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</si>
  <si>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</si>
  <si>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</si>
  <si>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</si>
  <si>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</si>
  <si>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</si>
  <si>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</si>
  <si>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</si>
  <si>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 xml:space="preserve">Quantity 
</t>
  </si>
  <si>
    <t>TOTAL in EUR</t>
  </si>
  <si>
    <t>Equivalent in EUR *</t>
  </si>
  <si>
    <t>TOTAL in EUR *</t>
  </si>
  <si>
    <t>81-D</t>
  </si>
  <si>
    <t>Malaysian subsidiary</t>
  </si>
  <si>
    <t>82-D</t>
  </si>
  <si>
    <t>83-D</t>
  </si>
  <si>
    <t>84-D</t>
  </si>
  <si>
    <t>85-D</t>
  </si>
  <si>
    <t>86-D</t>
  </si>
  <si>
    <t>87-D</t>
  </si>
  <si>
    <t>88-D</t>
  </si>
  <si>
    <t>89-D</t>
  </si>
  <si>
    <t>90-D</t>
  </si>
  <si>
    <t>Value Date:</t>
  </si>
  <si>
    <t>* Bloomberg Fixing rate as of :</t>
  </si>
  <si>
    <t>Quantity</t>
  </si>
  <si>
    <t>MT</t>
  </si>
  <si>
    <t>Unit</t>
  </si>
  <si>
    <t>FUEL OIL - 380 SINGAPORE</t>
  </si>
  <si>
    <t>Barrels</t>
  </si>
  <si>
    <t>EURUSD</t>
  </si>
  <si>
    <t>EURPLN</t>
  </si>
  <si>
    <t>91-D</t>
  </si>
  <si>
    <t>92-D</t>
  </si>
  <si>
    <t>93-D</t>
  </si>
  <si>
    <t>94-D</t>
  </si>
  <si>
    <t>95-D</t>
  </si>
  <si>
    <t>96-D</t>
  </si>
  <si>
    <t>97-D</t>
  </si>
  <si>
    <t>98-D</t>
  </si>
  <si>
    <t>99-D</t>
  </si>
  <si>
    <t>100-D</t>
  </si>
  <si>
    <t>101-D</t>
  </si>
  <si>
    <t>102-D</t>
  </si>
  <si>
    <t>103-D</t>
  </si>
  <si>
    <t>104-D</t>
  </si>
  <si>
    <t>105-D</t>
  </si>
  <si>
    <t>106-D</t>
  </si>
  <si>
    <t>107-D</t>
  </si>
  <si>
    <t>108-D</t>
  </si>
  <si>
    <t>109-D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</si>
</sst>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59"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
      <left/>
      <right/>
      <top/>
      <bottom style="double">
        <color indexed="64"/>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6"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00">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0" fontId="50" fillId="29" borderId="0" xfId="0" applyFont="1" applyFill="1" applyAlignment="1">
      <alignment horizontal="left"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50"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2" fontId="50"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7"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0" fontId="50" fillId="0" borderId="0" xfId="0" applyFont="1" applyAlignment="1">
      <alignment horizontal="left" vertical="center"/>
    </xf>
    <xf numFmtId="172" fontId="47" fillId="27" borderId="0" xfId="0" applyNumberFormat="1" applyFont="1" applyFill="1"/>
    <xf numFmtId="169" fontId="0" fillId="0" borderId="28" xfId="0" applyNumberFormat="1" applyBorder="1"/>
    <xf numFmtId="0" fontId="57" fillId="29" borderId="28" xfId="0" applyFont="1" applyFill="1" applyBorder="1" applyAlignment="1">
      <alignment horizontal="center" vertical="center"/>
    </xf>
    <xf numFmtId="169" fontId="58" fillId="0" borderId="28" xfId="0" applyNumberFormat="1" applyFont="1" applyBorder="1"/>
    <xf numFmtId="165" fontId="57" fillId="29" borderId="28" xfId="0" applyNumberFormat="1" applyFont="1" applyFill="1" applyBorder="1" applyAlignment="1">
      <alignment horizontal="center" vertical="center"/>
    </xf>
    <xf numFmtId="165" fontId="50" fillId="29" borderId="28" xfId="0" applyNumberFormat="1" applyFont="1" applyFill="1" applyBorder="1" applyAlignment="1">
      <alignment horizontal="center" vertical="center"/>
    </xf>
    <xf numFmtId="0" fontId="50" fillId="0" borderId="15"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5" xfId="0" applyFont="1" applyFill="1" applyBorder="1" applyAlignment="1">
      <alignment horizontal="center" vertical="center"/>
    </xf>
    <xf numFmtId="166" fontId="42" fillId="0" borderId="25" xfId="0" applyNumberFormat="1" applyFont="1" applyFill="1" applyBorder="1" applyAlignment="1">
      <alignment horizontal="center" vertical="center"/>
    </xf>
    <xf numFmtId="170" fontId="42" fillId="0" borderId="25"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106" applyFont="1" applyBorder="1" applyAlignment="1">
      <alignment horizontal="center" vertical="center"/>
    </xf>
    <xf numFmtId="165" fontId="42" fillId="0" borderId="0" xfId="0" applyNumberFormat="1" applyFont="1" applyBorder="1" applyAlignment="1">
      <alignment horizontal="center" vertical="center"/>
    </xf>
    <xf numFmtId="2" fontId="42" fillId="0" borderId="25" xfId="0" applyNumberFormat="1" applyFont="1" applyFill="1" applyBorder="1" applyAlignment="1">
      <alignment horizontal="center" vertical="center"/>
    </xf>
    <xf numFmtId="165" fontId="54" fillId="0" borderId="25" xfId="106" applyFont="1" applyFill="1" applyBorder="1" applyAlignment="1">
      <alignment horizontal="center" vertical="center"/>
    </xf>
    <xf numFmtId="169" fontId="42" fillId="0" borderId="25" xfId="0" applyNumberFormat="1" applyFont="1" applyFill="1" applyBorder="1" applyAlignment="1">
      <alignment horizontal="center" vertical="center"/>
    </xf>
    <xf numFmtId="165" fontId="42" fillId="0" borderId="25" xfId="106" applyFont="1" applyFill="1" applyBorder="1" applyAlignment="1">
      <alignment horizontal="center" vertical="center"/>
    </xf>
    <xf numFmtId="165" fontId="42" fillId="0" borderId="25" xfId="0" applyNumberFormat="1" applyFont="1" applyFill="1"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0" fillId="0" borderId="0" xfId="0" applyBorder="1" applyAlignment="1">
      <alignment horizontal="center" vertical="center"/>
    </xf>
    <xf numFmtId="171" fontId="42" fillId="0" borderId="29" xfId="0" applyNumberFormat="1" applyFont="1" applyFill="1" applyBorder="1" applyAlignment="1">
      <alignment horizontal="center" vertical="center"/>
    </xf>
    <xf numFmtId="165" fontId="42" fillId="0" borderId="29" xfId="0" applyNumberFormat="1" applyFont="1" applyFill="1" applyBorder="1" applyAlignment="1">
      <alignment horizontal="center" vertical="center"/>
    </xf>
    <xf numFmtId="165" fontId="42" fillId="0" borderId="29" xfId="0" applyNumberFormat="1" applyFont="1" applyFill="1" applyBorder="1" applyAlignment="1">
      <alignment vertical="center"/>
    </xf>
    <xf numFmtId="0" fontId="42" fillId="0" borderId="25"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5" xfId="0" applyFill="1" applyBorder="1" applyAlignment="1">
      <alignment horizontal="center" vertical="center"/>
    </xf>
    <xf numFmtId="165" fontId="42" fillId="0" borderId="0" xfId="0" applyNumberFormat="1" applyFont="1" applyFill="1" applyBorder="1" applyAlignment="1">
      <alignment vertical="center"/>
    </xf>
    <xf numFmtId="170" fontId="50" fillId="0" borderId="0" xfId="0" applyNumberFormat="1" applyFont="1" applyAlignment="1">
      <alignment horizontal="center" vertical="center"/>
    </xf>
    <xf numFmtId="171" fontId="42" fillId="0" borderId="25" xfId="0" applyNumberFormat="1" applyFont="1" applyFill="1" applyBorder="1" applyAlignment="1">
      <alignment horizontal="center" vertical="center"/>
    </xf>
    <xf numFmtId="171" fontId="42" fillId="0" borderId="25" xfId="0" applyNumberFormat="1" applyFont="1" applyBorder="1" applyAlignment="1">
      <alignment horizontal="center" vertical="center"/>
    </xf>
    <xf numFmtId="165" fontId="42" fillId="0" borderId="25" xfId="0" applyNumberFormat="1" applyFont="1" applyFill="1" applyBorder="1" applyAlignment="1">
      <alignment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166" fontId="50" fillId="28" borderId="16" xfId="0" applyNumberFormat="1"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22"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3" xfId="0" applyFont="1" applyFill="1" applyBorder="1" applyAlignment="1">
      <alignment horizontal="center" vertical="center"/>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169" fontId="50" fillId="28" borderId="22"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0" xfId="0" applyFont="1" applyFill="1" applyBorder="1" applyAlignment="1">
      <alignment horizontal="center" vertical="center" wrapText="1"/>
    </xf>
    <xf numFmtId="165" fontId="50" fillId="28" borderId="14" xfId="0" applyNumberFormat="1" applyFont="1" applyFill="1" applyBorder="1" applyAlignment="1">
      <alignment horizontal="center" vertical="center" wrapText="1"/>
    </xf>
    <xf numFmtId="165" fontId="50" fillId="28" borderId="16" xfId="0" applyNumberFormat="1" applyFont="1" applyFill="1" applyBorder="1" applyAlignment="1">
      <alignment horizontal="center" vertical="center" wrapText="1"/>
    </xf>
    <xf numFmtId="165" fontId="50" fillId="28" borderId="18" xfId="0" applyNumberFormat="1" applyFont="1" applyFill="1" applyBorder="1" applyAlignment="1">
      <alignment horizontal="center" vertical="center" wrapText="1"/>
    </xf>
    <xf numFmtId="165" fontId="50" fillId="28" borderId="22" xfId="0" applyNumberFormat="1" applyFont="1" applyFill="1" applyBorder="1" applyAlignment="1">
      <alignment horizontal="center" vertical="center" wrapText="1"/>
    </xf>
    <xf numFmtId="0" fontId="50" fillId="28" borderId="23"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4" xfId="0" applyFont="1" applyFill="1" applyBorder="1" applyAlignment="1">
      <alignment horizontal="center" vertical="center"/>
    </xf>
    <xf numFmtId="0" fontId="50" fillId="28" borderId="19" xfId="0" applyFont="1" applyFill="1" applyBorder="1" applyAlignment="1">
      <alignment horizontal="center" vertical="center" wrapText="1"/>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putLabelRow" xfId="14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 2 3" xfId="144"/>
    <cellStyle name="Normal 2_portfolio_OR" xfId="113"/>
    <cellStyle name="Normal 3" xfId="114"/>
    <cellStyle name="Normal 37" xfId="145"/>
    <cellStyle name="Normal 4" xfId="115"/>
    <cellStyle name="Normal 5" xfId="147"/>
    <cellStyle name="Normal 6" xfId="142"/>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Pourcentage 2 2" xfId="146"/>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266">
    <dxf>
      <font>
        <condense val="0"/>
        <extend val="0"/>
        <color indexed="10"/>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771525</xdr:colOff>
      <xdr:row>0</xdr:row>
      <xdr:rowOff>133350</xdr:rowOff>
    </xdr:from>
    <xdr:to>
      <xdr:col>23</xdr:col>
      <xdr:colOff>846364</xdr:colOff>
      <xdr:row>2</xdr:row>
      <xdr:rowOff>110490</xdr:rowOff>
    </xdr:to>
    <xdr:pic>
      <xdr:nvPicPr>
        <xdr:cNvPr id="2" name="Picture 1" descr="kerius-logo-text">
          <a:extLst>
            <a:ext uri="{FF2B5EF4-FFF2-40B4-BE49-F238E27FC236}">
              <a16:creationId xmlns:a16="http://schemas.microsoft.com/office/drawing/2014/main" xmlns="" id="{8C658809-1136-475C-ACFB-554BC3148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8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742949</xdr:colOff>
      <xdr:row>2</xdr:row>
      <xdr:rowOff>110490</xdr:rowOff>
    </xdr:to>
    <xdr:pic>
      <xdr:nvPicPr>
        <xdr:cNvPr id="2" name="Picture 1" descr="kerius-logo-text">
          <a:extLst>
            <a:ext uri="{FF2B5EF4-FFF2-40B4-BE49-F238E27FC236}">
              <a16:creationId xmlns:a16="http://schemas.microsoft.com/office/drawing/2014/main" xmlns=""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xmlns=""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xmlns=""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C54"/>
  <sheetViews>
    <sheetView showGridLines="0" zoomScale="70" zoomScaleNormal="70" workbookViewId="0">
      <pane ySplit="8" topLeftCell="A9" activePane="bottomLeft" state="frozen"/>
      <selection activeCell="I35" sqref="I35:I62"/>
      <selection pane="bottomLeft" activeCell="AB48" sqref="E6:AB48"/>
    </sheetView>
  </sheetViews>
  <sheetFormatPr baseColWidth="10" defaultColWidth="9.109375" defaultRowHeight="13.2" x14ac:dyDescent="0.25"/>
  <cols>
    <col min="1" max="1" width="10.6640625" customWidth="1"/>
    <col min="2" max="3" width="9.88671875" customWidth="1"/>
    <col min="4" max="4" width="11.44140625" style="12" bestFit="1" customWidth="1"/>
    <col min="5" max="6" width="9.88671875" style="15" customWidth="1"/>
    <col min="7" max="7" width="11.33203125" style="15" bestFit="1" customWidth="1"/>
    <col min="8" max="8" width="11.6640625" style="15" bestFit="1" customWidth="1"/>
    <col min="9" max="10" width="13.5546875" style="18" customWidth="1"/>
    <col min="11" max="13" width="9.88671875" customWidth="1"/>
    <col min="14" max="14" width="9.5546875" bestFit="1" customWidth="1"/>
    <col min="15" max="15" width="13" bestFit="1" customWidth="1"/>
    <col min="16" max="16" width="9.88671875" customWidth="1"/>
    <col min="17" max="17" width="30.5546875" bestFit="1" customWidth="1"/>
    <col min="18" max="18" width="13.6640625" bestFit="1" customWidth="1"/>
    <col min="19" max="19" width="14.5546875" style="39" customWidth="1"/>
    <col min="20" max="20" width="4.33203125" customWidth="1"/>
    <col min="21" max="21" width="15.6640625" style="36" bestFit="1" customWidth="1"/>
    <col min="22" max="22" width="13.88671875" style="36" customWidth="1"/>
    <col min="23" max="25" width="15" style="18" bestFit="1" customWidth="1"/>
    <col min="26" max="26" width="10.6640625" style="18" bestFit="1" customWidth="1"/>
    <col min="27" max="27" width="1.6640625" customWidth="1"/>
    <col min="28" max="28" width="17.21875" customWidth="1"/>
  </cols>
  <sheetData>
    <row r="1" spans="1:28" s="3" customFormat="1" ht="31.95" customHeight="1" x14ac:dyDescent="0.5">
      <c r="A1" s="1" t="s">
        <v>24</v>
      </c>
      <c r="B1" s="2"/>
      <c r="C1" s="2"/>
      <c r="D1" s="4"/>
      <c r="E1" s="13"/>
      <c r="F1" s="13"/>
      <c r="G1" s="13"/>
      <c r="H1" s="13"/>
      <c r="I1" s="16"/>
      <c r="J1" s="16"/>
      <c r="K1" s="2"/>
      <c r="L1" s="2"/>
      <c r="M1" s="2"/>
      <c r="N1" s="2"/>
      <c r="O1" s="2"/>
      <c r="P1" s="2"/>
      <c r="Q1" s="2"/>
      <c r="R1" s="2"/>
      <c r="S1" s="37"/>
      <c r="U1" s="32"/>
      <c r="V1" s="32"/>
      <c r="W1" s="19"/>
      <c r="X1" s="19"/>
      <c r="Y1" s="19"/>
      <c r="Z1" s="19"/>
    </row>
    <row r="2" spans="1:28" s="5" customFormat="1" ht="15.6" x14ac:dyDescent="0.3">
      <c r="A2" s="48" t="s">
        <v>140</v>
      </c>
      <c r="B2" s="48">
        <v>43738</v>
      </c>
      <c r="C2" s="48"/>
      <c r="D2" s="48"/>
      <c r="E2" s="14"/>
      <c r="F2" s="14"/>
      <c r="G2" s="14"/>
      <c r="H2" s="14"/>
      <c r="I2" s="17"/>
      <c r="J2" s="17"/>
      <c r="K2" s="6"/>
      <c r="L2" s="6"/>
      <c r="M2" s="6"/>
      <c r="N2" s="6"/>
      <c r="O2" s="6"/>
      <c r="P2" s="6"/>
      <c r="Q2" s="6"/>
      <c r="R2" s="6"/>
      <c r="S2" s="38"/>
      <c r="T2" s="7"/>
      <c r="U2" s="33"/>
      <c r="V2" s="33"/>
      <c r="W2" s="20"/>
      <c r="X2" s="20"/>
      <c r="Y2" s="20"/>
      <c r="Z2" s="20"/>
    </row>
    <row r="3" spans="1:28" s="5" customFormat="1" ht="15.6" x14ac:dyDescent="0.3">
      <c r="A3" s="59"/>
      <c r="B3" s="60"/>
      <c r="C3" s="59"/>
      <c r="D3" s="50"/>
      <c r="E3" s="14"/>
      <c r="F3" s="14"/>
      <c r="G3" s="14"/>
      <c r="H3" s="14"/>
      <c r="I3" s="17"/>
      <c r="J3" s="17"/>
      <c r="K3" s="6"/>
      <c r="L3" s="6"/>
      <c r="M3" s="6"/>
      <c r="N3" s="6"/>
      <c r="O3" s="89"/>
      <c r="P3" s="6"/>
      <c r="Q3" s="6"/>
      <c r="R3" s="6"/>
      <c r="S3" s="38"/>
      <c r="T3" s="7"/>
      <c r="U3" s="33"/>
      <c r="V3" s="33"/>
      <c r="W3" s="20"/>
      <c r="X3" s="20"/>
      <c r="Y3" s="20"/>
      <c r="Z3" s="20"/>
      <c r="AB3" s="8"/>
    </row>
    <row r="4" spans="1:28" s="5" customFormat="1" ht="7.5" customHeight="1" x14ac:dyDescent="0.3">
      <c r="B4" s="10"/>
      <c r="C4" s="10"/>
      <c r="D4" s="9"/>
      <c r="E4" s="14"/>
      <c r="F4" s="14"/>
      <c r="G4" s="14"/>
      <c r="H4" s="14"/>
      <c r="I4" s="17"/>
      <c r="J4" s="17"/>
      <c r="K4" s="6"/>
      <c r="L4" s="6"/>
      <c r="M4" s="6"/>
      <c r="N4" s="6"/>
      <c r="O4" s="6"/>
      <c r="P4" s="6"/>
      <c r="Q4" s="6"/>
      <c r="R4" s="6"/>
      <c r="S4" s="38"/>
      <c r="T4" s="7"/>
      <c r="U4" s="33"/>
      <c r="V4" s="33"/>
      <c r="W4" s="20"/>
      <c r="X4" s="20"/>
      <c r="Y4" s="20"/>
      <c r="Z4" s="20"/>
      <c r="AB4" s="10"/>
    </row>
    <row r="5" spans="1:28" s="5" customFormat="1" ht="6" customHeight="1" x14ac:dyDescent="0.3">
      <c r="B5" s="10"/>
      <c r="C5" s="10"/>
      <c r="D5" s="9"/>
      <c r="E5" s="14"/>
      <c r="F5" s="14"/>
      <c r="G5" s="14"/>
      <c r="H5" s="14"/>
      <c r="I5" s="17"/>
      <c r="J5" s="17"/>
      <c r="K5" s="6"/>
      <c r="L5" s="6"/>
      <c r="M5" s="6"/>
      <c r="N5" s="6"/>
      <c r="O5" s="6"/>
      <c r="P5" s="6"/>
      <c r="Q5" s="6"/>
      <c r="R5" s="6"/>
      <c r="S5" s="38"/>
      <c r="T5" s="7"/>
      <c r="U5" s="33"/>
      <c r="V5" s="33"/>
      <c r="W5" s="21"/>
      <c r="X5" s="21"/>
      <c r="Y5" s="20"/>
      <c r="Z5" s="20"/>
      <c r="AB5" s="10"/>
    </row>
    <row r="6" spans="1:28" s="11" customFormat="1" ht="12.75" customHeight="1" x14ac:dyDescent="0.25">
      <c r="A6" s="176" t="s">
        <v>0</v>
      </c>
      <c r="B6" s="179" t="s">
        <v>1</v>
      </c>
      <c r="C6" s="179" t="s">
        <v>2</v>
      </c>
      <c r="D6" s="179" t="s">
        <v>3</v>
      </c>
      <c r="E6" s="161" t="s">
        <v>4</v>
      </c>
      <c r="F6" s="161" t="s">
        <v>14</v>
      </c>
      <c r="G6" s="161" t="s">
        <v>22</v>
      </c>
      <c r="H6" s="161" t="s">
        <v>23</v>
      </c>
      <c r="I6" s="173" t="s">
        <v>125</v>
      </c>
      <c r="J6" s="173" t="s">
        <v>144</v>
      </c>
      <c r="K6" s="164" t="s">
        <v>5</v>
      </c>
      <c r="L6" s="165"/>
      <c r="M6" s="170" t="s">
        <v>21</v>
      </c>
      <c r="N6" s="164" t="s">
        <v>15</v>
      </c>
      <c r="O6" s="170" t="s">
        <v>19</v>
      </c>
      <c r="P6" s="180" t="s">
        <v>17</v>
      </c>
      <c r="Q6" s="181"/>
      <c r="R6" s="170" t="s">
        <v>20</v>
      </c>
      <c r="S6" s="173" t="s">
        <v>10</v>
      </c>
      <c r="T6" s="22"/>
      <c r="U6" s="194" t="s">
        <v>42</v>
      </c>
      <c r="V6" s="195"/>
      <c r="W6" s="195"/>
      <c r="X6" s="195"/>
      <c r="Y6" s="195"/>
      <c r="Z6" s="196"/>
      <c r="AB6" s="179" t="s">
        <v>9</v>
      </c>
    </row>
    <row r="7" spans="1:28" s="11" customFormat="1" ht="12.75" customHeight="1" x14ac:dyDescent="0.25">
      <c r="A7" s="177"/>
      <c r="B7" s="179"/>
      <c r="C7" s="179"/>
      <c r="D7" s="179"/>
      <c r="E7" s="162"/>
      <c r="F7" s="162"/>
      <c r="G7" s="162"/>
      <c r="H7" s="162"/>
      <c r="I7" s="174"/>
      <c r="J7" s="174"/>
      <c r="K7" s="166"/>
      <c r="L7" s="167"/>
      <c r="M7" s="171"/>
      <c r="N7" s="166"/>
      <c r="O7" s="171"/>
      <c r="P7" s="182"/>
      <c r="Q7" s="183"/>
      <c r="R7" s="171"/>
      <c r="S7" s="174"/>
      <c r="T7" s="22"/>
      <c r="U7" s="170" t="s">
        <v>25</v>
      </c>
      <c r="V7" s="170" t="s">
        <v>26</v>
      </c>
      <c r="W7" s="186" t="s">
        <v>6</v>
      </c>
      <c r="X7" s="187"/>
      <c r="Y7" s="190" t="s">
        <v>7</v>
      </c>
      <c r="Z7" s="192" t="s">
        <v>8</v>
      </c>
      <c r="AB7" s="179"/>
    </row>
    <row r="8" spans="1:28" s="11" customFormat="1" x14ac:dyDescent="0.25">
      <c r="A8" s="178"/>
      <c r="B8" s="179"/>
      <c r="C8" s="179"/>
      <c r="D8" s="179"/>
      <c r="E8" s="163"/>
      <c r="F8" s="163"/>
      <c r="G8" s="163"/>
      <c r="H8" s="163"/>
      <c r="I8" s="175"/>
      <c r="J8" s="175"/>
      <c r="K8" s="168"/>
      <c r="L8" s="169"/>
      <c r="M8" s="172"/>
      <c r="N8" s="168"/>
      <c r="O8" s="172"/>
      <c r="P8" s="184"/>
      <c r="Q8" s="185"/>
      <c r="R8" s="172"/>
      <c r="S8" s="175"/>
      <c r="T8" s="22"/>
      <c r="U8" s="172"/>
      <c r="V8" s="172"/>
      <c r="W8" s="188"/>
      <c r="X8" s="189"/>
      <c r="Y8" s="191"/>
      <c r="Z8" s="193"/>
      <c r="AB8" s="179"/>
    </row>
    <row r="9" spans="1:28" s="24" customFormat="1" x14ac:dyDescent="0.25">
      <c r="A9" s="26"/>
      <c r="B9" s="26"/>
      <c r="C9" s="26"/>
      <c r="D9" s="26"/>
      <c r="E9" s="29"/>
      <c r="F9" s="29"/>
      <c r="G9" s="29"/>
      <c r="H9" s="29"/>
      <c r="I9" s="44"/>
      <c r="J9" s="44"/>
      <c r="K9" s="26"/>
      <c r="L9" s="26"/>
      <c r="M9" s="46"/>
      <c r="N9" s="26"/>
      <c r="O9" s="42"/>
      <c r="P9" s="26"/>
      <c r="Q9" s="29"/>
      <c r="R9" s="31"/>
      <c r="S9" s="31"/>
      <c r="T9" s="26"/>
      <c r="U9" s="44"/>
      <c r="V9" s="35"/>
      <c r="W9" s="31"/>
      <c r="X9" s="31"/>
      <c r="Y9" s="31"/>
      <c r="Z9" s="31"/>
      <c r="AA9" s="26"/>
      <c r="AB9" s="88"/>
    </row>
    <row r="10" spans="1:28" s="129" customFormat="1" x14ac:dyDescent="0.25">
      <c r="A10" s="112">
        <v>2019</v>
      </c>
      <c r="B10" s="112" t="s">
        <v>36</v>
      </c>
      <c r="C10" s="112">
        <v>14</v>
      </c>
      <c r="D10" s="112" t="s">
        <v>38</v>
      </c>
      <c r="E10" s="113">
        <v>43434</v>
      </c>
      <c r="F10" s="113">
        <v>43739</v>
      </c>
      <c r="G10" s="113">
        <v>43769</v>
      </c>
      <c r="H10" s="113">
        <v>43776</v>
      </c>
      <c r="I10" s="114">
        <v>650</v>
      </c>
      <c r="J10" s="114" t="s">
        <v>143</v>
      </c>
      <c r="K10" s="112" t="s">
        <v>13</v>
      </c>
      <c r="L10" s="112" t="s">
        <v>16</v>
      </c>
      <c r="M10" s="115">
        <v>282.5</v>
      </c>
      <c r="N10" s="112" t="s">
        <v>39</v>
      </c>
      <c r="O10" s="116">
        <f t="shared" ref="O10:O33" ca="1" si="0">-(M10*I10)</f>
        <v>-183625</v>
      </c>
      <c r="P10" s="117" t="s">
        <v>18</v>
      </c>
      <c r="Q10" s="113" t="s">
        <v>84</v>
      </c>
      <c r="R10" s="118">
        <f t="shared" ref="R10:R33" ca="1" si="1">I10*V10</f>
        <v>149736.01500000001</v>
      </c>
      <c r="S10" s="119">
        <v>0</v>
      </c>
      <c r="T10" s="112"/>
      <c r="U10" s="120">
        <v>269.97190000000001</v>
      </c>
      <c r="V10" s="120">
        <v>230.3631</v>
      </c>
      <c r="W10" s="119">
        <f t="shared" ref="W10:W33" ca="1" si="2">(V10-M10)*I10</f>
        <v>-33888.985000000001</v>
      </c>
      <c r="X10" s="127">
        <f t="shared" ref="X10:X33" ca="1" si="3">W10</f>
        <v>-33888.985000000001</v>
      </c>
      <c r="Y10" s="119">
        <f t="shared" ref="Y10:Y33" ca="1" si="4">W10</f>
        <v>-33888.985000000001</v>
      </c>
      <c r="Z10" s="119">
        <v>0</v>
      </c>
      <c r="AA10" s="112"/>
      <c r="AB10" s="128" t="s">
        <v>86</v>
      </c>
    </row>
    <row r="11" spans="1:28" s="129" customFormat="1" x14ac:dyDescent="0.25">
      <c r="A11" s="112">
        <v>2019</v>
      </c>
      <c r="B11" s="112" t="s">
        <v>67</v>
      </c>
      <c r="C11" s="112">
        <v>36</v>
      </c>
      <c r="D11" s="112" t="s">
        <v>11</v>
      </c>
      <c r="E11" s="113">
        <v>43452</v>
      </c>
      <c r="F11" s="113">
        <v>43739</v>
      </c>
      <c r="G11" s="113">
        <v>43769</v>
      </c>
      <c r="H11" s="113">
        <v>43776</v>
      </c>
      <c r="I11" s="114">
        <v>635</v>
      </c>
      <c r="J11" s="114" t="s">
        <v>143</v>
      </c>
      <c r="K11" s="112" t="s">
        <v>13</v>
      </c>
      <c r="L11" s="112" t="s">
        <v>16</v>
      </c>
      <c r="M11" s="115">
        <v>265.5</v>
      </c>
      <c r="N11" s="112" t="s">
        <v>39</v>
      </c>
      <c r="O11" s="116">
        <f t="shared" ca="1" si="0"/>
        <v>-168592.5</v>
      </c>
      <c r="P11" s="117" t="s">
        <v>18</v>
      </c>
      <c r="Q11" s="113" t="s">
        <v>83</v>
      </c>
      <c r="R11" s="118">
        <f t="shared" ca="1" si="1"/>
        <v>136991.71865</v>
      </c>
      <c r="S11" s="119">
        <v>0</v>
      </c>
      <c r="T11" s="112"/>
      <c r="U11" s="120">
        <v>279.89724000000001</v>
      </c>
      <c r="V11" s="120">
        <v>215.73499000000001</v>
      </c>
      <c r="W11" s="119">
        <f t="shared" ca="1" si="2"/>
        <v>-31600.781349999994</v>
      </c>
      <c r="X11" s="127">
        <f t="shared" ca="1" si="3"/>
        <v>-31600.781349999994</v>
      </c>
      <c r="Y11" s="119">
        <f t="shared" ca="1" si="4"/>
        <v>-31600.781349999994</v>
      </c>
      <c r="Z11" s="119">
        <v>0</v>
      </c>
      <c r="AA11" s="112"/>
      <c r="AB11" s="128" t="s">
        <v>85</v>
      </c>
    </row>
    <row r="12" spans="1:28" s="129" customFormat="1" x14ac:dyDescent="0.25">
      <c r="A12" s="112">
        <v>2019</v>
      </c>
      <c r="B12" s="112" t="s">
        <v>79</v>
      </c>
      <c r="C12" s="112">
        <v>48</v>
      </c>
      <c r="D12" s="112" t="s">
        <v>11</v>
      </c>
      <c r="E12" s="113">
        <v>43452</v>
      </c>
      <c r="F12" s="113">
        <v>43739</v>
      </c>
      <c r="G12" s="113">
        <v>43769</v>
      </c>
      <c r="H12" s="113">
        <v>43776</v>
      </c>
      <c r="I12" s="114">
        <v>2976</v>
      </c>
      <c r="J12" s="114" t="s">
        <v>143</v>
      </c>
      <c r="K12" s="112" t="s">
        <v>13</v>
      </c>
      <c r="L12" s="112" t="s">
        <v>16</v>
      </c>
      <c r="M12" s="115">
        <v>274.5</v>
      </c>
      <c r="N12" s="112" t="s">
        <v>39</v>
      </c>
      <c r="O12" s="116">
        <f t="shared" ca="1" si="0"/>
        <v>-816912</v>
      </c>
      <c r="P12" s="117" t="s">
        <v>18</v>
      </c>
      <c r="Q12" s="113" t="s">
        <v>82</v>
      </c>
      <c r="R12" s="118">
        <f t="shared" ca="1" si="1"/>
        <v>691105.73664000002</v>
      </c>
      <c r="S12" s="119">
        <v>0</v>
      </c>
      <c r="T12" s="112"/>
      <c r="U12" s="120">
        <v>295.7405</v>
      </c>
      <c r="V12" s="120">
        <v>232.22639000000001</v>
      </c>
      <c r="W12" s="119">
        <f t="shared" ca="1" si="2"/>
        <v>-125806.26335999997</v>
      </c>
      <c r="X12" s="127">
        <f t="shared" ca="1" si="3"/>
        <v>-125806.26335999997</v>
      </c>
      <c r="Y12" s="119">
        <f t="shared" ca="1" si="4"/>
        <v>-125806.26335999997</v>
      </c>
      <c r="Z12" s="119">
        <v>0</v>
      </c>
      <c r="AA12" s="112"/>
      <c r="AB12" s="128" t="s">
        <v>87</v>
      </c>
    </row>
    <row r="13" spans="1:28" s="129" customFormat="1" x14ac:dyDescent="0.25">
      <c r="A13" s="112">
        <v>2019</v>
      </c>
      <c r="B13" s="112" t="s">
        <v>137</v>
      </c>
      <c r="C13" s="112">
        <v>88</v>
      </c>
      <c r="D13" s="112" t="s">
        <v>38</v>
      </c>
      <c r="E13" s="113">
        <v>43508</v>
      </c>
      <c r="F13" s="113">
        <v>43739</v>
      </c>
      <c r="G13" s="113">
        <v>43769</v>
      </c>
      <c r="H13" s="113">
        <v>43776</v>
      </c>
      <c r="I13" s="114">
        <v>400</v>
      </c>
      <c r="J13" s="114" t="s">
        <v>143</v>
      </c>
      <c r="K13" s="112" t="s">
        <v>13</v>
      </c>
      <c r="L13" s="112" t="s">
        <v>16</v>
      </c>
      <c r="M13" s="115">
        <v>340</v>
      </c>
      <c r="N13" s="112" t="s">
        <v>39</v>
      </c>
      <c r="O13" s="116">
        <f t="shared" ca="1" si="0"/>
        <v>-136000</v>
      </c>
      <c r="P13" s="117" t="s">
        <v>18</v>
      </c>
      <c r="Q13" s="113" t="s">
        <v>145</v>
      </c>
      <c r="R13" s="118">
        <f t="shared" ca="1" si="1"/>
        <v>115602.12</v>
      </c>
      <c r="S13" s="119">
        <v>0</v>
      </c>
      <c r="T13" s="112"/>
      <c r="U13" s="120">
        <v>359.6703</v>
      </c>
      <c r="V13" s="120">
        <v>289.00529999999998</v>
      </c>
      <c r="W13" s="119">
        <f t="shared" ca="1" si="2"/>
        <v>-20397.880000000008</v>
      </c>
      <c r="X13" s="127">
        <f t="shared" ca="1" si="3"/>
        <v>-20397.880000000008</v>
      </c>
      <c r="Y13" s="119">
        <f t="shared" ca="1" si="4"/>
        <v>-20397.880000000008</v>
      </c>
      <c r="Z13" s="119">
        <v>0</v>
      </c>
      <c r="AA13" s="112"/>
      <c r="AB13" s="128" t="s">
        <v>130</v>
      </c>
    </row>
    <row r="14" spans="1:28" s="129" customFormat="1" x14ac:dyDescent="0.25">
      <c r="A14" s="112">
        <v>2019</v>
      </c>
      <c r="B14" s="112" t="s">
        <v>37</v>
      </c>
      <c r="C14" s="112">
        <v>15</v>
      </c>
      <c r="D14" s="112" t="s">
        <v>38</v>
      </c>
      <c r="E14" s="113">
        <v>43434</v>
      </c>
      <c r="F14" s="113">
        <v>43770</v>
      </c>
      <c r="G14" s="113">
        <v>43799</v>
      </c>
      <c r="H14" s="113">
        <v>43805</v>
      </c>
      <c r="I14" s="114">
        <v>650</v>
      </c>
      <c r="J14" s="114" t="s">
        <v>143</v>
      </c>
      <c r="K14" s="112" t="s">
        <v>13</v>
      </c>
      <c r="L14" s="112" t="s">
        <v>16</v>
      </c>
      <c r="M14" s="115">
        <v>282.5</v>
      </c>
      <c r="N14" s="112" t="s">
        <v>39</v>
      </c>
      <c r="O14" s="116">
        <f t="shared" ca="1" si="0"/>
        <v>-183625</v>
      </c>
      <c r="P14" s="117" t="s">
        <v>18</v>
      </c>
      <c r="Q14" s="113" t="s">
        <v>84</v>
      </c>
      <c r="R14" s="118">
        <f t="shared" ca="1" si="1"/>
        <v>119730.91</v>
      </c>
      <c r="S14" s="119">
        <v>0</v>
      </c>
      <c r="T14" s="112"/>
      <c r="U14" s="120">
        <v>269.97190000000001</v>
      </c>
      <c r="V14" s="120">
        <v>184.20140000000001</v>
      </c>
      <c r="W14" s="119">
        <f t="shared" ca="1" si="2"/>
        <v>-63894.09</v>
      </c>
      <c r="X14" s="127">
        <f t="shared" ca="1" si="3"/>
        <v>-63894.09</v>
      </c>
      <c r="Y14" s="119">
        <f t="shared" ca="1" si="4"/>
        <v>-63894.09</v>
      </c>
      <c r="Z14" s="119">
        <v>0</v>
      </c>
      <c r="AA14" s="112"/>
      <c r="AB14" s="128" t="s">
        <v>86</v>
      </c>
    </row>
    <row r="15" spans="1:28" s="129" customFormat="1" x14ac:dyDescent="0.25">
      <c r="A15" s="112">
        <v>2019</v>
      </c>
      <c r="B15" s="112" t="s">
        <v>68</v>
      </c>
      <c r="C15" s="112">
        <v>37</v>
      </c>
      <c r="D15" s="112" t="s">
        <v>11</v>
      </c>
      <c r="E15" s="113">
        <v>43452</v>
      </c>
      <c r="F15" s="113">
        <v>43770</v>
      </c>
      <c r="G15" s="113">
        <v>43799</v>
      </c>
      <c r="H15" s="113">
        <v>43805</v>
      </c>
      <c r="I15" s="114">
        <v>635</v>
      </c>
      <c r="J15" s="114" t="s">
        <v>143</v>
      </c>
      <c r="K15" s="112" t="s">
        <v>13</v>
      </c>
      <c r="L15" s="112" t="s">
        <v>16</v>
      </c>
      <c r="M15" s="115">
        <v>265.5</v>
      </c>
      <c r="N15" s="112" t="s">
        <v>39</v>
      </c>
      <c r="O15" s="116">
        <f t="shared" ca="1" si="0"/>
        <v>-168592.5</v>
      </c>
      <c r="P15" s="117" t="s">
        <v>18</v>
      </c>
      <c r="Q15" s="113" t="s">
        <v>83</v>
      </c>
      <c r="R15" s="118">
        <f t="shared" ca="1" si="1"/>
        <v>107951.397</v>
      </c>
      <c r="S15" s="119">
        <v>0</v>
      </c>
      <c r="T15" s="112"/>
      <c r="U15" s="120">
        <v>279.89724000000001</v>
      </c>
      <c r="V15" s="120">
        <v>170.00219999999999</v>
      </c>
      <c r="W15" s="119">
        <f t="shared" ca="1" si="2"/>
        <v>-60641.10300000001</v>
      </c>
      <c r="X15" s="127">
        <f t="shared" ca="1" si="3"/>
        <v>-60641.10300000001</v>
      </c>
      <c r="Y15" s="119">
        <f t="shared" ca="1" si="4"/>
        <v>-60641.10300000001</v>
      </c>
      <c r="Z15" s="119">
        <v>0</v>
      </c>
      <c r="AA15" s="112"/>
      <c r="AB15" s="128" t="s">
        <v>85</v>
      </c>
    </row>
    <row r="16" spans="1:28" s="129" customFormat="1" x14ac:dyDescent="0.25">
      <c r="A16" s="112">
        <v>2019</v>
      </c>
      <c r="B16" s="112" t="s">
        <v>80</v>
      </c>
      <c r="C16" s="112">
        <v>49</v>
      </c>
      <c r="D16" s="112" t="s">
        <v>11</v>
      </c>
      <c r="E16" s="113">
        <v>43452</v>
      </c>
      <c r="F16" s="113">
        <v>43770</v>
      </c>
      <c r="G16" s="113">
        <v>43799</v>
      </c>
      <c r="H16" s="113">
        <v>43805</v>
      </c>
      <c r="I16" s="114">
        <v>2552</v>
      </c>
      <c r="J16" s="114" t="s">
        <v>143</v>
      </c>
      <c r="K16" s="112" t="s">
        <v>13</v>
      </c>
      <c r="L16" s="112" t="s">
        <v>16</v>
      </c>
      <c r="M16" s="115">
        <v>274.5</v>
      </c>
      <c r="N16" s="112" t="s">
        <v>39</v>
      </c>
      <c r="O16" s="116">
        <f t="shared" ca="1" si="0"/>
        <v>-700524</v>
      </c>
      <c r="P16" s="117" t="s">
        <v>18</v>
      </c>
      <c r="Q16" s="113" t="s">
        <v>82</v>
      </c>
      <c r="R16" s="118">
        <f t="shared" ca="1" si="1"/>
        <v>475837.47288000002</v>
      </c>
      <c r="S16" s="119">
        <v>0</v>
      </c>
      <c r="T16" s="112"/>
      <c r="U16" s="120">
        <v>295.7405</v>
      </c>
      <c r="V16" s="120">
        <v>186.45669000000001</v>
      </c>
      <c r="W16" s="119">
        <f t="shared" ca="1" si="2"/>
        <v>-224686.52711999998</v>
      </c>
      <c r="X16" s="127">
        <f t="shared" ca="1" si="3"/>
        <v>-224686.52711999998</v>
      </c>
      <c r="Y16" s="119">
        <f t="shared" ca="1" si="4"/>
        <v>-224686.52711999998</v>
      </c>
      <c r="Z16" s="119">
        <v>0</v>
      </c>
      <c r="AA16" s="112"/>
      <c r="AB16" s="128" t="s">
        <v>87</v>
      </c>
    </row>
    <row r="17" spans="1:28" s="129" customFormat="1" x14ac:dyDescent="0.25">
      <c r="A17" s="112">
        <v>2019</v>
      </c>
      <c r="B17" s="112" t="s">
        <v>138</v>
      </c>
      <c r="C17" s="112">
        <v>89</v>
      </c>
      <c r="D17" s="112" t="s">
        <v>38</v>
      </c>
      <c r="E17" s="113">
        <v>43508</v>
      </c>
      <c r="F17" s="113">
        <v>43770</v>
      </c>
      <c r="G17" s="113">
        <v>43799</v>
      </c>
      <c r="H17" s="113">
        <v>43805</v>
      </c>
      <c r="I17" s="114">
        <v>400</v>
      </c>
      <c r="J17" s="114" t="s">
        <v>143</v>
      </c>
      <c r="K17" s="112" t="s">
        <v>13</v>
      </c>
      <c r="L17" s="112" t="s">
        <v>16</v>
      </c>
      <c r="M17" s="115">
        <v>340</v>
      </c>
      <c r="N17" s="112" t="s">
        <v>39</v>
      </c>
      <c r="O17" s="116">
        <f t="shared" ca="1" si="0"/>
        <v>-136000</v>
      </c>
      <c r="P17" s="117" t="s">
        <v>18</v>
      </c>
      <c r="Q17" s="113" t="s">
        <v>145</v>
      </c>
      <c r="R17" s="118">
        <f t="shared" ca="1" si="1"/>
        <v>94154.48</v>
      </c>
      <c r="S17" s="119">
        <v>0</v>
      </c>
      <c r="T17" s="112"/>
      <c r="U17" s="120">
        <v>359.6703</v>
      </c>
      <c r="V17" s="120">
        <v>235.3862</v>
      </c>
      <c r="W17" s="119">
        <f t="shared" ca="1" si="2"/>
        <v>-41845.519999999997</v>
      </c>
      <c r="X17" s="127">
        <f t="shared" ca="1" si="3"/>
        <v>-41845.519999999997</v>
      </c>
      <c r="Y17" s="119">
        <f t="shared" ca="1" si="4"/>
        <v>-41845.519999999997</v>
      </c>
      <c r="Z17" s="119">
        <v>0</v>
      </c>
      <c r="AA17" s="112"/>
      <c r="AB17" s="128" t="s">
        <v>130</v>
      </c>
    </row>
    <row r="18" spans="1:28" s="129" customFormat="1" x14ac:dyDescent="0.25">
      <c r="A18" s="112">
        <v>2019</v>
      </c>
      <c r="B18" s="112" t="s">
        <v>69</v>
      </c>
      <c r="C18" s="112">
        <v>38</v>
      </c>
      <c r="D18" s="112" t="s">
        <v>11</v>
      </c>
      <c r="E18" s="113">
        <v>43452</v>
      </c>
      <c r="F18" s="113">
        <v>43800</v>
      </c>
      <c r="G18" s="113">
        <v>43830</v>
      </c>
      <c r="H18" s="113">
        <v>43838</v>
      </c>
      <c r="I18" s="114">
        <v>635</v>
      </c>
      <c r="J18" s="114" t="s">
        <v>143</v>
      </c>
      <c r="K18" s="112" t="s">
        <v>13</v>
      </c>
      <c r="L18" s="112" t="s">
        <v>16</v>
      </c>
      <c r="M18" s="115">
        <v>265.5</v>
      </c>
      <c r="N18" s="112" t="s">
        <v>39</v>
      </c>
      <c r="O18" s="116">
        <f t="shared" ca="1" si="0"/>
        <v>-168592.5</v>
      </c>
      <c r="P18" s="117" t="s">
        <v>18</v>
      </c>
      <c r="Q18" s="113" t="s">
        <v>83</v>
      </c>
      <c r="R18" s="118">
        <f t="shared" ca="1" si="1"/>
        <v>99874.724050000004</v>
      </c>
      <c r="S18" s="119">
        <v>0</v>
      </c>
      <c r="T18" s="112"/>
      <c r="U18" s="120">
        <v>279.89724000000001</v>
      </c>
      <c r="V18" s="120">
        <v>157.28303</v>
      </c>
      <c r="W18" s="119">
        <f t="shared" ca="1" si="2"/>
        <v>-68717.775949999996</v>
      </c>
      <c r="X18" s="127">
        <f t="shared" ca="1" si="3"/>
        <v>-68717.775949999996</v>
      </c>
      <c r="Y18" s="119">
        <f t="shared" ca="1" si="4"/>
        <v>-68717.775949999996</v>
      </c>
      <c r="Z18" s="119">
        <v>0</v>
      </c>
      <c r="AA18" s="112"/>
      <c r="AB18" s="128" t="s">
        <v>85</v>
      </c>
    </row>
    <row r="19" spans="1:28" s="129" customFormat="1" x14ac:dyDescent="0.25">
      <c r="A19" s="112">
        <v>2019</v>
      </c>
      <c r="B19" s="112" t="s">
        <v>81</v>
      </c>
      <c r="C19" s="112">
        <v>50</v>
      </c>
      <c r="D19" s="112" t="s">
        <v>11</v>
      </c>
      <c r="E19" s="113">
        <v>43452</v>
      </c>
      <c r="F19" s="113">
        <v>43800</v>
      </c>
      <c r="G19" s="113">
        <v>43830</v>
      </c>
      <c r="H19" s="113">
        <v>43838</v>
      </c>
      <c r="I19" s="114">
        <v>2637</v>
      </c>
      <c r="J19" s="114" t="s">
        <v>143</v>
      </c>
      <c r="K19" s="112" t="s">
        <v>13</v>
      </c>
      <c r="L19" s="112" t="s">
        <v>16</v>
      </c>
      <c r="M19" s="115">
        <v>274.5</v>
      </c>
      <c r="N19" s="112" t="s">
        <v>39</v>
      </c>
      <c r="O19" s="116">
        <f t="shared" ca="1" si="0"/>
        <v>-723856.5</v>
      </c>
      <c r="P19" s="117" t="s">
        <v>18</v>
      </c>
      <c r="Q19" s="113" t="s">
        <v>82</v>
      </c>
      <c r="R19" s="118">
        <f t="shared" ca="1" si="1"/>
        <v>458041.70510999998</v>
      </c>
      <c r="S19" s="119">
        <v>0</v>
      </c>
      <c r="T19" s="112"/>
      <c r="U19" s="120">
        <v>295.7405</v>
      </c>
      <c r="V19" s="120">
        <v>173.69802999999999</v>
      </c>
      <c r="W19" s="119">
        <f t="shared" ca="1" si="2"/>
        <v>-265814.79489000002</v>
      </c>
      <c r="X19" s="127">
        <f t="shared" ca="1" si="3"/>
        <v>-265814.79489000002</v>
      </c>
      <c r="Y19" s="119">
        <f t="shared" ca="1" si="4"/>
        <v>-265814.79489000002</v>
      </c>
      <c r="Z19" s="119">
        <v>0</v>
      </c>
      <c r="AA19" s="112"/>
      <c r="AB19" s="128" t="s">
        <v>87</v>
      </c>
    </row>
    <row r="20" spans="1:28" s="23" customFormat="1" x14ac:dyDescent="0.25">
      <c r="A20" s="25">
        <v>2019</v>
      </c>
      <c r="B20" s="25" t="s">
        <v>139</v>
      </c>
      <c r="C20" s="25">
        <v>90</v>
      </c>
      <c r="D20" s="25" t="s">
        <v>38</v>
      </c>
      <c r="E20" s="28">
        <v>43508</v>
      </c>
      <c r="F20" s="28">
        <v>43800</v>
      </c>
      <c r="G20" s="28">
        <v>43830</v>
      </c>
      <c r="H20" s="28">
        <v>43838</v>
      </c>
      <c r="I20" s="43">
        <v>400</v>
      </c>
      <c r="J20" s="43" t="s">
        <v>143</v>
      </c>
      <c r="K20" s="25" t="s">
        <v>13</v>
      </c>
      <c r="L20" s="25" t="s">
        <v>16</v>
      </c>
      <c r="M20" s="45">
        <v>340</v>
      </c>
      <c r="N20" s="25" t="s">
        <v>39</v>
      </c>
      <c r="O20" s="41">
        <f t="shared" ca="1" si="0"/>
        <v>-136000</v>
      </c>
      <c r="P20" s="34" t="s">
        <v>18</v>
      </c>
      <c r="Q20" s="84" t="s">
        <v>145</v>
      </c>
      <c r="R20" s="40">
        <f t="shared" ca="1" si="1"/>
        <v>82559.040000000008</v>
      </c>
      <c r="S20" s="30">
        <v>0</v>
      </c>
      <c r="T20" s="25"/>
      <c r="U20" s="120">
        <v>359.6703</v>
      </c>
      <c r="V20" s="49">
        <v>206.39760000000001</v>
      </c>
      <c r="W20" s="30">
        <f t="shared" ca="1" si="2"/>
        <v>-53440.959999999992</v>
      </c>
      <c r="X20" s="47">
        <f t="shared" ca="1" si="3"/>
        <v>-53440.959999999992</v>
      </c>
      <c r="Y20" s="30">
        <f t="shared" ca="1" si="4"/>
        <v>-53440.959999999992</v>
      </c>
      <c r="Z20" s="30">
        <v>0</v>
      </c>
      <c r="AA20" s="25"/>
      <c r="AB20" s="128" t="s">
        <v>130</v>
      </c>
    </row>
    <row r="21" spans="1:28" s="23" customFormat="1" x14ac:dyDescent="0.25">
      <c r="A21" s="97">
        <v>2020</v>
      </c>
      <c r="B21" s="97" t="s">
        <v>149</v>
      </c>
      <c r="C21" s="97">
        <v>91</v>
      </c>
      <c r="D21" s="97" t="s">
        <v>38</v>
      </c>
      <c r="E21" s="84">
        <v>43558</v>
      </c>
      <c r="F21" s="84">
        <v>43831</v>
      </c>
      <c r="G21" s="84">
        <v>43861</v>
      </c>
      <c r="H21" s="84">
        <v>43868</v>
      </c>
      <c r="I21" s="104">
        <v>650</v>
      </c>
      <c r="J21" s="104" t="s">
        <v>143</v>
      </c>
      <c r="K21" s="97" t="s">
        <v>13</v>
      </c>
      <c r="L21" s="97" t="s">
        <v>16</v>
      </c>
      <c r="M21" s="98">
        <v>287</v>
      </c>
      <c r="N21" s="97" t="s">
        <v>39</v>
      </c>
      <c r="O21" s="99">
        <f t="shared" ca="1" si="0"/>
        <v>-186550</v>
      </c>
      <c r="P21" s="100" t="s">
        <v>18</v>
      </c>
      <c r="Q21" s="84" t="s">
        <v>84</v>
      </c>
      <c r="R21" s="101">
        <f t="shared" ca="1" si="1"/>
        <v>111994.48000000001</v>
      </c>
      <c r="S21" s="102">
        <v>0</v>
      </c>
      <c r="T21" s="97"/>
      <c r="U21" s="120">
        <v>269.97190000000001</v>
      </c>
      <c r="V21" s="85">
        <v>172.29920000000001</v>
      </c>
      <c r="W21" s="102">
        <f t="shared" ca="1" si="2"/>
        <v>-74555.51999999999</v>
      </c>
      <c r="X21" s="105">
        <f t="shared" ca="1" si="3"/>
        <v>-74555.51999999999</v>
      </c>
      <c r="Y21" s="102">
        <f t="shared" ca="1" si="4"/>
        <v>-74555.51999999999</v>
      </c>
      <c r="Z21" s="102">
        <v>0</v>
      </c>
      <c r="AA21" s="97"/>
      <c r="AB21" s="128" t="s">
        <v>86</v>
      </c>
    </row>
    <row r="22" spans="1:28" s="23" customFormat="1" x14ac:dyDescent="0.25">
      <c r="A22" s="97">
        <v>2020</v>
      </c>
      <c r="B22" s="97" t="s">
        <v>150</v>
      </c>
      <c r="C22" s="97">
        <v>92</v>
      </c>
      <c r="D22" s="97" t="s">
        <v>38</v>
      </c>
      <c r="E22" s="84">
        <v>43558</v>
      </c>
      <c r="F22" s="84">
        <v>43862</v>
      </c>
      <c r="G22" s="84">
        <v>43890</v>
      </c>
      <c r="H22" s="84">
        <v>43896</v>
      </c>
      <c r="I22" s="104">
        <v>650</v>
      </c>
      <c r="J22" s="104" t="s">
        <v>143</v>
      </c>
      <c r="K22" s="97" t="s">
        <v>13</v>
      </c>
      <c r="L22" s="97" t="s">
        <v>16</v>
      </c>
      <c r="M22" s="98">
        <v>287</v>
      </c>
      <c r="N22" s="97" t="s">
        <v>39</v>
      </c>
      <c r="O22" s="99">
        <f t="shared" ca="1" si="0"/>
        <v>-186550</v>
      </c>
      <c r="P22" s="100" t="s">
        <v>18</v>
      </c>
      <c r="Q22" s="84" t="s">
        <v>84</v>
      </c>
      <c r="R22" s="101">
        <f t="shared" ca="1" si="1"/>
        <v>113177.48000000001</v>
      </c>
      <c r="S22" s="102">
        <v>0</v>
      </c>
      <c r="T22" s="97"/>
      <c r="U22" s="120">
        <v>269.97190000000001</v>
      </c>
      <c r="V22" s="85">
        <v>174.11920000000001</v>
      </c>
      <c r="W22" s="102">
        <f t="shared" ca="1" si="2"/>
        <v>-73372.51999999999</v>
      </c>
      <c r="X22" s="105">
        <f t="shared" ca="1" si="3"/>
        <v>-73372.51999999999</v>
      </c>
      <c r="Y22" s="102">
        <f t="shared" ca="1" si="4"/>
        <v>-73372.51999999999</v>
      </c>
      <c r="Z22" s="102">
        <v>0</v>
      </c>
      <c r="AA22" s="97"/>
      <c r="AB22" s="128" t="s">
        <v>86</v>
      </c>
    </row>
    <row r="23" spans="1:28" s="139" customFormat="1" x14ac:dyDescent="0.25">
      <c r="A23" s="106">
        <v>2020</v>
      </c>
      <c r="B23" s="106" t="s">
        <v>151</v>
      </c>
      <c r="C23" s="106">
        <v>93</v>
      </c>
      <c r="D23" s="106" t="s">
        <v>38</v>
      </c>
      <c r="E23" s="107">
        <v>43558</v>
      </c>
      <c r="F23" s="107">
        <v>43891</v>
      </c>
      <c r="G23" s="107">
        <v>43921</v>
      </c>
      <c r="H23" s="107">
        <v>43928</v>
      </c>
      <c r="I23" s="108">
        <v>650</v>
      </c>
      <c r="J23" s="108" t="s">
        <v>143</v>
      </c>
      <c r="K23" s="106" t="s">
        <v>13</v>
      </c>
      <c r="L23" s="106" t="s">
        <v>16</v>
      </c>
      <c r="M23" s="109">
        <v>287</v>
      </c>
      <c r="N23" s="106" t="s">
        <v>39</v>
      </c>
      <c r="O23" s="110">
        <f t="shared" ca="1" si="0"/>
        <v>-186550</v>
      </c>
      <c r="P23" s="111" t="s">
        <v>18</v>
      </c>
      <c r="Q23" s="107" t="s">
        <v>84</v>
      </c>
      <c r="R23" s="130">
        <f t="shared" ca="1" si="1"/>
        <v>115097.255</v>
      </c>
      <c r="S23" s="131">
        <v>0</v>
      </c>
      <c r="T23" s="106"/>
      <c r="U23" s="120">
        <v>269.97190000000001</v>
      </c>
      <c r="V23" s="137">
        <v>177.0727</v>
      </c>
      <c r="W23" s="131">
        <f t="shared" ca="1" si="2"/>
        <v>-71452.744999999995</v>
      </c>
      <c r="X23" s="138">
        <f t="shared" ca="1" si="3"/>
        <v>-71452.744999999995</v>
      </c>
      <c r="Y23" s="131">
        <f t="shared" ca="1" si="4"/>
        <v>-71452.744999999995</v>
      </c>
      <c r="Z23" s="131">
        <v>0</v>
      </c>
      <c r="AA23" s="106"/>
      <c r="AB23" s="128" t="s">
        <v>86</v>
      </c>
    </row>
    <row r="24" spans="1:28" s="129" customFormat="1" x14ac:dyDescent="0.25">
      <c r="A24" s="124">
        <v>2020</v>
      </c>
      <c r="B24" s="124" t="s">
        <v>155</v>
      </c>
      <c r="C24" s="124">
        <v>97</v>
      </c>
      <c r="D24" s="124" t="s">
        <v>38</v>
      </c>
      <c r="E24" s="125">
        <v>43609</v>
      </c>
      <c r="F24" s="125">
        <v>43922</v>
      </c>
      <c r="G24" s="125">
        <v>43951</v>
      </c>
      <c r="H24" s="125">
        <v>43959</v>
      </c>
      <c r="I24" s="126">
        <v>650</v>
      </c>
      <c r="J24" s="126" t="s">
        <v>143</v>
      </c>
      <c r="K24" s="124" t="s">
        <v>13</v>
      </c>
      <c r="L24" s="124" t="s">
        <v>16</v>
      </c>
      <c r="M24" s="147">
        <v>272.5</v>
      </c>
      <c r="N24" s="124" t="s">
        <v>39</v>
      </c>
      <c r="O24" s="148">
        <f t="shared" ca="1" si="0"/>
        <v>-177125</v>
      </c>
      <c r="P24" s="149" t="s">
        <v>18</v>
      </c>
      <c r="Q24" s="125" t="s">
        <v>84</v>
      </c>
      <c r="R24" s="150">
        <f t="shared" ca="1" si="1"/>
        <v>117123.30499999999</v>
      </c>
      <c r="S24" s="151">
        <v>0</v>
      </c>
      <c r="T24" s="124"/>
      <c r="U24" s="120">
        <v>269.97190000000001</v>
      </c>
      <c r="V24" s="152">
        <v>180.18969999999999</v>
      </c>
      <c r="W24" s="151">
        <f t="shared" ca="1" si="2"/>
        <v>-60001.695000000007</v>
      </c>
      <c r="X24" s="156">
        <f t="shared" ca="1" si="3"/>
        <v>-60001.695000000007</v>
      </c>
      <c r="Y24" s="151">
        <f t="shared" ca="1" si="4"/>
        <v>-60001.695000000007</v>
      </c>
      <c r="Z24" s="151">
        <v>0</v>
      </c>
      <c r="AA24" s="124"/>
      <c r="AB24" s="128" t="s">
        <v>86</v>
      </c>
    </row>
    <row r="25" spans="1:28" s="154" customFormat="1" x14ac:dyDescent="0.25">
      <c r="A25" s="124">
        <v>2020</v>
      </c>
      <c r="B25" s="124" t="s">
        <v>157</v>
      </c>
      <c r="C25" s="124">
        <v>99</v>
      </c>
      <c r="D25" s="124" t="s">
        <v>38</v>
      </c>
      <c r="E25" s="125">
        <v>43623</v>
      </c>
      <c r="F25" s="125">
        <v>43952</v>
      </c>
      <c r="G25" s="125">
        <v>43982</v>
      </c>
      <c r="H25" s="125">
        <v>43990</v>
      </c>
      <c r="I25" s="126">
        <v>650</v>
      </c>
      <c r="J25" s="126" t="s">
        <v>143</v>
      </c>
      <c r="K25" s="124" t="s">
        <v>13</v>
      </c>
      <c r="L25" s="124" t="s">
        <v>16</v>
      </c>
      <c r="M25" s="147">
        <v>250</v>
      </c>
      <c r="N25" s="124" t="s">
        <v>39</v>
      </c>
      <c r="O25" s="148">
        <f t="shared" ca="1" si="0"/>
        <v>-162500</v>
      </c>
      <c r="P25" s="149" t="s">
        <v>18</v>
      </c>
      <c r="Q25" s="125" t="s">
        <v>84</v>
      </c>
      <c r="R25" s="150">
        <f t="shared" ca="1" si="1"/>
        <v>119162.22500000001</v>
      </c>
      <c r="S25" s="151">
        <v>0</v>
      </c>
      <c r="T25" s="124"/>
      <c r="U25" s="120">
        <v>269.97190000000001</v>
      </c>
      <c r="V25" s="152">
        <v>183.32650000000001</v>
      </c>
      <c r="W25" s="151">
        <f t="shared" ca="1" si="2"/>
        <v>-43337.774999999994</v>
      </c>
      <c r="X25" s="156">
        <f t="shared" ca="1" si="3"/>
        <v>-43337.774999999994</v>
      </c>
      <c r="Y25" s="151">
        <f t="shared" ca="1" si="4"/>
        <v>-43337.774999999994</v>
      </c>
      <c r="Z25" s="151">
        <v>0</v>
      </c>
      <c r="AA25" s="124"/>
      <c r="AB25" s="128" t="s">
        <v>86</v>
      </c>
    </row>
    <row r="26" spans="1:28" s="154" customFormat="1" x14ac:dyDescent="0.25">
      <c r="A26" s="124">
        <v>2020</v>
      </c>
      <c r="B26" s="124" t="s">
        <v>160</v>
      </c>
      <c r="C26" s="124">
        <v>102</v>
      </c>
      <c r="D26" s="124" t="s">
        <v>38</v>
      </c>
      <c r="E26" s="125">
        <v>43649</v>
      </c>
      <c r="F26" s="125">
        <v>43983</v>
      </c>
      <c r="G26" s="125">
        <v>44012</v>
      </c>
      <c r="H26" s="125">
        <v>44019</v>
      </c>
      <c r="I26" s="126">
        <v>650</v>
      </c>
      <c r="J26" s="126" t="s">
        <v>143</v>
      </c>
      <c r="K26" s="124" t="s">
        <v>13</v>
      </c>
      <c r="L26" s="124" t="s">
        <v>16</v>
      </c>
      <c r="M26" s="147">
        <v>256</v>
      </c>
      <c r="N26" s="124" t="s">
        <v>39</v>
      </c>
      <c r="O26" s="148">
        <f t="shared" ca="1" si="0"/>
        <v>-166400</v>
      </c>
      <c r="P26" s="149" t="s">
        <v>18</v>
      </c>
      <c r="Q26" s="125" t="s">
        <v>84</v>
      </c>
      <c r="R26" s="150">
        <f t="shared" ca="1" si="1"/>
        <v>120729.05</v>
      </c>
      <c r="S26" s="151">
        <v>0</v>
      </c>
      <c r="T26" s="124"/>
      <c r="U26" s="120">
        <v>269.97190000000001</v>
      </c>
      <c r="V26" s="152">
        <v>185.73699999999999</v>
      </c>
      <c r="W26" s="151">
        <f t="shared" ca="1" si="2"/>
        <v>-45670.950000000004</v>
      </c>
      <c r="X26" s="156">
        <f t="shared" ca="1" si="3"/>
        <v>-45670.950000000004</v>
      </c>
      <c r="Y26" s="151">
        <f t="shared" ca="1" si="4"/>
        <v>-45670.950000000004</v>
      </c>
      <c r="Z26" s="151">
        <v>0</v>
      </c>
      <c r="AA26" s="124"/>
      <c r="AB26" s="128" t="s">
        <v>86</v>
      </c>
    </row>
    <row r="27" spans="1:28" s="154" customFormat="1" x14ac:dyDescent="0.25">
      <c r="A27" s="124">
        <v>2020</v>
      </c>
      <c r="B27" s="124" t="s">
        <v>161</v>
      </c>
      <c r="C27" s="124">
        <v>103</v>
      </c>
      <c r="D27" s="124" t="s">
        <v>38</v>
      </c>
      <c r="E27" s="125">
        <v>43672</v>
      </c>
      <c r="F27" s="125">
        <v>43831</v>
      </c>
      <c r="G27" s="125">
        <v>43861</v>
      </c>
      <c r="H27" s="125">
        <v>43868</v>
      </c>
      <c r="I27" s="126">
        <v>1428</v>
      </c>
      <c r="J27" s="126" t="s">
        <v>143</v>
      </c>
      <c r="K27" s="124" t="s">
        <v>13</v>
      </c>
      <c r="L27" s="124" t="s">
        <v>16</v>
      </c>
      <c r="M27" s="147">
        <v>257.5</v>
      </c>
      <c r="N27" s="124" t="s">
        <v>39</v>
      </c>
      <c r="O27" s="148">
        <f t="shared" ca="1" si="0"/>
        <v>-367710</v>
      </c>
      <c r="P27" s="149" t="s">
        <v>18</v>
      </c>
      <c r="Q27" s="125" t="s">
        <v>82</v>
      </c>
      <c r="R27" s="150">
        <f t="shared" ca="1" si="1"/>
        <v>249947.12399999998</v>
      </c>
      <c r="S27" s="151">
        <v>0</v>
      </c>
      <c r="T27" s="124"/>
      <c r="U27" s="120">
        <v>269.97190000000001</v>
      </c>
      <c r="V27" s="152">
        <v>175.03299999999999</v>
      </c>
      <c r="W27" s="151">
        <f t="shared" ca="1" si="2"/>
        <v>-117762.87600000002</v>
      </c>
      <c r="X27" s="156">
        <f t="shared" ca="1" si="3"/>
        <v>-117762.87600000002</v>
      </c>
      <c r="Y27" s="151">
        <f t="shared" ca="1" si="4"/>
        <v>-117762.87600000002</v>
      </c>
      <c r="Z27" s="151">
        <v>0</v>
      </c>
      <c r="AA27" s="124"/>
      <c r="AB27" s="153" t="s">
        <v>87</v>
      </c>
    </row>
    <row r="28" spans="1:28" s="154" customFormat="1" x14ac:dyDescent="0.25">
      <c r="A28" s="124">
        <v>2020</v>
      </c>
      <c r="B28" s="124" t="s">
        <v>162</v>
      </c>
      <c r="C28" s="124">
        <v>104</v>
      </c>
      <c r="D28" s="124" t="s">
        <v>38</v>
      </c>
      <c r="E28" s="125">
        <v>43672</v>
      </c>
      <c r="F28" s="125">
        <v>43862</v>
      </c>
      <c r="G28" s="125">
        <v>43890</v>
      </c>
      <c r="H28" s="125">
        <v>43896</v>
      </c>
      <c r="I28" s="126">
        <v>1428</v>
      </c>
      <c r="J28" s="126" t="s">
        <v>143</v>
      </c>
      <c r="K28" s="124" t="s">
        <v>13</v>
      </c>
      <c r="L28" s="124" t="s">
        <v>16</v>
      </c>
      <c r="M28" s="147">
        <v>257.5</v>
      </c>
      <c r="N28" s="124" t="s">
        <v>39</v>
      </c>
      <c r="O28" s="148">
        <f t="shared" ca="1" si="0"/>
        <v>-367710</v>
      </c>
      <c r="P28" s="149" t="s">
        <v>18</v>
      </c>
      <c r="Q28" s="125" t="s">
        <v>82</v>
      </c>
      <c r="R28" s="150">
        <f t="shared" ca="1" si="1"/>
        <v>252538.51560000001</v>
      </c>
      <c r="S28" s="151">
        <v>0</v>
      </c>
      <c r="T28" s="124"/>
      <c r="U28" s="120">
        <v>269.97190000000001</v>
      </c>
      <c r="V28" s="152">
        <v>176.8477</v>
      </c>
      <c r="W28" s="151">
        <f t="shared" ca="1" si="2"/>
        <v>-115171.4844</v>
      </c>
      <c r="X28" s="156">
        <f t="shared" ca="1" si="3"/>
        <v>-115171.4844</v>
      </c>
      <c r="Y28" s="151">
        <f t="shared" ca="1" si="4"/>
        <v>-115171.4844</v>
      </c>
      <c r="Z28" s="151">
        <v>0</v>
      </c>
      <c r="AA28" s="124"/>
      <c r="AB28" s="153" t="s">
        <v>87</v>
      </c>
    </row>
    <row r="29" spans="1:28" s="154" customFormat="1" x14ac:dyDescent="0.25">
      <c r="A29" s="124">
        <v>2020</v>
      </c>
      <c r="B29" s="124" t="s">
        <v>163</v>
      </c>
      <c r="C29" s="124">
        <v>105</v>
      </c>
      <c r="D29" s="124" t="s">
        <v>38</v>
      </c>
      <c r="E29" s="125">
        <v>43672</v>
      </c>
      <c r="F29" s="125">
        <v>43891</v>
      </c>
      <c r="G29" s="125">
        <v>43921</v>
      </c>
      <c r="H29" s="125">
        <v>43928</v>
      </c>
      <c r="I29" s="126">
        <v>1428</v>
      </c>
      <c r="J29" s="126" t="s">
        <v>143</v>
      </c>
      <c r="K29" s="124" t="s">
        <v>13</v>
      </c>
      <c r="L29" s="124" t="s">
        <v>16</v>
      </c>
      <c r="M29" s="147">
        <v>257.5</v>
      </c>
      <c r="N29" s="124" t="s">
        <v>39</v>
      </c>
      <c r="O29" s="148">
        <f t="shared" ca="1" si="0"/>
        <v>-367710</v>
      </c>
      <c r="P29" s="149" t="s">
        <v>18</v>
      </c>
      <c r="Q29" s="125" t="s">
        <v>82</v>
      </c>
      <c r="R29" s="150">
        <f t="shared" ca="1" si="1"/>
        <v>256748.8308</v>
      </c>
      <c r="S29" s="151">
        <v>0</v>
      </c>
      <c r="T29" s="124"/>
      <c r="U29" s="120">
        <v>269.97190000000001</v>
      </c>
      <c r="V29" s="152">
        <v>179.7961</v>
      </c>
      <c r="W29" s="151">
        <f t="shared" ca="1" si="2"/>
        <v>-110961.1692</v>
      </c>
      <c r="X29" s="156">
        <f t="shared" ca="1" si="3"/>
        <v>-110961.1692</v>
      </c>
      <c r="Y29" s="151">
        <f t="shared" ca="1" si="4"/>
        <v>-110961.1692</v>
      </c>
      <c r="Z29" s="151">
        <v>0</v>
      </c>
      <c r="AA29" s="124"/>
      <c r="AB29" s="153" t="s">
        <v>87</v>
      </c>
    </row>
    <row r="30" spans="1:28" s="154" customFormat="1" x14ac:dyDescent="0.25">
      <c r="A30" s="124">
        <v>2020</v>
      </c>
      <c r="B30" s="124" t="s">
        <v>164</v>
      </c>
      <c r="C30" s="124">
        <v>106</v>
      </c>
      <c r="D30" s="124" t="s">
        <v>38</v>
      </c>
      <c r="E30" s="125">
        <v>43672</v>
      </c>
      <c r="F30" s="125">
        <v>43922</v>
      </c>
      <c r="G30" s="125">
        <v>43951</v>
      </c>
      <c r="H30" s="125">
        <v>43959</v>
      </c>
      <c r="I30" s="126">
        <v>1428</v>
      </c>
      <c r="J30" s="126" t="s">
        <v>143</v>
      </c>
      <c r="K30" s="124" t="s">
        <v>13</v>
      </c>
      <c r="L30" s="124" t="s">
        <v>16</v>
      </c>
      <c r="M30" s="147">
        <v>257.5</v>
      </c>
      <c r="N30" s="124" t="s">
        <v>39</v>
      </c>
      <c r="O30" s="148">
        <f t="shared" ca="1" si="0"/>
        <v>-367710</v>
      </c>
      <c r="P30" s="149" t="s">
        <v>18</v>
      </c>
      <c r="Q30" s="125" t="s">
        <v>82</v>
      </c>
      <c r="R30" s="150">
        <f t="shared" ca="1" si="1"/>
        <v>261188.34</v>
      </c>
      <c r="S30" s="151">
        <v>0</v>
      </c>
      <c r="T30" s="124"/>
      <c r="U30" s="120">
        <v>269.97190000000001</v>
      </c>
      <c r="V30" s="152">
        <v>182.905</v>
      </c>
      <c r="W30" s="151">
        <f t="shared" ca="1" si="2"/>
        <v>-106521.66</v>
      </c>
      <c r="X30" s="156">
        <f t="shared" ca="1" si="3"/>
        <v>-106521.66</v>
      </c>
      <c r="Y30" s="151">
        <f t="shared" ca="1" si="4"/>
        <v>-106521.66</v>
      </c>
      <c r="Z30" s="151">
        <v>0</v>
      </c>
      <c r="AA30" s="124"/>
      <c r="AB30" s="153" t="s">
        <v>87</v>
      </c>
    </row>
    <row r="31" spans="1:28" s="154" customFormat="1" x14ac:dyDescent="0.25">
      <c r="A31" s="124">
        <v>2020</v>
      </c>
      <c r="B31" s="124" t="s">
        <v>165</v>
      </c>
      <c r="C31" s="124">
        <v>107</v>
      </c>
      <c r="D31" s="124" t="s">
        <v>38</v>
      </c>
      <c r="E31" s="125">
        <v>43672</v>
      </c>
      <c r="F31" s="125">
        <v>43952</v>
      </c>
      <c r="G31" s="125">
        <v>43982</v>
      </c>
      <c r="H31" s="125">
        <v>43987</v>
      </c>
      <c r="I31" s="126">
        <v>1428</v>
      </c>
      <c r="J31" s="126" t="s">
        <v>143</v>
      </c>
      <c r="K31" s="124" t="s">
        <v>13</v>
      </c>
      <c r="L31" s="124" t="s">
        <v>16</v>
      </c>
      <c r="M31" s="147">
        <v>257.5</v>
      </c>
      <c r="N31" s="124" t="s">
        <v>39</v>
      </c>
      <c r="O31" s="148">
        <f t="shared" ca="1" si="0"/>
        <v>-367710</v>
      </c>
      <c r="P31" s="149" t="s">
        <v>18</v>
      </c>
      <c r="Q31" s="125" t="s">
        <v>82</v>
      </c>
      <c r="R31" s="150">
        <f t="shared" ca="1" si="1"/>
        <v>265654.69560000004</v>
      </c>
      <c r="S31" s="151">
        <v>0</v>
      </c>
      <c r="T31" s="124"/>
      <c r="U31" s="120">
        <v>269.97190000000001</v>
      </c>
      <c r="V31" s="152">
        <v>186.03270000000001</v>
      </c>
      <c r="W31" s="151">
        <f t="shared" ca="1" si="2"/>
        <v>-102055.30439999999</v>
      </c>
      <c r="X31" s="156">
        <f t="shared" ca="1" si="3"/>
        <v>-102055.30439999999</v>
      </c>
      <c r="Y31" s="151">
        <f t="shared" ca="1" si="4"/>
        <v>-102055.30439999999</v>
      </c>
      <c r="Z31" s="151">
        <v>0</v>
      </c>
      <c r="AA31" s="124"/>
      <c r="AB31" s="153" t="s">
        <v>87</v>
      </c>
    </row>
    <row r="32" spans="1:28" s="154" customFormat="1" x14ac:dyDescent="0.25">
      <c r="A32" s="124">
        <v>2020</v>
      </c>
      <c r="B32" s="124" t="s">
        <v>166</v>
      </c>
      <c r="C32" s="124">
        <v>108</v>
      </c>
      <c r="D32" s="124" t="s">
        <v>38</v>
      </c>
      <c r="E32" s="125">
        <v>43672</v>
      </c>
      <c r="F32" s="125">
        <v>43983</v>
      </c>
      <c r="G32" s="125">
        <v>44012</v>
      </c>
      <c r="H32" s="125">
        <v>44019</v>
      </c>
      <c r="I32" s="126">
        <v>1428</v>
      </c>
      <c r="J32" s="126" t="s">
        <v>143</v>
      </c>
      <c r="K32" s="124" t="s">
        <v>13</v>
      </c>
      <c r="L32" s="124" t="s">
        <v>16</v>
      </c>
      <c r="M32" s="147">
        <v>257.5</v>
      </c>
      <c r="N32" s="124" t="s">
        <v>39</v>
      </c>
      <c r="O32" s="148">
        <f t="shared" ca="1" si="0"/>
        <v>-367710</v>
      </c>
      <c r="P32" s="149" t="s">
        <v>18</v>
      </c>
      <c r="Q32" s="125" t="s">
        <v>82</v>
      </c>
      <c r="R32" s="150">
        <f t="shared" ca="1" si="1"/>
        <v>269091.03480000002</v>
      </c>
      <c r="S32" s="151">
        <v>0</v>
      </c>
      <c r="T32" s="124"/>
      <c r="U32" s="120">
        <v>269.97190000000001</v>
      </c>
      <c r="V32" s="152">
        <v>188.4391</v>
      </c>
      <c r="W32" s="151">
        <f t="shared" ca="1" si="2"/>
        <v>-98618.965200000006</v>
      </c>
      <c r="X32" s="156">
        <f t="shared" ca="1" si="3"/>
        <v>-98618.965200000006</v>
      </c>
      <c r="Y32" s="151">
        <f t="shared" ca="1" si="4"/>
        <v>-98618.965200000006</v>
      </c>
      <c r="Z32" s="151">
        <v>0</v>
      </c>
      <c r="AA32" s="124"/>
      <c r="AB32" s="153" t="s">
        <v>87</v>
      </c>
    </row>
    <row r="33" spans="1:29" s="155" customFormat="1" ht="13.8" thickBot="1" x14ac:dyDescent="0.3">
      <c r="A33" s="121">
        <v>2020</v>
      </c>
      <c r="B33" s="121" t="s">
        <v>167</v>
      </c>
      <c r="C33" s="121">
        <v>109</v>
      </c>
      <c r="D33" s="121" t="s">
        <v>38</v>
      </c>
      <c r="E33" s="122">
        <v>43672</v>
      </c>
      <c r="F33" s="122">
        <v>44013</v>
      </c>
      <c r="G33" s="122">
        <v>44043</v>
      </c>
      <c r="H33" s="122">
        <v>44050</v>
      </c>
      <c r="I33" s="123">
        <v>1428</v>
      </c>
      <c r="J33" s="123" t="s">
        <v>143</v>
      </c>
      <c r="K33" s="121" t="s">
        <v>13</v>
      </c>
      <c r="L33" s="121" t="s">
        <v>16</v>
      </c>
      <c r="M33" s="132">
        <v>257.5</v>
      </c>
      <c r="N33" s="121" t="s">
        <v>39</v>
      </c>
      <c r="O33" s="133">
        <f t="shared" ca="1" si="0"/>
        <v>-367710</v>
      </c>
      <c r="P33" s="134" t="s">
        <v>18</v>
      </c>
      <c r="Q33" s="122" t="s">
        <v>82</v>
      </c>
      <c r="R33" s="135">
        <f t="shared" ca="1" si="1"/>
        <v>272488.24679999996</v>
      </c>
      <c r="S33" s="136">
        <v>0</v>
      </c>
      <c r="T33" s="121"/>
      <c r="U33" s="158">
        <v>269.97190000000001</v>
      </c>
      <c r="V33" s="140">
        <v>190.81809999999999</v>
      </c>
      <c r="W33" s="141">
        <f t="shared" ca="1" si="2"/>
        <v>-95221.753200000021</v>
      </c>
      <c r="X33" s="142">
        <f t="shared" ca="1" si="3"/>
        <v>-95221.753200000021</v>
      </c>
      <c r="Y33" s="141">
        <f t="shared" ca="1" si="4"/>
        <v>-95221.753200000021</v>
      </c>
      <c r="Z33" s="136">
        <v>0</v>
      </c>
      <c r="AA33" s="121"/>
      <c r="AB33" s="143" t="s">
        <v>87</v>
      </c>
    </row>
    <row r="34" spans="1:29" s="24" customFormat="1" ht="13.8" thickTop="1" x14ac:dyDescent="0.25">
      <c r="A34" s="26"/>
      <c r="B34" s="26"/>
      <c r="C34" s="26"/>
      <c r="D34" s="26"/>
      <c r="E34" s="29"/>
      <c r="F34" s="29"/>
      <c r="G34" s="29"/>
      <c r="H34" s="26"/>
      <c r="I34" s="157">
        <f ca="1">SUM(I10:I33)</f>
        <v>26466</v>
      </c>
      <c r="K34" s="26"/>
      <c r="L34" s="31"/>
      <c r="M34" s="26"/>
      <c r="N34" s="26" t="s">
        <v>39</v>
      </c>
      <c r="O34" s="42">
        <f ca="1">SUM(O10:O33)</f>
        <v>-7161965</v>
      </c>
      <c r="P34" s="42"/>
      <c r="Q34" s="26"/>
      <c r="R34" s="31">
        <f ca="1">SUM(R10:R33)</f>
        <v>5056525.9019300006</v>
      </c>
      <c r="S34" s="31"/>
      <c r="T34" s="26"/>
      <c r="U34" s="26" t="s">
        <v>41</v>
      </c>
      <c r="V34" s="31"/>
      <c r="W34" s="31">
        <f ca="1">SUM(W10:W33)</f>
        <v>-2105439.0980699998</v>
      </c>
      <c r="X34" s="31">
        <f ca="1">SUM(X10:X33)</f>
        <v>-2105439.0980699998</v>
      </c>
      <c r="Y34" s="31">
        <f ca="1">SUM(Y10:Y33)</f>
        <v>-2105439.0980699998</v>
      </c>
      <c r="Z34" s="31"/>
      <c r="AA34" s="42">
        <v>-20491461.833376467</v>
      </c>
      <c r="AB34" s="87"/>
      <c r="AC34" s="42"/>
    </row>
    <row r="35" spans="1:29" s="24" customFormat="1" x14ac:dyDescent="0.25">
      <c r="A35" s="26"/>
      <c r="B35" s="26"/>
      <c r="C35" s="26"/>
      <c r="D35" s="26"/>
      <c r="E35" s="29"/>
      <c r="F35" s="29"/>
      <c r="G35" s="29"/>
      <c r="H35" s="26"/>
      <c r="K35" s="26"/>
      <c r="L35" s="31"/>
      <c r="M35" s="26"/>
      <c r="N35" s="26"/>
      <c r="O35" s="42"/>
      <c r="P35" s="42"/>
      <c r="Q35" s="26"/>
      <c r="R35" s="31"/>
      <c r="S35" s="31"/>
      <c r="T35" s="26"/>
      <c r="U35" s="26"/>
      <c r="V35" s="31"/>
      <c r="W35" s="31"/>
      <c r="X35" s="31"/>
      <c r="Y35" s="31"/>
      <c r="Z35" s="31"/>
      <c r="AA35" s="42"/>
      <c r="AB35" s="87"/>
      <c r="AC35" s="42"/>
    </row>
    <row r="36" spans="1:29" s="23" customFormat="1" x14ac:dyDescent="0.25">
      <c r="A36" s="25">
        <v>2019</v>
      </c>
      <c r="B36" s="25" t="s">
        <v>53</v>
      </c>
      <c r="C36" s="25">
        <v>25</v>
      </c>
      <c r="D36" s="25" t="s">
        <v>38</v>
      </c>
      <c r="E36" s="28">
        <v>43437</v>
      </c>
      <c r="F36" s="28">
        <v>43739</v>
      </c>
      <c r="G36" s="28">
        <v>43769</v>
      </c>
      <c r="H36" s="28">
        <v>43777</v>
      </c>
      <c r="I36" s="43">
        <v>550</v>
      </c>
      <c r="J36" s="43" t="s">
        <v>143</v>
      </c>
      <c r="K36" s="25" t="s">
        <v>13</v>
      </c>
      <c r="L36" s="25" t="s">
        <v>16</v>
      </c>
      <c r="M36" s="45">
        <v>1240</v>
      </c>
      <c r="N36" s="25" t="s">
        <v>43</v>
      </c>
      <c r="O36" s="41">
        <f t="shared" ref="O36:O43" si="5">-(M36*I36)</f>
        <v>-682000</v>
      </c>
      <c r="P36" s="34" t="s">
        <v>18</v>
      </c>
      <c r="Q36" s="84" t="s">
        <v>83</v>
      </c>
      <c r="R36" s="40">
        <f t="shared" ref="R36:R43" si="6">I36*V36</f>
        <v>532066.42500000005</v>
      </c>
      <c r="S36" s="30">
        <v>0</v>
      </c>
      <c r="T36" s="25"/>
      <c r="U36" s="85">
        <v>1217.3169</v>
      </c>
      <c r="V36" s="85">
        <v>967.39350000000002</v>
      </c>
      <c r="W36" s="30">
        <f t="shared" ref="W36:W43" si="7">(V36-M36)*I36</f>
        <v>-149933.57499999998</v>
      </c>
      <c r="X36" s="47">
        <f t="shared" ref="X36:X43" si="8">W36</f>
        <v>-149933.57499999998</v>
      </c>
      <c r="Y36" s="30">
        <f t="shared" ref="Y36:Y43" si="9">W36</f>
        <v>-149933.57499999998</v>
      </c>
      <c r="Z36" s="30">
        <v>0</v>
      </c>
      <c r="AA36" s="25"/>
      <c r="AB36" s="128" t="s">
        <v>85</v>
      </c>
    </row>
    <row r="37" spans="1:29" s="23" customFormat="1" x14ac:dyDescent="0.25">
      <c r="A37" s="25">
        <v>2019</v>
      </c>
      <c r="B37" s="25" t="s">
        <v>54</v>
      </c>
      <c r="C37" s="25">
        <v>26</v>
      </c>
      <c r="D37" s="25" t="s">
        <v>38</v>
      </c>
      <c r="E37" s="28">
        <v>43437</v>
      </c>
      <c r="F37" s="28">
        <v>43770</v>
      </c>
      <c r="G37" s="28">
        <v>43799</v>
      </c>
      <c r="H37" s="28">
        <v>43805</v>
      </c>
      <c r="I37" s="43">
        <v>550</v>
      </c>
      <c r="J37" s="43" t="s">
        <v>143</v>
      </c>
      <c r="K37" s="25" t="s">
        <v>13</v>
      </c>
      <c r="L37" s="25" t="s">
        <v>16</v>
      </c>
      <c r="M37" s="45">
        <v>1240</v>
      </c>
      <c r="N37" s="25" t="s">
        <v>43</v>
      </c>
      <c r="O37" s="41">
        <f t="shared" si="5"/>
        <v>-682000</v>
      </c>
      <c r="P37" s="34" t="s">
        <v>18</v>
      </c>
      <c r="Q37" s="84" t="s">
        <v>83</v>
      </c>
      <c r="R37" s="40">
        <f t="shared" si="6"/>
        <v>422982.67</v>
      </c>
      <c r="S37" s="30">
        <v>0</v>
      </c>
      <c r="T37" s="25"/>
      <c r="U37" s="85">
        <v>1217.3169</v>
      </c>
      <c r="V37" s="85">
        <v>769.05939999999998</v>
      </c>
      <c r="W37" s="30">
        <f t="shared" si="7"/>
        <v>-259017.33000000002</v>
      </c>
      <c r="X37" s="47">
        <f t="shared" si="8"/>
        <v>-259017.33000000002</v>
      </c>
      <c r="Y37" s="30">
        <f t="shared" si="9"/>
        <v>-259017.33000000002</v>
      </c>
      <c r="Z37" s="30">
        <v>0</v>
      </c>
      <c r="AA37" s="25"/>
      <c r="AB37" s="128" t="s">
        <v>85</v>
      </c>
    </row>
    <row r="38" spans="1:29" s="23" customFormat="1" x14ac:dyDescent="0.25">
      <c r="A38" s="97">
        <v>2020</v>
      </c>
      <c r="B38" s="97" t="s">
        <v>152</v>
      </c>
      <c r="C38" s="97">
        <v>94</v>
      </c>
      <c r="D38" s="97" t="s">
        <v>38</v>
      </c>
      <c r="E38" s="84">
        <v>43558</v>
      </c>
      <c r="F38" s="84">
        <v>43831</v>
      </c>
      <c r="G38" s="84">
        <v>43861</v>
      </c>
      <c r="H38" s="84">
        <v>43868</v>
      </c>
      <c r="I38" s="104">
        <v>900</v>
      </c>
      <c r="J38" s="104" t="s">
        <v>143</v>
      </c>
      <c r="K38" s="97" t="s">
        <v>13</v>
      </c>
      <c r="L38" s="97" t="s">
        <v>16</v>
      </c>
      <c r="M38" s="98">
        <v>1261.25</v>
      </c>
      <c r="N38" s="97" t="s">
        <v>43</v>
      </c>
      <c r="O38" s="99">
        <f t="shared" si="5"/>
        <v>-1135125</v>
      </c>
      <c r="P38" s="100" t="s">
        <v>18</v>
      </c>
      <c r="Q38" s="84" t="s">
        <v>82</v>
      </c>
      <c r="R38" s="101">
        <f t="shared" si="6"/>
        <v>692986.32</v>
      </c>
      <c r="S38" s="102">
        <v>0</v>
      </c>
      <c r="T38" s="97"/>
      <c r="U38" s="85">
        <v>1217.3169</v>
      </c>
      <c r="V38" s="85">
        <v>769.98479999999995</v>
      </c>
      <c r="W38" s="102">
        <f t="shared" si="7"/>
        <v>-442138.68000000005</v>
      </c>
      <c r="X38" s="105">
        <f t="shared" si="8"/>
        <v>-442138.68000000005</v>
      </c>
      <c r="Y38" s="102">
        <f t="shared" si="9"/>
        <v>-442138.68000000005</v>
      </c>
      <c r="Z38" s="102">
        <v>0</v>
      </c>
      <c r="AA38" s="97"/>
      <c r="AB38" s="128" t="s">
        <v>85</v>
      </c>
    </row>
    <row r="39" spans="1:29" s="23" customFormat="1" x14ac:dyDescent="0.25">
      <c r="A39" s="97">
        <v>2020</v>
      </c>
      <c r="B39" s="97" t="s">
        <v>153</v>
      </c>
      <c r="C39" s="97">
        <v>95</v>
      </c>
      <c r="D39" s="97" t="s">
        <v>38</v>
      </c>
      <c r="E39" s="84">
        <v>43558</v>
      </c>
      <c r="F39" s="84">
        <v>43862</v>
      </c>
      <c r="G39" s="84">
        <v>43890</v>
      </c>
      <c r="H39" s="84">
        <v>43896</v>
      </c>
      <c r="I39" s="104">
        <v>900</v>
      </c>
      <c r="J39" s="104" t="s">
        <v>143</v>
      </c>
      <c r="K39" s="97" t="s">
        <v>13</v>
      </c>
      <c r="L39" s="97" t="s">
        <v>16</v>
      </c>
      <c r="M39" s="98">
        <v>1261.25</v>
      </c>
      <c r="N39" s="97" t="s">
        <v>43</v>
      </c>
      <c r="O39" s="99">
        <f t="shared" si="5"/>
        <v>-1135125</v>
      </c>
      <c r="P39" s="100" t="s">
        <v>18</v>
      </c>
      <c r="Q39" s="84" t="s">
        <v>82</v>
      </c>
      <c r="R39" s="101">
        <f t="shared" si="6"/>
        <v>701359.29</v>
      </c>
      <c r="S39" s="102">
        <v>0</v>
      </c>
      <c r="T39" s="97"/>
      <c r="U39" s="85">
        <v>1217.3169</v>
      </c>
      <c r="V39" s="85">
        <v>779.28809999999999</v>
      </c>
      <c r="W39" s="102">
        <f t="shared" si="7"/>
        <v>-433765.71</v>
      </c>
      <c r="X39" s="105">
        <f t="shared" si="8"/>
        <v>-433765.71</v>
      </c>
      <c r="Y39" s="102">
        <f t="shared" si="9"/>
        <v>-433765.71</v>
      </c>
      <c r="Z39" s="102">
        <v>0</v>
      </c>
      <c r="AA39" s="97"/>
      <c r="AB39" s="128" t="s">
        <v>85</v>
      </c>
    </row>
    <row r="40" spans="1:29" s="139" customFormat="1" x14ac:dyDescent="0.25">
      <c r="A40" s="106">
        <v>2020</v>
      </c>
      <c r="B40" s="106" t="s">
        <v>154</v>
      </c>
      <c r="C40" s="106">
        <v>96</v>
      </c>
      <c r="D40" s="106" t="s">
        <v>38</v>
      </c>
      <c r="E40" s="107">
        <v>43558</v>
      </c>
      <c r="F40" s="107">
        <v>43891</v>
      </c>
      <c r="G40" s="107">
        <v>43921</v>
      </c>
      <c r="H40" s="107">
        <v>43928</v>
      </c>
      <c r="I40" s="108">
        <v>900</v>
      </c>
      <c r="J40" s="108" t="s">
        <v>143</v>
      </c>
      <c r="K40" s="106" t="s">
        <v>13</v>
      </c>
      <c r="L40" s="106" t="s">
        <v>16</v>
      </c>
      <c r="M40" s="109">
        <v>1261.25</v>
      </c>
      <c r="N40" s="106" t="s">
        <v>43</v>
      </c>
      <c r="O40" s="110">
        <f t="shared" si="5"/>
        <v>-1135125</v>
      </c>
      <c r="P40" s="111" t="s">
        <v>18</v>
      </c>
      <c r="Q40" s="107" t="s">
        <v>82</v>
      </c>
      <c r="R40" s="130">
        <f t="shared" si="6"/>
        <v>714267.53999999992</v>
      </c>
      <c r="S40" s="131">
        <v>0</v>
      </c>
      <c r="T40" s="106"/>
      <c r="U40" s="85">
        <v>1217.3169</v>
      </c>
      <c r="V40" s="137">
        <v>793.63059999999996</v>
      </c>
      <c r="W40" s="131">
        <f t="shared" si="7"/>
        <v>-420857.46</v>
      </c>
      <c r="X40" s="138">
        <f t="shared" si="8"/>
        <v>-420857.46</v>
      </c>
      <c r="Y40" s="131">
        <f t="shared" si="9"/>
        <v>-420857.46</v>
      </c>
      <c r="Z40" s="131">
        <v>0</v>
      </c>
      <c r="AA40" s="106"/>
      <c r="AB40" s="153" t="s">
        <v>85</v>
      </c>
    </row>
    <row r="41" spans="1:29" s="154" customFormat="1" x14ac:dyDescent="0.25">
      <c r="A41" s="124">
        <v>2020</v>
      </c>
      <c r="B41" s="124" t="s">
        <v>156</v>
      </c>
      <c r="C41" s="124">
        <v>98</v>
      </c>
      <c r="D41" s="124" t="s">
        <v>38</v>
      </c>
      <c r="E41" s="125">
        <v>43609</v>
      </c>
      <c r="F41" s="125">
        <v>43922</v>
      </c>
      <c r="G41" s="125">
        <v>43951</v>
      </c>
      <c r="H41" s="125">
        <v>43928</v>
      </c>
      <c r="I41" s="126">
        <v>900</v>
      </c>
      <c r="J41" s="126" t="s">
        <v>143</v>
      </c>
      <c r="K41" s="124" t="s">
        <v>13</v>
      </c>
      <c r="L41" s="124" t="s">
        <v>16</v>
      </c>
      <c r="M41" s="147">
        <v>1200</v>
      </c>
      <c r="N41" s="124" t="s">
        <v>43</v>
      </c>
      <c r="O41" s="148">
        <f t="shared" si="5"/>
        <v>-1080000</v>
      </c>
      <c r="P41" s="149" t="s">
        <v>18</v>
      </c>
      <c r="Q41" s="125" t="s">
        <v>82</v>
      </c>
      <c r="R41" s="150">
        <f t="shared" si="6"/>
        <v>727947.63</v>
      </c>
      <c r="S41" s="151">
        <v>0</v>
      </c>
      <c r="T41" s="124"/>
      <c r="U41" s="85">
        <v>1217.3169</v>
      </c>
      <c r="V41" s="152">
        <v>808.83069999999998</v>
      </c>
      <c r="W41" s="151">
        <f t="shared" si="7"/>
        <v>-352052.37</v>
      </c>
      <c r="X41" s="156">
        <f t="shared" si="8"/>
        <v>-352052.37</v>
      </c>
      <c r="Y41" s="151">
        <f t="shared" si="9"/>
        <v>-352052.37</v>
      </c>
      <c r="Z41" s="151">
        <v>0</v>
      </c>
      <c r="AA41" s="124"/>
      <c r="AB41" s="153" t="s">
        <v>85</v>
      </c>
    </row>
    <row r="42" spans="1:29" s="154" customFormat="1" x14ac:dyDescent="0.25">
      <c r="A42" s="124">
        <v>2020</v>
      </c>
      <c r="B42" s="124" t="s">
        <v>158</v>
      </c>
      <c r="C42" s="124">
        <v>100</v>
      </c>
      <c r="D42" s="124" t="s">
        <v>38</v>
      </c>
      <c r="E42" s="125">
        <v>43623</v>
      </c>
      <c r="F42" s="125">
        <v>43952</v>
      </c>
      <c r="G42" s="125">
        <v>43982</v>
      </c>
      <c r="H42" s="125">
        <v>43990</v>
      </c>
      <c r="I42" s="126">
        <v>900</v>
      </c>
      <c r="J42" s="126" t="s">
        <v>143</v>
      </c>
      <c r="K42" s="124" t="s">
        <v>13</v>
      </c>
      <c r="L42" s="124" t="s">
        <v>16</v>
      </c>
      <c r="M42" s="147">
        <v>1100</v>
      </c>
      <c r="N42" s="124" t="s">
        <v>43</v>
      </c>
      <c r="O42" s="148">
        <f t="shared" si="5"/>
        <v>-990000</v>
      </c>
      <c r="P42" s="149" t="s">
        <v>18</v>
      </c>
      <c r="Q42" s="125" t="s">
        <v>82</v>
      </c>
      <c r="R42" s="150">
        <f t="shared" si="6"/>
        <v>741694.5</v>
      </c>
      <c r="S42" s="151">
        <v>0</v>
      </c>
      <c r="T42" s="124"/>
      <c r="U42" s="85">
        <v>1217.3169</v>
      </c>
      <c r="V42" s="152">
        <v>824.10500000000002</v>
      </c>
      <c r="W42" s="151">
        <f t="shared" si="7"/>
        <v>-248305.49999999997</v>
      </c>
      <c r="X42" s="156">
        <f t="shared" si="8"/>
        <v>-248305.49999999997</v>
      </c>
      <c r="Y42" s="151">
        <f t="shared" si="9"/>
        <v>-248305.49999999997</v>
      </c>
      <c r="Z42" s="151">
        <v>0</v>
      </c>
      <c r="AA42" s="124"/>
      <c r="AB42" s="153" t="s">
        <v>85</v>
      </c>
    </row>
    <row r="43" spans="1:29" s="129" customFormat="1" ht="13.8" thickBot="1" x14ac:dyDescent="0.3">
      <c r="A43" s="121">
        <v>2020</v>
      </c>
      <c r="B43" s="121" t="s">
        <v>159</v>
      </c>
      <c r="C43" s="121">
        <v>101</v>
      </c>
      <c r="D43" s="121" t="s">
        <v>38</v>
      </c>
      <c r="E43" s="122">
        <v>43649</v>
      </c>
      <c r="F43" s="122">
        <v>43983</v>
      </c>
      <c r="G43" s="122">
        <v>44012</v>
      </c>
      <c r="H43" s="122">
        <v>44019</v>
      </c>
      <c r="I43" s="123">
        <v>900</v>
      </c>
      <c r="J43" s="123" t="s">
        <v>143</v>
      </c>
      <c r="K43" s="121" t="s">
        <v>13</v>
      </c>
      <c r="L43" s="121" t="s">
        <v>16</v>
      </c>
      <c r="M43" s="132">
        <v>1120</v>
      </c>
      <c r="N43" s="121" t="s">
        <v>43</v>
      </c>
      <c r="O43" s="133">
        <f t="shared" si="5"/>
        <v>-1008000</v>
      </c>
      <c r="P43" s="134" t="s">
        <v>18</v>
      </c>
      <c r="Q43" s="122" t="s">
        <v>82</v>
      </c>
      <c r="R43" s="135">
        <f t="shared" si="6"/>
        <v>752656.32000000007</v>
      </c>
      <c r="S43" s="136">
        <v>0</v>
      </c>
      <c r="T43" s="121"/>
      <c r="U43" s="159">
        <v>1217.3169</v>
      </c>
      <c r="V43" s="140">
        <v>836.28480000000002</v>
      </c>
      <c r="W43" s="141">
        <f t="shared" si="7"/>
        <v>-255343.68</v>
      </c>
      <c r="X43" s="142">
        <f t="shared" si="8"/>
        <v>-255343.68</v>
      </c>
      <c r="Y43" s="141">
        <f t="shared" si="9"/>
        <v>-255343.68</v>
      </c>
      <c r="Z43" s="136">
        <v>0</v>
      </c>
      <c r="AA43" s="121"/>
      <c r="AB43" s="153" t="s">
        <v>85</v>
      </c>
    </row>
    <row r="44" spans="1:29" s="23" customFormat="1" ht="13.8" thickTop="1" x14ac:dyDescent="0.25">
      <c r="A44" s="26"/>
      <c r="B44" s="26"/>
      <c r="C44" s="26"/>
      <c r="D44" s="26"/>
      <c r="E44" s="29"/>
      <c r="F44" s="29"/>
      <c r="G44" s="29"/>
      <c r="H44" s="29"/>
      <c r="I44" s="44">
        <f>SUM(I36:I43)</f>
        <v>6500</v>
      </c>
      <c r="J44" s="44"/>
      <c r="K44" s="26"/>
      <c r="L44" s="26"/>
      <c r="M44" s="46"/>
      <c r="N44" s="26" t="s">
        <v>43</v>
      </c>
      <c r="O44" s="42">
        <f>SUM(O36:O43)</f>
        <v>-7847375</v>
      </c>
      <c r="P44" s="26"/>
      <c r="Q44" s="29"/>
      <c r="R44" s="31">
        <f>SUM(R36:R43)</f>
        <v>5285960.6950000003</v>
      </c>
      <c r="S44" s="31">
        <f>SUM(S36:S37)</f>
        <v>0</v>
      </c>
      <c r="T44" s="26"/>
      <c r="U44" s="26" t="s">
        <v>55</v>
      </c>
      <c r="V44" s="31"/>
      <c r="W44" s="31">
        <f>SUM(W36:W43)</f>
        <v>-2561414.3050000002</v>
      </c>
      <c r="X44" s="31">
        <f>SUM(X36:X43)</f>
        <v>-2561414.3050000002</v>
      </c>
      <c r="Y44" s="31">
        <f>SUM(Y36:Y43)</f>
        <v>-2561414.3050000002</v>
      </c>
      <c r="Z44" s="31"/>
      <c r="AA44" s="26"/>
      <c r="AB44" s="88"/>
      <c r="AC44" s="24"/>
    </row>
    <row r="45" spans="1:29" s="24" customFormat="1" x14ac:dyDescent="0.25">
      <c r="A45" s="26"/>
      <c r="B45" s="26"/>
      <c r="C45" s="26"/>
      <c r="D45" s="26"/>
      <c r="E45" s="29"/>
      <c r="F45" s="29"/>
      <c r="G45" s="29"/>
      <c r="H45" s="26"/>
      <c r="K45" s="26"/>
      <c r="L45" s="31"/>
      <c r="M45" s="26"/>
      <c r="N45" s="26"/>
      <c r="O45" s="42"/>
      <c r="P45" s="42"/>
      <c r="Q45" s="26"/>
      <c r="R45" s="31"/>
      <c r="S45" s="31">
        <f>S44</f>
        <v>0</v>
      </c>
      <c r="T45" s="26"/>
      <c r="U45" s="44" t="s">
        <v>127</v>
      </c>
      <c r="V45" s="35"/>
      <c r="W45" s="31">
        <f>W44/$V$54</f>
        <v>-584958.04900886095</v>
      </c>
      <c r="X45" s="31">
        <f>X44/$V$54</f>
        <v>-584958.04900886095</v>
      </c>
      <c r="Y45" s="31">
        <f>Y44/$V$54</f>
        <v>-584958.04900886095</v>
      </c>
      <c r="Z45" s="31">
        <v>0</v>
      </c>
      <c r="AA45" s="42">
        <v>-20491461.833376467</v>
      </c>
      <c r="AB45" s="42"/>
      <c r="AC45" s="42"/>
    </row>
    <row r="46" spans="1:29" s="24" customFormat="1" x14ac:dyDescent="0.25">
      <c r="A46" s="26"/>
      <c r="B46" s="26"/>
      <c r="C46" s="26"/>
      <c r="D46" s="26"/>
      <c r="E46" s="29"/>
      <c r="F46" s="29"/>
      <c r="G46" s="29"/>
      <c r="H46" s="29"/>
      <c r="I46" s="44"/>
      <c r="J46" s="44"/>
      <c r="K46" s="26"/>
      <c r="L46" s="26"/>
      <c r="M46" s="46"/>
      <c r="N46" s="26"/>
      <c r="O46" s="42"/>
      <c r="P46" s="26"/>
      <c r="Q46" s="29"/>
      <c r="R46" s="31"/>
      <c r="S46" s="31"/>
      <c r="T46" s="26"/>
      <c r="Z46" s="31"/>
      <c r="AA46" s="26"/>
      <c r="AB46" s="27"/>
    </row>
    <row r="47" spans="1:29" ht="13.8" thickBot="1" x14ac:dyDescent="0.3"/>
    <row r="48" spans="1:29" ht="14.4" thickTop="1" thickBot="1" x14ac:dyDescent="0.3">
      <c r="T48" s="90"/>
      <c r="U48" s="91" t="s">
        <v>128</v>
      </c>
      <c r="V48" s="92"/>
      <c r="W48" s="93">
        <f ca="1">+W34+W45</f>
        <v>-2690397.1470788606</v>
      </c>
      <c r="X48" s="93">
        <f t="shared" ref="X48:Y48" ca="1" si="10">+X34+X45</f>
        <v>-2690397.1470788606</v>
      </c>
      <c r="Y48" s="93">
        <f t="shared" ca="1" si="10"/>
        <v>-2690397.1470788606</v>
      </c>
      <c r="Z48" s="94">
        <v>0</v>
      </c>
    </row>
    <row r="49" spans="20:23" ht="13.8" thickTop="1" x14ac:dyDescent="0.25"/>
    <row r="51" spans="20:23" x14ac:dyDescent="0.25">
      <c r="T51" s="60" t="s">
        <v>141</v>
      </c>
      <c r="W51" s="48">
        <f>B2</f>
        <v>43738</v>
      </c>
    </row>
    <row r="53" spans="20:23" x14ac:dyDescent="0.25">
      <c r="U53" s="36" t="s">
        <v>147</v>
      </c>
      <c r="V53" s="36">
        <v>1.0908500000000001</v>
      </c>
    </row>
    <row r="54" spans="20:23" x14ac:dyDescent="0.25">
      <c r="U54" s="36" t="s">
        <v>148</v>
      </c>
      <c r="V54" s="36">
        <v>4.3788</v>
      </c>
    </row>
  </sheetData>
  <mergeCells count="24">
    <mergeCell ref="N6:N8"/>
    <mergeCell ref="O6:O8"/>
    <mergeCell ref="AB6:AB8"/>
    <mergeCell ref="U7:U8"/>
    <mergeCell ref="V7:V8"/>
    <mergeCell ref="S6:S8"/>
    <mergeCell ref="P6:Q8"/>
    <mergeCell ref="R6:R8"/>
    <mergeCell ref="W7:X8"/>
    <mergeCell ref="Y7:Y8"/>
    <mergeCell ref="Z7:Z8"/>
    <mergeCell ref="U6:Z6"/>
    <mergeCell ref="G6:G8"/>
    <mergeCell ref="K6:L8"/>
    <mergeCell ref="M6:M8"/>
    <mergeCell ref="I6:I8"/>
    <mergeCell ref="A6:A8"/>
    <mergeCell ref="B6:B8"/>
    <mergeCell ref="C6:C8"/>
    <mergeCell ref="D6:D8"/>
    <mergeCell ref="F6:F8"/>
    <mergeCell ref="H6:H8"/>
    <mergeCell ref="E6:E8"/>
    <mergeCell ref="J6:J8"/>
  </mergeCells>
  <conditionalFormatting sqref="W36:W37 W9:Y9">
    <cfRule type="cellIs" dxfId="265" priority="190" operator="lessThan">
      <formula>0</formula>
    </cfRule>
  </conditionalFormatting>
  <conditionalFormatting sqref="W10:Y12 W14:Y16 W18:Y18">
    <cfRule type="cellIs" dxfId="264" priority="184" operator="lessThan">
      <formula>0</formula>
    </cfRule>
  </conditionalFormatting>
  <conditionalFormatting sqref="W34:Y35">
    <cfRule type="cellIs" dxfId="263" priority="180" operator="lessThan">
      <formula>0</formula>
    </cfRule>
  </conditionalFormatting>
  <conditionalFormatting sqref="W45:Y45">
    <cfRule type="cellIs" dxfId="262" priority="179" operator="lessThan">
      <formula>0</formula>
    </cfRule>
  </conditionalFormatting>
  <conditionalFormatting sqref="X36:Y37">
    <cfRule type="cellIs" dxfId="261" priority="175" operator="lessThan">
      <formula>0</formula>
    </cfRule>
  </conditionalFormatting>
  <conditionalFormatting sqref="W44:Y44">
    <cfRule type="cellIs" dxfId="260" priority="174" operator="lessThan">
      <formula>0</formula>
    </cfRule>
  </conditionalFormatting>
  <conditionalFormatting sqref="B44:B1048576 B1:B12 B14:B16 B18 B34:B37">
    <cfRule type="duplicateValues" dxfId="259" priority="144"/>
  </conditionalFormatting>
  <conditionalFormatting sqref="W48:Y48">
    <cfRule type="cellIs" dxfId="258" priority="77" operator="lessThan">
      <formula>0</formula>
    </cfRule>
  </conditionalFormatting>
  <conditionalFormatting sqref="W19:Y20">
    <cfRule type="cellIs" dxfId="257" priority="70" operator="lessThan">
      <formula>0</formula>
    </cfRule>
  </conditionalFormatting>
  <conditionalFormatting sqref="W13:Y13">
    <cfRule type="cellIs" dxfId="256" priority="56" operator="lessThan">
      <formula>0</formula>
    </cfRule>
  </conditionalFormatting>
  <conditionalFormatting sqref="B13">
    <cfRule type="duplicateValues" dxfId="255" priority="55"/>
  </conditionalFormatting>
  <conditionalFormatting sqref="W17:Y17">
    <cfRule type="cellIs" dxfId="254" priority="54" operator="lessThan">
      <formula>0</formula>
    </cfRule>
  </conditionalFormatting>
  <conditionalFormatting sqref="B17">
    <cfRule type="duplicateValues" dxfId="253" priority="53"/>
  </conditionalFormatting>
  <conditionalFormatting sqref="W20:Y20">
    <cfRule type="cellIs" dxfId="252" priority="50" operator="lessThan">
      <formula>0</formula>
    </cfRule>
  </conditionalFormatting>
  <conditionalFormatting sqref="W51">
    <cfRule type="duplicateValues" dxfId="251" priority="48"/>
  </conditionalFormatting>
  <conditionalFormatting sqref="W21:Y21">
    <cfRule type="cellIs" dxfId="250" priority="47" operator="lessThan">
      <formula>0</formula>
    </cfRule>
  </conditionalFormatting>
  <conditionalFormatting sqref="B21">
    <cfRule type="duplicateValues" dxfId="249" priority="46"/>
  </conditionalFormatting>
  <conditionalFormatting sqref="W22:Y22">
    <cfRule type="cellIs" dxfId="248" priority="45" operator="lessThan">
      <formula>0</formula>
    </cfRule>
  </conditionalFormatting>
  <conditionalFormatting sqref="B22">
    <cfRule type="duplicateValues" dxfId="247" priority="44"/>
  </conditionalFormatting>
  <conditionalFormatting sqref="W23:Y23">
    <cfRule type="cellIs" dxfId="246" priority="43" operator="lessThan">
      <formula>0</formula>
    </cfRule>
  </conditionalFormatting>
  <conditionalFormatting sqref="B23">
    <cfRule type="duplicateValues" dxfId="245" priority="42"/>
  </conditionalFormatting>
  <conditionalFormatting sqref="B20">
    <cfRule type="duplicateValues" dxfId="244" priority="231"/>
  </conditionalFormatting>
  <conditionalFormatting sqref="B19">
    <cfRule type="duplicateValues" dxfId="243" priority="247"/>
  </conditionalFormatting>
  <conditionalFormatting sqref="W38">
    <cfRule type="cellIs" dxfId="242" priority="39" operator="lessThan">
      <formula>0</formula>
    </cfRule>
  </conditionalFormatting>
  <conditionalFormatting sqref="X38:Y38">
    <cfRule type="cellIs" dxfId="241" priority="38" operator="lessThan">
      <formula>0</formula>
    </cfRule>
  </conditionalFormatting>
  <conditionalFormatting sqref="B38">
    <cfRule type="duplicateValues" dxfId="240" priority="37"/>
  </conditionalFormatting>
  <conditionalFormatting sqref="W39">
    <cfRule type="cellIs" dxfId="239" priority="36" operator="lessThan">
      <formula>0</formula>
    </cfRule>
  </conditionalFormatting>
  <conditionalFormatting sqref="X39:Y39">
    <cfRule type="cellIs" dxfId="238" priority="35" operator="lessThan">
      <formula>0</formula>
    </cfRule>
  </conditionalFormatting>
  <conditionalFormatting sqref="B39">
    <cfRule type="duplicateValues" dxfId="237" priority="34"/>
  </conditionalFormatting>
  <conditionalFormatting sqref="W40">
    <cfRule type="cellIs" dxfId="236" priority="33" operator="lessThan">
      <formula>0</formula>
    </cfRule>
  </conditionalFormatting>
  <conditionalFormatting sqref="X40:Y40">
    <cfRule type="cellIs" dxfId="235" priority="32" operator="lessThan">
      <formula>0</formula>
    </cfRule>
  </conditionalFormatting>
  <conditionalFormatting sqref="B40">
    <cfRule type="duplicateValues" dxfId="234" priority="31"/>
  </conditionalFormatting>
  <conditionalFormatting sqref="W24:Y24">
    <cfRule type="cellIs" dxfId="233" priority="30" operator="lessThan">
      <formula>0</formula>
    </cfRule>
  </conditionalFormatting>
  <conditionalFormatting sqref="B24">
    <cfRule type="duplicateValues" dxfId="232" priority="29"/>
  </conditionalFormatting>
  <conditionalFormatting sqref="W41">
    <cfRule type="cellIs" dxfId="231" priority="28" operator="lessThan">
      <formula>0</formula>
    </cfRule>
  </conditionalFormatting>
  <conditionalFormatting sqref="X41:Y41">
    <cfRule type="cellIs" dxfId="230" priority="27" operator="lessThan">
      <formula>0</formula>
    </cfRule>
  </conditionalFormatting>
  <conditionalFormatting sqref="B41">
    <cfRule type="duplicateValues" dxfId="229" priority="26"/>
  </conditionalFormatting>
  <conditionalFormatting sqref="W25:Y25">
    <cfRule type="cellIs" dxfId="228" priority="25" operator="lessThan">
      <formula>0</formula>
    </cfRule>
  </conditionalFormatting>
  <conditionalFormatting sqref="B25">
    <cfRule type="duplicateValues" dxfId="227" priority="24"/>
  </conditionalFormatting>
  <conditionalFormatting sqref="W42">
    <cfRule type="cellIs" dxfId="226" priority="23" operator="lessThan">
      <formula>0</formula>
    </cfRule>
  </conditionalFormatting>
  <conditionalFormatting sqref="X42:Y42">
    <cfRule type="cellIs" dxfId="225" priority="22" operator="lessThan">
      <formula>0</formula>
    </cfRule>
  </conditionalFormatting>
  <conditionalFormatting sqref="B42">
    <cfRule type="duplicateValues" dxfId="224" priority="21"/>
  </conditionalFormatting>
  <conditionalFormatting sqref="W43">
    <cfRule type="cellIs" dxfId="223" priority="20" operator="lessThan">
      <formula>0</formula>
    </cfRule>
  </conditionalFormatting>
  <conditionalFormatting sqref="X43:Y43">
    <cfRule type="cellIs" dxfId="222" priority="19" operator="lessThan">
      <formula>0</formula>
    </cfRule>
  </conditionalFormatting>
  <conditionalFormatting sqref="B43">
    <cfRule type="duplicateValues" dxfId="221" priority="18"/>
  </conditionalFormatting>
  <conditionalFormatting sqref="W26:Y26">
    <cfRule type="cellIs" dxfId="220" priority="17" operator="lessThan">
      <formula>0</formula>
    </cfRule>
  </conditionalFormatting>
  <conditionalFormatting sqref="B26">
    <cfRule type="duplicateValues" dxfId="219" priority="16"/>
  </conditionalFormatting>
  <conditionalFormatting sqref="W27:Y27">
    <cfRule type="cellIs" dxfId="218" priority="14" operator="lessThan">
      <formula>0</formula>
    </cfRule>
  </conditionalFormatting>
  <conditionalFormatting sqref="B27">
    <cfRule type="duplicateValues" dxfId="217" priority="15"/>
  </conditionalFormatting>
  <conditionalFormatting sqref="W28:Y28">
    <cfRule type="cellIs" dxfId="216" priority="12" operator="lessThan">
      <formula>0</formula>
    </cfRule>
  </conditionalFormatting>
  <conditionalFormatting sqref="B28">
    <cfRule type="duplicateValues" dxfId="215" priority="13"/>
  </conditionalFormatting>
  <conditionalFormatting sqref="W29:Y29">
    <cfRule type="cellIs" dxfId="214" priority="10" operator="lessThan">
      <formula>0</formula>
    </cfRule>
  </conditionalFormatting>
  <conditionalFormatting sqref="B29">
    <cfRule type="duplicateValues" dxfId="213" priority="11"/>
  </conditionalFormatting>
  <conditionalFormatting sqref="W30:Y30">
    <cfRule type="cellIs" dxfId="212" priority="8" operator="lessThan">
      <formula>0</formula>
    </cfRule>
  </conditionalFormatting>
  <conditionalFormatting sqref="B30">
    <cfRule type="duplicateValues" dxfId="211" priority="9"/>
  </conditionalFormatting>
  <conditionalFormatting sqref="W31:Y31">
    <cfRule type="cellIs" dxfId="210" priority="6" operator="lessThan">
      <formula>0</formula>
    </cfRule>
  </conditionalFormatting>
  <conditionalFormatting sqref="B31">
    <cfRule type="duplicateValues" dxfId="209" priority="7"/>
  </conditionalFormatting>
  <conditionalFormatting sqref="W32:Y32">
    <cfRule type="cellIs" dxfId="208" priority="4" operator="lessThan">
      <formula>0</formula>
    </cfRule>
  </conditionalFormatting>
  <conditionalFormatting sqref="B32">
    <cfRule type="duplicateValues" dxfId="207" priority="5"/>
  </conditionalFormatting>
  <conditionalFormatting sqref="W33:Y33">
    <cfRule type="cellIs" dxfId="206" priority="2" operator="lessThan">
      <formula>0</formula>
    </cfRule>
  </conditionalFormatting>
  <conditionalFormatting sqref="B33">
    <cfRule type="duplicateValues" dxfId="205" priority="3"/>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7"/>
  <sheetViews>
    <sheetView showGridLines="0" tabSelected="1" topLeftCell="I1" zoomScale="70" zoomScaleNormal="70" workbookViewId="0">
      <pane ySplit="8" topLeftCell="A58" activePane="bottomLeft" state="frozen"/>
      <selection activeCell="I35" sqref="I35:I62"/>
      <selection pane="bottomLeft" activeCell="O67" sqref="O67"/>
    </sheetView>
  </sheetViews>
  <sheetFormatPr baseColWidth="10" defaultColWidth="9.109375" defaultRowHeight="13.2" x14ac:dyDescent="0.25"/>
  <cols>
    <col min="1" max="1" width="10.5546875" customWidth="1"/>
    <col min="2" max="3" width="9.88671875" customWidth="1"/>
    <col min="4" max="4" width="11.44140625" style="12" bestFit="1" customWidth="1"/>
    <col min="5" max="6" width="9.88671875" style="15" customWidth="1"/>
    <col min="7" max="7" width="11.33203125" style="15" bestFit="1" customWidth="1"/>
    <col min="8" max="8" width="11.6640625" style="15" bestFit="1" customWidth="1"/>
    <col min="9" max="10" width="13.5546875" style="18" customWidth="1"/>
    <col min="11" max="13" width="9.88671875" customWidth="1"/>
    <col min="14" max="14" width="9.5546875" bestFit="1" customWidth="1"/>
    <col min="15" max="15" width="13" bestFit="1" customWidth="1"/>
    <col min="16" max="16" width="9.88671875" customWidth="1"/>
    <col min="17" max="17" width="30.5546875" bestFit="1" customWidth="1"/>
    <col min="18" max="18" width="15.33203125" bestFit="1" customWidth="1"/>
    <col min="19" max="19" width="14.5546875" style="39" customWidth="1"/>
    <col min="20" max="20" width="4.33203125" customWidth="1"/>
    <col min="21" max="21" width="16.109375" style="36" bestFit="1" customWidth="1"/>
    <col min="22" max="22" width="13.88671875" style="18" bestFit="1" customWidth="1"/>
    <col min="23" max="23" width="13.6640625" style="18" bestFit="1" customWidth="1"/>
    <col min="24" max="24" width="13.88671875" style="18" bestFit="1" customWidth="1"/>
    <col min="25" max="25" width="10.6640625" style="18" bestFit="1" customWidth="1"/>
    <col min="26" max="26" width="1.6640625" customWidth="1"/>
    <col min="27" max="27" width="47.6640625" bestFit="1" customWidth="1"/>
  </cols>
  <sheetData>
    <row r="1" spans="1:27" s="3" customFormat="1" ht="31.95" customHeight="1" x14ac:dyDescent="0.5">
      <c r="A1" s="1" t="s">
        <v>24</v>
      </c>
      <c r="B1" s="2"/>
      <c r="C1" s="2"/>
      <c r="D1" s="4"/>
      <c r="E1" s="13"/>
      <c r="F1" s="13"/>
      <c r="G1" s="13"/>
      <c r="H1" s="13"/>
      <c r="I1" s="16"/>
      <c r="J1" s="16"/>
      <c r="K1" s="2"/>
      <c r="L1" s="2"/>
      <c r="M1" s="2"/>
      <c r="N1" s="2"/>
      <c r="O1" s="2"/>
      <c r="P1" s="2"/>
      <c r="Q1" s="2"/>
      <c r="R1" s="2"/>
      <c r="S1" s="37"/>
      <c r="U1" s="32"/>
      <c r="V1" s="19"/>
      <c r="W1" s="19"/>
      <c r="X1" s="19"/>
      <c r="Y1" s="19"/>
    </row>
    <row r="2" spans="1:27" s="5" customFormat="1" ht="15.6" x14ac:dyDescent="0.3">
      <c r="A2" s="48" t="s">
        <v>140</v>
      </c>
      <c r="B2" s="48">
        <f>Valuation!B2</f>
        <v>43738</v>
      </c>
      <c r="C2" s="48"/>
      <c r="D2" s="48"/>
      <c r="E2" s="14"/>
      <c r="F2" s="14"/>
      <c r="G2" s="14"/>
      <c r="H2" s="14"/>
      <c r="I2" s="17"/>
      <c r="J2" s="17"/>
      <c r="K2" s="6"/>
      <c r="L2" s="6"/>
      <c r="M2" s="6"/>
      <c r="N2" s="6"/>
      <c r="O2" s="6"/>
      <c r="P2" s="6"/>
      <c r="Q2" s="6"/>
      <c r="R2" s="6"/>
      <c r="S2" s="38"/>
      <c r="T2" s="7"/>
      <c r="U2" s="33"/>
      <c r="V2" s="20"/>
      <c r="W2" s="20"/>
      <c r="X2" s="20"/>
      <c r="Y2" s="20"/>
    </row>
    <row r="3" spans="1:27" s="5" customFormat="1" ht="15.6" x14ac:dyDescent="0.3">
      <c r="A3" s="59"/>
      <c r="B3" s="60"/>
      <c r="C3" s="59"/>
      <c r="D3" s="50"/>
      <c r="E3" s="14"/>
      <c r="F3" s="14"/>
      <c r="G3" s="14"/>
      <c r="H3" s="14"/>
      <c r="I3" s="17"/>
      <c r="J3" s="17"/>
      <c r="K3" s="6"/>
      <c r="L3" s="6"/>
      <c r="M3" s="6"/>
      <c r="N3" s="6"/>
      <c r="O3" s="89"/>
      <c r="P3" s="6"/>
      <c r="Q3" s="6"/>
      <c r="R3" s="6"/>
      <c r="S3" s="38"/>
      <c r="T3" s="7"/>
      <c r="U3" s="33"/>
      <c r="V3" s="20"/>
      <c r="W3" s="20"/>
      <c r="X3" s="20"/>
      <c r="Y3" s="20"/>
      <c r="AA3" s="8"/>
    </row>
    <row r="4" spans="1:27" s="5" customFormat="1" ht="7.5" customHeight="1" x14ac:dyDescent="0.3">
      <c r="B4" s="10"/>
      <c r="C4" s="10"/>
      <c r="D4" s="9"/>
      <c r="E4" s="14"/>
      <c r="F4" s="14"/>
      <c r="G4" s="14"/>
      <c r="H4" s="14"/>
      <c r="I4" s="17"/>
      <c r="J4" s="17"/>
      <c r="K4" s="6"/>
      <c r="L4" s="6"/>
      <c r="M4" s="6"/>
      <c r="N4" s="6"/>
      <c r="O4" s="6"/>
      <c r="P4" s="6"/>
      <c r="Q4" s="6"/>
      <c r="R4" s="6"/>
      <c r="S4" s="38"/>
      <c r="T4" s="7"/>
      <c r="U4" s="33"/>
      <c r="V4" s="20"/>
      <c r="W4" s="20"/>
      <c r="X4" s="20"/>
      <c r="Y4" s="20"/>
      <c r="AA4" s="10"/>
    </row>
    <row r="5" spans="1:27" s="5" customFormat="1" ht="6" customHeight="1" x14ac:dyDescent="0.3">
      <c r="B5" s="10"/>
      <c r="C5" s="10"/>
      <c r="D5" s="9"/>
      <c r="E5" s="14"/>
      <c r="F5" s="14"/>
      <c r="G5" s="14"/>
      <c r="H5" s="14"/>
      <c r="I5" s="17"/>
      <c r="J5" s="17"/>
      <c r="K5" s="6"/>
      <c r="L5" s="6"/>
      <c r="M5" s="6"/>
      <c r="N5" s="6"/>
      <c r="O5" s="6"/>
      <c r="P5" s="6"/>
      <c r="Q5" s="6"/>
      <c r="R5" s="6"/>
      <c r="S5" s="38"/>
      <c r="T5" s="7"/>
      <c r="U5" s="33"/>
      <c r="V5" s="21"/>
      <c r="W5" s="21"/>
      <c r="X5" s="20"/>
      <c r="Y5" s="20"/>
      <c r="AA5" s="10"/>
    </row>
    <row r="6" spans="1:27" s="11" customFormat="1" ht="12.75" customHeight="1" x14ac:dyDescent="0.25">
      <c r="A6" s="176" t="s">
        <v>0</v>
      </c>
      <c r="B6" s="173" t="s">
        <v>1</v>
      </c>
      <c r="C6" s="173" t="s">
        <v>2</v>
      </c>
      <c r="D6" s="173" t="s">
        <v>3</v>
      </c>
      <c r="E6" s="161" t="s">
        <v>4</v>
      </c>
      <c r="F6" s="161" t="s">
        <v>14</v>
      </c>
      <c r="G6" s="161" t="s">
        <v>22</v>
      </c>
      <c r="H6" s="161" t="s">
        <v>23</v>
      </c>
      <c r="I6" s="173" t="s">
        <v>142</v>
      </c>
      <c r="J6" s="173" t="s">
        <v>144</v>
      </c>
      <c r="K6" s="164" t="s">
        <v>5</v>
      </c>
      <c r="L6" s="165"/>
      <c r="M6" s="170" t="s">
        <v>21</v>
      </c>
      <c r="N6" s="173" t="s">
        <v>15</v>
      </c>
      <c r="O6" s="170" t="s">
        <v>19</v>
      </c>
      <c r="P6" s="180" t="s">
        <v>17</v>
      </c>
      <c r="Q6" s="181"/>
      <c r="R6" s="170" t="s">
        <v>20</v>
      </c>
      <c r="S6" s="173" t="s">
        <v>10</v>
      </c>
      <c r="T6" s="22"/>
      <c r="U6" s="194" t="s">
        <v>42</v>
      </c>
      <c r="V6" s="195"/>
      <c r="W6" s="195"/>
      <c r="X6" s="195"/>
      <c r="Y6" s="196"/>
      <c r="Z6" s="95"/>
      <c r="AA6" s="173" t="s">
        <v>9</v>
      </c>
    </row>
    <row r="7" spans="1:27" s="11" customFormat="1" ht="12.75" customHeight="1" x14ac:dyDescent="0.25">
      <c r="A7" s="177"/>
      <c r="B7" s="174"/>
      <c r="C7" s="174"/>
      <c r="D7" s="174"/>
      <c r="E7" s="162"/>
      <c r="F7" s="162"/>
      <c r="G7" s="162"/>
      <c r="H7" s="162"/>
      <c r="I7" s="174"/>
      <c r="J7" s="174"/>
      <c r="K7" s="166"/>
      <c r="L7" s="167"/>
      <c r="M7" s="171"/>
      <c r="N7" s="174"/>
      <c r="O7" s="171"/>
      <c r="P7" s="182"/>
      <c r="Q7" s="183"/>
      <c r="R7" s="171"/>
      <c r="S7" s="174"/>
      <c r="T7" s="22"/>
      <c r="U7" s="170" t="s">
        <v>124</v>
      </c>
      <c r="V7" s="186" t="s">
        <v>6</v>
      </c>
      <c r="W7" s="187"/>
      <c r="X7" s="190" t="s">
        <v>7</v>
      </c>
      <c r="Y7" s="190" t="s">
        <v>8</v>
      </c>
      <c r="AA7" s="174"/>
    </row>
    <row r="8" spans="1:27" s="11" customFormat="1" x14ac:dyDescent="0.25">
      <c r="A8" s="178"/>
      <c r="B8" s="175"/>
      <c r="C8" s="175"/>
      <c r="D8" s="175"/>
      <c r="E8" s="163"/>
      <c r="F8" s="163"/>
      <c r="G8" s="163"/>
      <c r="H8" s="163"/>
      <c r="I8" s="175"/>
      <c r="J8" s="175"/>
      <c r="K8" s="168"/>
      <c r="L8" s="169"/>
      <c r="M8" s="172"/>
      <c r="N8" s="175"/>
      <c r="O8" s="172"/>
      <c r="P8" s="184"/>
      <c r="Q8" s="185"/>
      <c r="R8" s="172"/>
      <c r="S8" s="175"/>
      <c r="T8" s="22"/>
      <c r="U8" s="172"/>
      <c r="V8" s="197"/>
      <c r="W8" s="189"/>
      <c r="X8" s="191"/>
      <c r="Y8" s="191"/>
      <c r="AA8" s="175"/>
    </row>
    <row r="9" spans="1:27" s="11" customFormat="1" ht="9" customHeight="1" x14ac:dyDescent="0.25">
      <c r="A9" s="51"/>
      <c r="B9" s="52"/>
      <c r="C9" s="52"/>
      <c r="D9" s="52"/>
      <c r="E9" s="53"/>
      <c r="F9" s="53"/>
      <c r="G9" s="53"/>
      <c r="H9" s="53"/>
      <c r="I9" s="51"/>
      <c r="J9" s="51"/>
      <c r="K9" s="52"/>
      <c r="L9" s="52"/>
      <c r="M9" s="54"/>
      <c r="N9" s="52"/>
      <c r="O9" s="54"/>
      <c r="P9" s="54"/>
      <c r="Q9" s="54"/>
      <c r="R9" s="54"/>
      <c r="S9" s="58"/>
      <c r="T9" s="55"/>
      <c r="U9" s="54"/>
      <c r="V9" s="51"/>
      <c r="W9" s="51"/>
      <c r="X9" s="56"/>
      <c r="Y9" s="56"/>
      <c r="Z9" s="57"/>
      <c r="AA9" s="52"/>
    </row>
    <row r="10" spans="1:27" s="23" customFormat="1" x14ac:dyDescent="0.25">
      <c r="A10" s="25">
        <v>2019</v>
      </c>
      <c r="B10" s="25" t="s">
        <v>27</v>
      </c>
      <c r="C10" s="25">
        <v>5</v>
      </c>
      <c r="D10" s="25" t="s">
        <v>38</v>
      </c>
      <c r="E10" s="28">
        <v>43434</v>
      </c>
      <c r="F10" s="28">
        <v>43466</v>
      </c>
      <c r="G10" s="28">
        <v>43496</v>
      </c>
      <c r="H10" s="28">
        <v>43503</v>
      </c>
      <c r="I10" s="43">
        <v>650</v>
      </c>
      <c r="J10" s="43" t="s">
        <v>143</v>
      </c>
      <c r="K10" s="25" t="s">
        <v>13</v>
      </c>
      <c r="L10" s="25" t="s">
        <v>16</v>
      </c>
      <c r="M10" s="45">
        <v>282.5</v>
      </c>
      <c r="N10" s="25" t="s">
        <v>39</v>
      </c>
      <c r="O10" s="41">
        <f t="shared" ref="O10:O12" si="0">-(M10*I10)</f>
        <v>-183625</v>
      </c>
      <c r="P10" s="34" t="s">
        <v>18</v>
      </c>
      <c r="Q10" s="28" t="s">
        <v>84</v>
      </c>
      <c r="R10" s="40">
        <f t="shared" ref="R10:R19" si="1">I10*U10</f>
        <v>193689.59999999998</v>
      </c>
      <c r="S10" s="30">
        <v>0</v>
      </c>
      <c r="T10" s="25"/>
      <c r="U10" s="49">
        <v>297.98399999999998</v>
      </c>
      <c r="V10" s="30">
        <f t="shared" ref="V10:V19" si="2">(U10-M10)*I10</f>
        <v>10064.599999999988</v>
      </c>
      <c r="W10" s="47">
        <f>V10</f>
        <v>10064.599999999988</v>
      </c>
      <c r="X10" s="30">
        <f t="shared" ref="X10:X19" si="3">V10</f>
        <v>10064.599999999988</v>
      </c>
      <c r="Y10" s="30">
        <v>0</v>
      </c>
      <c r="Z10" s="25"/>
      <c r="AA10" s="86" t="s">
        <v>86</v>
      </c>
    </row>
    <row r="11" spans="1:27" s="23" customFormat="1" x14ac:dyDescent="0.25">
      <c r="A11" s="25">
        <v>2019</v>
      </c>
      <c r="B11" s="25" t="s">
        <v>58</v>
      </c>
      <c r="C11" s="25">
        <v>27</v>
      </c>
      <c r="D11" s="25" t="s">
        <v>11</v>
      </c>
      <c r="E11" s="28">
        <v>43452</v>
      </c>
      <c r="F11" s="28">
        <v>43466</v>
      </c>
      <c r="G11" s="28">
        <v>43496</v>
      </c>
      <c r="H11" s="28">
        <v>43503</v>
      </c>
      <c r="I11" s="43">
        <v>635</v>
      </c>
      <c r="J11" s="43" t="s">
        <v>143</v>
      </c>
      <c r="K11" s="25" t="s">
        <v>13</v>
      </c>
      <c r="L11" s="25" t="s">
        <v>16</v>
      </c>
      <c r="M11" s="45">
        <v>265.5</v>
      </c>
      <c r="N11" s="25" t="s">
        <v>39</v>
      </c>
      <c r="O11" s="41">
        <f t="shared" si="0"/>
        <v>-168592.5</v>
      </c>
      <c r="P11" s="34" t="s">
        <v>18</v>
      </c>
      <c r="Q11" s="84" t="s">
        <v>83</v>
      </c>
      <c r="R11" s="40">
        <f t="shared" si="1"/>
        <v>177063.64129999999</v>
      </c>
      <c r="S11" s="30">
        <v>0</v>
      </c>
      <c r="T11" s="25"/>
      <c r="U11" s="49">
        <v>278.84037999999998</v>
      </c>
      <c r="V11" s="30">
        <f t="shared" si="2"/>
        <v>8471.1412999999884</v>
      </c>
      <c r="W11" s="47">
        <f t="shared" ref="W11:W20" si="4">V11</f>
        <v>8471.1412999999884</v>
      </c>
      <c r="X11" s="30">
        <f t="shared" si="3"/>
        <v>8471.1412999999884</v>
      </c>
      <c r="Y11" s="30">
        <v>0</v>
      </c>
      <c r="Z11" s="25"/>
      <c r="AA11" s="86" t="s">
        <v>85</v>
      </c>
    </row>
    <row r="12" spans="1:27" s="23" customFormat="1" x14ac:dyDescent="0.25">
      <c r="A12" s="25">
        <v>2019</v>
      </c>
      <c r="B12" s="25" t="s">
        <v>70</v>
      </c>
      <c r="C12" s="25">
        <v>39</v>
      </c>
      <c r="D12" s="25" t="s">
        <v>11</v>
      </c>
      <c r="E12" s="28">
        <v>43452</v>
      </c>
      <c r="F12" s="28">
        <v>43466</v>
      </c>
      <c r="G12" s="28">
        <v>43496</v>
      </c>
      <c r="H12" s="28">
        <v>43503</v>
      </c>
      <c r="I12" s="43">
        <v>665</v>
      </c>
      <c r="J12" s="43" t="s">
        <v>143</v>
      </c>
      <c r="K12" s="25" t="s">
        <v>13</v>
      </c>
      <c r="L12" s="25" t="s">
        <v>16</v>
      </c>
      <c r="M12" s="45">
        <v>274.5</v>
      </c>
      <c r="N12" s="25" t="s">
        <v>39</v>
      </c>
      <c r="O12" s="41">
        <f t="shared" si="0"/>
        <v>-182542.5</v>
      </c>
      <c r="P12" s="34" t="s">
        <v>18</v>
      </c>
      <c r="Q12" s="84" t="s">
        <v>82</v>
      </c>
      <c r="R12" s="40">
        <f t="shared" si="1"/>
        <v>201624.60184999998</v>
      </c>
      <c r="S12" s="30">
        <v>0</v>
      </c>
      <c r="T12" s="25"/>
      <c r="U12" s="49">
        <v>303.19488999999999</v>
      </c>
      <c r="V12" s="30">
        <f t="shared" si="2"/>
        <v>19082.101849999992</v>
      </c>
      <c r="W12" s="47">
        <f t="shared" si="4"/>
        <v>19082.101849999992</v>
      </c>
      <c r="X12" s="30">
        <f t="shared" si="3"/>
        <v>19082.101849999992</v>
      </c>
      <c r="Y12" s="30">
        <v>0</v>
      </c>
      <c r="Z12" s="25"/>
      <c r="AA12" s="86" t="s">
        <v>87</v>
      </c>
    </row>
    <row r="13" spans="1:27" s="23" customFormat="1" ht="12.75" customHeight="1" x14ac:dyDescent="0.25">
      <c r="A13" s="25">
        <v>2019</v>
      </c>
      <c r="B13" s="25" t="s">
        <v>28</v>
      </c>
      <c r="C13" s="25">
        <v>6</v>
      </c>
      <c r="D13" s="25" t="s">
        <v>38</v>
      </c>
      <c r="E13" s="28">
        <v>43434</v>
      </c>
      <c r="F13" s="28">
        <v>43497</v>
      </c>
      <c r="G13" s="28">
        <v>43524</v>
      </c>
      <c r="H13" s="28">
        <v>43531</v>
      </c>
      <c r="I13" s="43">
        <v>650</v>
      </c>
      <c r="J13" s="43" t="s">
        <v>143</v>
      </c>
      <c r="K13" s="25" t="s">
        <v>13</v>
      </c>
      <c r="L13" s="25" t="s">
        <v>16</v>
      </c>
      <c r="M13" s="45">
        <v>282.5</v>
      </c>
      <c r="N13" s="25" t="s">
        <v>39</v>
      </c>
      <c r="O13" s="41">
        <f t="shared" ref="O13:O15" si="5">-(M13*I13)</f>
        <v>-183625</v>
      </c>
      <c r="P13" s="34" t="s">
        <v>18</v>
      </c>
      <c r="Q13" s="28" t="s">
        <v>84</v>
      </c>
      <c r="R13" s="40">
        <f t="shared" si="1"/>
        <v>219439.02499999999</v>
      </c>
      <c r="S13" s="30">
        <v>0</v>
      </c>
      <c r="T13" s="25"/>
      <c r="U13" s="49">
        <v>337.5985</v>
      </c>
      <c r="V13" s="30">
        <f t="shared" si="2"/>
        <v>35814.025000000001</v>
      </c>
      <c r="W13" s="30">
        <f>V13</f>
        <v>35814.025000000001</v>
      </c>
      <c r="X13" s="47">
        <f t="shared" si="3"/>
        <v>35814.025000000001</v>
      </c>
      <c r="Y13" s="30">
        <v>0</v>
      </c>
      <c r="Z13" s="30">
        <v>0</v>
      </c>
      <c r="AA13" s="86" t="s">
        <v>86</v>
      </c>
    </row>
    <row r="14" spans="1:27" s="23" customFormat="1" x14ac:dyDescent="0.25">
      <c r="A14" s="25">
        <v>2019</v>
      </c>
      <c r="B14" s="25" t="s">
        <v>59</v>
      </c>
      <c r="C14" s="25">
        <v>28</v>
      </c>
      <c r="D14" s="25" t="s">
        <v>11</v>
      </c>
      <c r="E14" s="28">
        <v>43452</v>
      </c>
      <c r="F14" s="28">
        <v>43497</v>
      </c>
      <c r="G14" s="28">
        <v>43524</v>
      </c>
      <c r="H14" s="28">
        <v>43531</v>
      </c>
      <c r="I14" s="43">
        <v>635</v>
      </c>
      <c r="J14" s="43" t="s">
        <v>143</v>
      </c>
      <c r="K14" s="25" t="s">
        <v>13</v>
      </c>
      <c r="L14" s="25" t="s">
        <v>16</v>
      </c>
      <c r="M14" s="45">
        <v>265.5</v>
      </c>
      <c r="N14" s="25" t="s">
        <v>39</v>
      </c>
      <c r="O14" s="41">
        <f t="shared" si="5"/>
        <v>-168592.5</v>
      </c>
      <c r="P14" s="34" t="s">
        <v>18</v>
      </c>
      <c r="Q14" s="84" t="s">
        <v>83</v>
      </c>
      <c r="R14" s="40">
        <f t="shared" si="1"/>
        <v>201503.91500000001</v>
      </c>
      <c r="S14" s="30">
        <v>0</v>
      </c>
      <c r="T14" s="25"/>
      <c r="U14" s="49">
        <v>317.32900000000001</v>
      </c>
      <c r="V14" s="30">
        <f t="shared" si="2"/>
        <v>32911.415000000008</v>
      </c>
      <c r="W14" s="30">
        <f t="shared" si="4"/>
        <v>32911.415000000008</v>
      </c>
      <c r="X14" s="47">
        <f t="shared" si="3"/>
        <v>32911.415000000008</v>
      </c>
      <c r="Y14" s="30">
        <v>0</v>
      </c>
      <c r="Z14" s="30">
        <v>0</v>
      </c>
      <c r="AA14" s="86" t="s">
        <v>85</v>
      </c>
    </row>
    <row r="15" spans="1:27" s="23" customFormat="1" x14ac:dyDescent="0.25">
      <c r="A15" s="25">
        <v>2019</v>
      </c>
      <c r="B15" s="25" t="s">
        <v>71</v>
      </c>
      <c r="C15" s="25">
        <v>40</v>
      </c>
      <c r="D15" s="25" t="s">
        <v>11</v>
      </c>
      <c r="E15" s="28">
        <v>43452</v>
      </c>
      <c r="F15" s="28">
        <v>43497</v>
      </c>
      <c r="G15" s="28">
        <v>43524</v>
      </c>
      <c r="H15" s="28">
        <v>43531</v>
      </c>
      <c r="I15" s="43">
        <v>2110</v>
      </c>
      <c r="J15" s="43" t="s">
        <v>143</v>
      </c>
      <c r="K15" s="25" t="s">
        <v>13</v>
      </c>
      <c r="L15" s="25" t="s">
        <v>16</v>
      </c>
      <c r="M15" s="45">
        <v>274.5</v>
      </c>
      <c r="N15" s="25" t="s">
        <v>39</v>
      </c>
      <c r="O15" s="41">
        <f t="shared" si="5"/>
        <v>-579195</v>
      </c>
      <c r="P15" s="34" t="s">
        <v>18</v>
      </c>
      <c r="Q15" s="84" t="s">
        <v>82</v>
      </c>
      <c r="R15" s="40">
        <f t="shared" si="1"/>
        <v>722501.98</v>
      </c>
      <c r="S15" s="30">
        <v>0</v>
      </c>
      <c r="T15" s="25"/>
      <c r="U15" s="49">
        <v>342.41800000000001</v>
      </c>
      <c r="V15" s="30">
        <f t="shared" si="2"/>
        <v>143306.98000000001</v>
      </c>
      <c r="W15" s="30">
        <f t="shared" si="4"/>
        <v>143306.98000000001</v>
      </c>
      <c r="X15" s="47">
        <f t="shared" si="3"/>
        <v>143306.98000000001</v>
      </c>
      <c r="Y15" s="30">
        <v>0</v>
      </c>
      <c r="Z15" s="30">
        <v>0</v>
      </c>
      <c r="AA15" s="86" t="s">
        <v>87</v>
      </c>
    </row>
    <row r="16" spans="1:27" s="23" customFormat="1" x14ac:dyDescent="0.25">
      <c r="A16" s="97">
        <v>2019</v>
      </c>
      <c r="B16" s="97" t="s">
        <v>29</v>
      </c>
      <c r="C16" s="97">
        <v>7</v>
      </c>
      <c r="D16" s="97" t="s">
        <v>38</v>
      </c>
      <c r="E16" s="84">
        <v>43434</v>
      </c>
      <c r="F16" s="84">
        <v>43525</v>
      </c>
      <c r="G16" s="84">
        <v>43555</v>
      </c>
      <c r="H16" s="84">
        <v>43560</v>
      </c>
      <c r="I16" s="104">
        <v>650</v>
      </c>
      <c r="J16" s="104" t="s">
        <v>143</v>
      </c>
      <c r="K16" s="97" t="s">
        <v>13</v>
      </c>
      <c r="L16" s="97" t="s">
        <v>16</v>
      </c>
      <c r="M16" s="98">
        <v>282.5</v>
      </c>
      <c r="N16" s="97" t="s">
        <v>39</v>
      </c>
      <c r="O16" s="99">
        <f>-(M16*I16)</f>
        <v>-183625</v>
      </c>
      <c r="P16" s="100" t="s">
        <v>18</v>
      </c>
      <c r="Q16" s="84" t="s">
        <v>84</v>
      </c>
      <c r="R16" s="101">
        <f t="shared" si="1"/>
        <v>226195.44999999998</v>
      </c>
      <c r="S16" s="102">
        <v>0</v>
      </c>
      <c r="T16" s="97"/>
      <c r="U16" s="85">
        <v>347.99299999999999</v>
      </c>
      <c r="V16" s="30">
        <f t="shared" si="2"/>
        <v>42570.45</v>
      </c>
      <c r="W16" s="102">
        <f t="shared" si="4"/>
        <v>42570.45</v>
      </c>
      <c r="X16" s="105">
        <f t="shared" si="3"/>
        <v>42570.45</v>
      </c>
      <c r="Y16" s="102">
        <v>0</v>
      </c>
      <c r="Z16" s="102">
        <v>0</v>
      </c>
      <c r="AA16" s="86" t="s">
        <v>86</v>
      </c>
    </row>
    <row r="17" spans="1:27" s="23" customFormat="1" x14ac:dyDescent="0.25">
      <c r="A17" s="97">
        <v>2019</v>
      </c>
      <c r="B17" s="97" t="s">
        <v>60</v>
      </c>
      <c r="C17" s="97">
        <v>29</v>
      </c>
      <c r="D17" s="97" t="s">
        <v>11</v>
      </c>
      <c r="E17" s="84">
        <v>43452</v>
      </c>
      <c r="F17" s="84">
        <v>43525</v>
      </c>
      <c r="G17" s="84">
        <v>43555</v>
      </c>
      <c r="H17" s="84">
        <v>43560</v>
      </c>
      <c r="I17" s="104">
        <v>635</v>
      </c>
      <c r="J17" s="104" t="s">
        <v>143</v>
      </c>
      <c r="K17" s="97" t="s">
        <v>13</v>
      </c>
      <c r="L17" s="97" t="s">
        <v>16</v>
      </c>
      <c r="M17" s="98">
        <v>265.5</v>
      </c>
      <c r="N17" s="97" t="s">
        <v>39</v>
      </c>
      <c r="O17" s="99">
        <f>-(M17*I17)</f>
        <v>-168592.5</v>
      </c>
      <c r="P17" s="100" t="s">
        <v>18</v>
      </c>
      <c r="Q17" s="84" t="s">
        <v>83</v>
      </c>
      <c r="R17" s="101">
        <f t="shared" si="1"/>
        <v>213340.95</v>
      </c>
      <c r="S17" s="102">
        <v>0</v>
      </c>
      <c r="T17" s="97"/>
      <c r="U17" s="85">
        <v>335.97</v>
      </c>
      <c r="V17" s="30">
        <f t="shared" si="2"/>
        <v>44748.450000000019</v>
      </c>
      <c r="W17" s="102">
        <f>V17</f>
        <v>44748.450000000019</v>
      </c>
      <c r="X17" s="105">
        <f t="shared" si="3"/>
        <v>44748.450000000019</v>
      </c>
      <c r="Y17" s="102">
        <v>0</v>
      </c>
      <c r="Z17" s="102">
        <v>0</v>
      </c>
      <c r="AA17" s="86" t="s">
        <v>85</v>
      </c>
    </row>
    <row r="18" spans="1:27" s="23" customFormat="1" x14ac:dyDescent="0.25">
      <c r="A18" s="97">
        <v>2019</v>
      </c>
      <c r="B18" s="97" t="s">
        <v>72</v>
      </c>
      <c r="C18" s="97">
        <v>41</v>
      </c>
      <c r="D18" s="97" t="s">
        <v>11</v>
      </c>
      <c r="E18" s="84">
        <v>43452</v>
      </c>
      <c r="F18" s="84">
        <v>43525</v>
      </c>
      <c r="G18" s="84">
        <v>43555</v>
      </c>
      <c r="H18" s="84">
        <v>43560</v>
      </c>
      <c r="I18" s="104">
        <v>2049</v>
      </c>
      <c r="J18" s="104" t="s">
        <v>143</v>
      </c>
      <c r="K18" s="97" t="s">
        <v>13</v>
      </c>
      <c r="L18" s="97" t="s">
        <v>16</v>
      </c>
      <c r="M18" s="98">
        <v>274.5</v>
      </c>
      <c r="N18" s="97" t="s">
        <v>39</v>
      </c>
      <c r="O18" s="99">
        <f>-(M18*I18)</f>
        <v>-562450.5</v>
      </c>
      <c r="P18" s="100" t="s">
        <v>18</v>
      </c>
      <c r="Q18" s="84" t="s">
        <v>82</v>
      </c>
      <c r="R18" s="101">
        <f t="shared" si="1"/>
        <v>722907.69000000006</v>
      </c>
      <c r="S18" s="102">
        <v>0</v>
      </c>
      <c r="T18" s="97"/>
      <c r="U18" s="85">
        <v>352.81</v>
      </c>
      <c r="V18" s="30">
        <f t="shared" si="2"/>
        <v>160457.19</v>
      </c>
      <c r="W18" s="102">
        <f t="shared" si="4"/>
        <v>160457.19</v>
      </c>
      <c r="X18" s="105">
        <f t="shared" si="3"/>
        <v>160457.19</v>
      </c>
      <c r="Y18" s="102">
        <v>0</v>
      </c>
      <c r="Z18" s="102">
        <v>0</v>
      </c>
      <c r="AA18" s="86" t="s">
        <v>87</v>
      </c>
    </row>
    <row r="19" spans="1:27" s="129" customFormat="1" x14ac:dyDescent="0.25">
      <c r="A19" s="124">
        <v>2019</v>
      </c>
      <c r="B19" s="124" t="s">
        <v>129</v>
      </c>
      <c r="C19" s="124">
        <v>81</v>
      </c>
      <c r="D19" s="124" t="s">
        <v>38</v>
      </c>
      <c r="E19" s="125">
        <v>43508</v>
      </c>
      <c r="F19" s="125">
        <v>43525</v>
      </c>
      <c r="G19" s="125">
        <v>43555</v>
      </c>
      <c r="H19" s="125">
        <v>43560</v>
      </c>
      <c r="I19" s="126">
        <v>400</v>
      </c>
      <c r="J19" s="126" t="s">
        <v>143</v>
      </c>
      <c r="K19" s="124" t="s">
        <v>13</v>
      </c>
      <c r="L19" s="124" t="s">
        <v>16</v>
      </c>
      <c r="M19" s="115">
        <v>340</v>
      </c>
      <c r="N19" s="112" t="s">
        <v>39</v>
      </c>
      <c r="O19" s="116">
        <f>-(M19*I19)</f>
        <v>-136000</v>
      </c>
      <c r="P19" s="117" t="s">
        <v>18</v>
      </c>
      <c r="Q19" s="113" t="s">
        <v>145</v>
      </c>
      <c r="R19" s="118">
        <f t="shared" si="1"/>
        <v>149690.88</v>
      </c>
      <c r="S19" s="119">
        <v>0</v>
      </c>
      <c r="T19" s="112"/>
      <c r="U19" s="120">
        <v>374.22719999999998</v>
      </c>
      <c r="V19" s="119">
        <f t="shared" si="2"/>
        <v>13690.879999999994</v>
      </c>
      <c r="W19" s="119">
        <f t="shared" si="4"/>
        <v>13690.879999999994</v>
      </c>
      <c r="X19" s="127">
        <f t="shared" si="3"/>
        <v>13690.879999999994</v>
      </c>
      <c r="Y19" s="119">
        <v>0</v>
      </c>
      <c r="Z19" s="119">
        <v>0</v>
      </c>
      <c r="AA19" s="128" t="s">
        <v>130</v>
      </c>
    </row>
    <row r="20" spans="1:27" s="129" customFormat="1" x14ac:dyDescent="0.25">
      <c r="A20" s="112">
        <v>2019</v>
      </c>
      <c r="B20" s="112" t="s">
        <v>30</v>
      </c>
      <c r="C20" s="112">
        <v>8</v>
      </c>
      <c r="D20" s="112" t="s">
        <v>38</v>
      </c>
      <c r="E20" s="113">
        <v>43434</v>
      </c>
      <c r="F20" s="113">
        <v>43556</v>
      </c>
      <c r="G20" s="113">
        <v>43585</v>
      </c>
      <c r="H20" s="113">
        <v>43593</v>
      </c>
      <c r="I20" s="114">
        <v>650</v>
      </c>
      <c r="J20" s="114" t="s">
        <v>143</v>
      </c>
      <c r="K20" s="112" t="s">
        <v>13</v>
      </c>
      <c r="L20" s="112" t="s">
        <v>16</v>
      </c>
      <c r="M20" s="115">
        <v>282.5</v>
      </c>
      <c r="N20" s="112" t="s">
        <v>39</v>
      </c>
      <c r="O20" s="116">
        <f t="shared" ref="O20:O23" si="6">-(M20*I20)</f>
        <v>-183625</v>
      </c>
      <c r="P20" s="117" t="s">
        <v>18</v>
      </c>
      <c r="Q20" s="113" t="s">
        <v>84</v>
      </c>
      <c r="R20" s="118">
        <f t="shared" ref="R20:R23" si="7">I20*V20</f>
        <v>33378767.499999993</v>
      </c>
      <c r="S20" s="119">
        <v>0</v>
      </c>
      <c r="T20" s="112"/>
      <c r="U20" s="120">
        <v>361.50299999999999</v>
      </c>
      <c r="V20" s="119">
        <f t="shared" ref="V20:V33" si="8">(U20-M20)*I20</f>
        <v>51351.94999999999</v>
      </c>
      <c r="W20" s="119">
        <f t="shared" si="4"/>
        <v>51351.94999999999</v>
      </c>
      <c r="X20" s="127">
        <f t="shared" ref="X20:X23" si="9">V20</f>
        <v>51351.94999999999</v>
      </c>
      <c r="Y20" s="119">
        <v>0</v>
      </c>
      <c r="Z20" s="119">
        <v>0</v>
      </c>
      <c r="AA20" s="128" t="s">
        <v>86</v>
      </c>
    </row>
    <row r="21" spans="1:27" s="129" customFormat="1" x14ac:dyDescent="0.25">
      <c r="A21" s="112">
        <v>2019</v>
      </c>
      <c r="B21" s="112" t="s">
        <v>61</v>
      </c>
      <c r="C21" s="112">
        <v>30</v>
      </c>
      <c r="D21" s="112" t="s">
        <v>11</v>
      </c>
      <c r="E21" s="113">
        <v>43452</v>
      </c>
      <c r="F21" s="113">
        <v>43556</v>
      </c>
      <c r="G21" s="113">
        <v>43585</v>
      </c>
      <c r="H21" s="113">
        <v>43593</v>
      </c>
      <c r="I21" s="114">
        <v>635</v>
      </c>
      <c r="J21" s="114" t="s">
        <v>143</v>
      </c>
      <c r="K21" s="112" t="s">
        <v>13</v>
      </c>
      <c r="L21" s="112" t="s">
        <v>16</v>
      </c>
      <c r="M21" s="115">
        <v>265.5</v>
      </c>
      <c r="N21" s="112" t="s">
        <v>39</v>
      </c>
      <c r="O21" s="116">
        <f t="shared" si="6"/>
        <v>-168592.5</v>
      </c>
      <c r="P21" s="117" t="s">
        <v>18</v>
      </c>
      <c r="Q21" s="113" t="s">
        <v>83</v>
      </c>
      <c r="R21" s="118">
        <f t="shared" si="7"/>
        <v>34387027.999999985</v>
      </c>
      <c r="S21" s="119">
        <v>0</v>
      </c>
      <c r="T21" s="112"/>
      <c r="U21" s="120">
        <v>350.78</v>
      </c>
      <c r="V21" s="119">
        <f t="shared" si="8"/>
        <v>54152.799999999981</v>
      </c>
      <c r="W21" s="119">
        <f t="shared" ref="W21:W27" si="10">V21</f>
        <v>54152.799999999981</v>
      </c>
      <c r="X21" s="127">
        <f t="shared" si="9"/>
        <v>54152.799999999981</v>
      </c>
      <c r="Y21" s="119">
        <v>0</v>
      </c>
      <c r="Z21" s="119">
        <v>0</v>
      </c>
      <c r="AA21" s="128" t="s">
        <v>85</v>
      </c>
    </row>
    <row r="22" spans="1:27" s="129" customFormat="1" x14ac:dyDescent="0.25">
      <c r="A22" s="112">
        <v>2019</v>
      </c>
      <c r="B22" s="112" t="s">
        <v>73</v>
      </c>
      <c r="C22" s="112">
        <v>42</v>
      </c>
      <c r="D22" s="112" t="s">
        <v>11</v>
      </c>
      <c r="E22" s="113">
        <v>43452</v>
      </c>
      <c r="F22" s="113">
        <v>43556</v>
      </c>
      <c r="G22" s="113">
        <v>43585</v>
      </c>
      <c r="H22" s="113">
        <v>43593</v>
      </c>
      <c r="I22" s="114">
        <v>1588</v>
      </c>
      <c r="J22" s="114" t="s">
        <v>143</v>
      </c>
      <c r="K22" s="112" t="s">
        <v>13</v>
      </c>
      <c r="L22" s="112" t="s">
        <v>16</v>
      </c>
      <c r="M22" s="115">
        <v>274.5</v>
      </c>
      <c r="N22" s="112" t="s">
        <v>39</v>
      </c>
      <c r="O22" s="116">
        <f t="shared" si="6"/>
        <v>-435906</v>
      </c>
      <c r="P22" s="117" t="s">
        <v>18</v>
      </c>
      <c r="Q22" s="113" t="s">
        <v>82</v>
      </c>
      <c r="R22" s="118">
        <f t="shared" si="7"/>
        <v>230767315.18400007</v>
      </c>
      <c r="S22" s="119">
        <v>0</v>
      </c>
      <c r="T22" s="112"/>
      <c r="U22" s="120">
        <v>366.01100000000002</v>
      </c>
      <c r="V22" s="119">
        <f t="shared" si="8"/>
        <v>145319.46800000005</v>
      </c>
      <c r="W22" s="119">
        <f t="shared" si="10"/>
        <v>145319.46800000005</v>
      </c>
      <c r="X22" s="127">
        <f t="shared" si="9"/>
        <v>145319.46800000005</v>
      </c>
      <c r="Y22" s="119">
        <v>0</v>
      </c>
      <c r="Z22" s="119">
        <v>0</v>
      </c>
      <c r="AA22" s="128" t="s">
        <v>87</v>
      </c>
    </row>
    <row r="23" spans="1:27" s="129" customFormat="1" x14ac:dyDescent="0.25">
      <c r="A23" s="124">
        <v>2019</v>
      </c>
      <c r="B23" s="124" t="s">
        <v>131</v>
      </c>
      <c r="C23" s="124">
        <v>82</v>
      </c>
      <c r="D23" s="124" t="s">
        <v>38</v>
      </c>
      <c r="E23" s="125">
        <v>43508</v>
      </c>
      <c r="F23" s="125">
        <v>43556</v>
      </c>
      <c r="G23" s="125">
        <v>43585</v>
      </c>
      <c r="H23" s="125">
        <v>43593</v>
      </c>
      <c r="I23" s="126">
        <v>400</v>
      </c>
      <c r="J23" s="126" t="s">
        <v>143</v>
      </c>
      <c r="K23" s="124" t="s">
        <v>13</v>
      </c>
      <c r="L23" s="124" t="s">
        <v>16</v>
      </c>
      <c r="M23" s="115">
        <v>340</v>
      </c>
      <c r="N23" s="112" t="s">
        <v>39</v>
      </c>
      <c r="O23" s="116">
        <f t="shared" si="6"/>
        <v>-136000</v>
      </c>
      <c r="P23" s="117" t="s">
        <v>18</v>
      </c>
      <c r="Q23" s="113" t="s">
        <v>145</v>
      </c>
      <c r="R23" s="118">
        <f t="shared" si="7"/>
        <v>6020959.9999999953</v>
      </c>
      <c r="S23" s="119">
        <v>0</v>
      </c>
      <c r="T23" s="112"/>
      <c r="U23" s="120">
        <v>377.63099999999997</v>
      </c>
      <c r="V23" s="119">
        <f t="shared" si="8"/>
        <v>15052.399999999989</v>
      </c>
      <c r="W23" s="119">
        <f t="shared" si="10"/>
        <v>15052.399999999989</v>
      </c>
      <c r="X23" s="127">
        <f t="shared" si="9"/>
        <v>15052.399999999989</v>
      </c>
      <c r="Y23" s="119">
        <v>0</v>
      </c>
      <c r="Z23" s="119">
        <v>0</v>
      </c>
      <c r="AA23" s="128" t="s">
        <v>130</v>
      </c>
    </row>
    <row r="24" spans="1:27" s="154" customFormat="1" x14ac:dyDescent="0.25">
      <c r="A24" s="124">
        <v>2019</v>
      </c>
      <c r="B24" s="124" t="s">
        <v>31</v>
      </c>
      <c r="C24" s="124">
        <v>9</v>
      </c>
      <c r="D24" s="124" t="s">
        <v>38</v>
      </c>
      <c r="E24" s="125">
        <v>43434</v>
      </c>
      <c r="F24" s="125">
        <v>43586</v>
      </c>
      <c r="G24" s="125">
        <v>43616</v>
      </c>
      <c r="H24" s="125">
        <v>43623</v>
      </c>
      <c r="I24" s="126">
        <v>650</v>
      </c>
      <c r="J24" s="126" t="s">
        <v>143</v>
      </c>
      <c r="K24" s="124" t="s">
        <v>13</v>
      </c>
      <c r="L24" s="124" t="s">
        <v>16</v>
      </c>
      <c r="M24" s="147">
        <v>282.5</v>
      </c>
      <c r="N24" s="124" t="s">
        <v>39</v>
      </c>
      <c r="O24" s="148">
        <f>-(M24*I24)</f>
        <v>-183625</v>
      </c>
      <c r="P24" s="149" t="s">
        <v>18</v>
      </c>
      <c r="Q24" s="125" t="s">
        <v>84</v>
      </c>
      <c r="R24" s="150">
        <f>I24*V24</f>
        <v>27052590.500000011</v>
      </c>
      <c r="S24" s="151">
        <v>0</v>
      </c>
      <c r="T24" s="124"/>
      <c r="U24" s="152">
        <v>346.52980000000002</v>
      </c>
      <c r="V24" s="119">
        <f t="shared" si="8"/>
        <v>41619.370000000017</v>
      </c>
      <c r="W24" s="119">
        <f t="shared" si="10"/>
        <v>41619.370000000017</v>
      </c>
      <c r="X24" s="119">
        <f t="shared" ref="X24:X31" si="11">W24</f>
        <v>41619.370000000017</v>
      </c>
      <c r="Y24" s="151">
        <v>0</v>
      </c>
      <c r="Z24" s="151">
        <v>0</v>
      </c>
      <c r="AA24" s="153" t="s">
        <v>86</v>
      </c>
    </row>
    <row r="25" spans="1:27" s="154" customFormat="1" x14ac:dyDescent="0.25">
      <c r="A25" s="124">
        <v>2019</v>
      </c>
      <c r="B25" s="124" t="s">
        <v>62</v>
      </c>
      <c r="C25" s="124">
        <v>31</v>
      </c>
      <c r="D25" s="124" t="s">
        <v>11</v>
      </c>
      <c r="E25" s="125">
        <v>43452</v>
      </c>
      <c r="F25" s="125">
        <v>43586</v>
      </c>
      <c r="G25" s="125">
        <v>43616</v>
      </c>
      <c r="H25" s="125">
        <v>43623</v>
      </c>
      <c r="I25" s="126">
        <v>635</v>
      </c>
      <c r="J25" s="126" t="s">
        <v>143</v>
      </c>
      <c r="K25" s="124" t="s">
        <v>13</v>
      </c>
      <c r="L25" s="124" t="s">
        <v>16</v>
      </c>
      <c r="M25" s="147">
        <v>265.5</v>
      </c>
      <c r="N25" s="124" t="s">
        <v>39</v>
      </c>
      <c r="O25" s="148">
        <f>-(M25*I25)</f>
        <v>-168592.5</v>
      </c>
      <c r="P25" s="149" t="s">
        <v>18</v>
      </c>
      <c r="Q25" s="125" t="s">
        <v>83</v>
      </c>
      <c r="R25" s="150">
        <f>I25*V25</f>
        <v>27283336.562249992</v>
      </c>
      <c r="S25" s="151">
        <v>0</v>
      </c>
      <c r="T25" s="124"/>
      <c r="U25" s="152">
        <v>333.16280999999998</v>
      </c>
      <c r="V25" s="119">
        <f t="shared" si="8"/>
        <v>42965.884349999986</v>
      </c>
      <c r="W25" s="119">
        <f t="shared" si="10"/>
        <v>42965.884349999986</v>
      </c>
      <c r="X25" s="119">
        <f t="shared" si="11"/>
        <v>42965.884349999986</v>
      </c>
      <c r="Y25" s="151">
        <v>0</v>
      </c>
      <c r="Z25" s="151">
        <v>0</v>
      </c>
      <c r="AA25" s="153" t="s">
        <v>85</v>
      </c>
    </row>
    <row r="26" spans="1:27" s="154" customFormat="1" x14ac:dyDescent="0.25">
      <c r="A26" s="124">
        <v>2019</v>
      </c>
      <c r="B26" s="124" t="s">
        <v>74</v>
      </c>
      <c r="C26" s="124">
        <v>43</v>
      </c>
      <c r="D26" s="124" t="s">
        <v>11</v>
      </c>
      <c r="E26" s="125">
        <v>43452</v>
      </c>
      <c r="F26" s="125">
        <v>43586</v>
      </c>
      <c r="G26" s="125">
        <v>43616</v>
      </c>
      <c r="H26" s="125">
        <v>43623</v>
      </c>
      <c r="I26" s="126">
        <v>1979</v>
      </c>
      <c r="J26" s="126" t="s">
        <v>143</v>
      </c>
      <c r="K26" s="124" t="s">
        <v>13</v>
      </c>
      <c r="L26" s="124" t="s">
        <v>16</v>
      </c>
      <c r="M26" s="147">
        <v>274.5</v>
      </c>
      <c r="N26" s="124" t="s">
        <v>39</v>
      </c>
      <c r="O26" s="148">
        <f>-(M26*I26)</f>
        <v>-543235.5</v>
      </c>
      <c r="P26" s="149" t="s">
        <v>18</v>
      </c>
      <c r="Q26" s="125" t="s">
        <v>82</v>
      </c>
      <c r="R26" s="150">
        <f>I26*V26</f>
        <v>288848411.45597988</v>
      </c>
      <c r="S26" s="151">
        <v>0</v>
      </c>
      <c r="T26" s="124"/>
      <c r="U26" s="152">
        <v>348.25277999999997</v>
      </c>
      <c r="V26" s="119">
        <f t="shared" si="8"/>
        <v>145956.75161999994</v>
      </c>
      <c r="W26" s="119">
        <f t="shared" si="10"/>
        <v>145956.75161999994</v>
      </c>
      <c r="X26" s="119">
        <f t="shared" si="11"/>
        <v>145956.75161999994</v>
      </c>
      <c r="Y26" s="151">
        <v>0</v>
      </c>
      <c r="Z26" s="151">
        <v>0</v>
      </c>
      <c r="AA26" s="153" t="s">
        <v>87</v>
      </c>
    </row>
    <row r="27" spans="1:27" s="154" customFormat="1" ht="12.75" customHeight="1" x14ac:dyDescent="0.25">
      <c r="A27" s="124">
        <v>2019</v>
      </c>
      <c r="B27" s="124" t="s">
        <v>132</v>
      </c>
      <c r="C27" s="124">
        <v>83</v>
      </c>
      <c r="D27" s="124" t="s">
        <v>38</v>
      </c>
      <c r="E27" s="125">
        <v>43508</v>
      </c>
      <c r="F27" s="125">
        <v>43586</v>
      </c>
      <c r="G27" s="125">
        <v>43616</v>
      </c>
      <c r="H27" s="125">
        <v>43623</v>
      </c>
      <c r="I27" s="126">
        <v>400</v>
      </c>
      <c r="J27" s="126" t="s">
        <v>143</v>
      </c>
      <c r="K27" s="124" t="s">
        <v>13</v>
      </c>
      <c r="L27" s="124" t="s">
        <v>16</v>
      </c>
      <c r="M27" s="147">
        <v>340</v>
      </c>
      <c r="N27" s="124" t="s">
        <v>39</v>
      </c>
      <c r="O27" s="148">
        <f>-(M27*I27)</f>
        <v>-136000</v>
      </c>
      <c r="P27" s="149" t="s">
        <v>18</v>
      </c>
      <c r="Q27" s="125" t="s">
        <v>145</v>
      </c>
      <c r="R27" s="150">
        <f>I27*V27</f>
        <v>3491935.9999999958</v>
      </c>
      <c r="S27" s="151">
        <v>0</v>
      </c>
      <c r="T27" s="124"/>
      <c r="U27" s="152">
        <v>361.82459999999998</v>
      </c>
      <c r="V27" s="151">
        <f t="shared" si="8"/>
        <v>8729.8399999999892</v>
      </c>
      <c r="W27" s="151">
        <f t="shared" si="10"/>
        <v>8729.8399999999892</v>
      </c>
      <c r="X27" s="151">
        <f t="shared" si="11"/>
        <v>8729.8399999999892</v>
      </c>
      <c r="Y27" s="151">
        <v>0</v>
      </c>
      <c r="Z27" s="151">
        <v>0</v>
      </c>
      <c r="AA27" s="153" t="s">
        <v>130</v>
      </c>
    </row>
    <row r="28" spans="1:27" s="154" customFormat="1" x14ac:dyDescent="0.25">
      <c r="A28" s="124">
        <v>2019</v>
      </c>
      <c r="B28" s="124" t="s">
        <v>32</v>
      </c>
      <c r="C28" s="124">
        <v>10</v>
      </c>
      <c r="D28" s="124" t="s">
        <v>38</v>
      </c>
      <c r="E28" s="125">
        <v>43434</v>
      </c>
      <c r="F28" s="125">
        <v>43617</v>
      </c>
      <c r="G28" s="125">
        <v>43646</v>
      </c>
      <c r="H28" s="125">
        <v>43651</v>
      </c>
      <c r="I28" s="126">
        <v>650</v>
      </c>
      <c r="J28" s="126" t="s">
        <v>143</v>
      </c>
      <c r="K28" s="124" t="s">
        <v>13</v>
      </c>
      <c r="L28" s="124" t="s">
        <v>16</v>
      </c>
      <c r="M28" s="147">
        <v>282.5</v>
      </c>
      <c r="N28" s="124" t="s">
        <v>39</v>
      </c>
      <c r="O28" s="148">
        <f t="shared" ref="O28:O35" si="12">-(M28*I28)</f>
        <v>-183625</v>
      </c>
      <c r="P28" s="149" t="s">
        <v>18</v>
      </c>
      <c r="Q28" s="125" t="s">
        <v>84</v>
      </c>
      <c r="R28" s="150">
        <f t="shared" ref="R28:R35" si="13">I28*V28</f>
        <v>12265597.500000004</v>
      </c>
      <c r="S28" s="151">
        <v>0</v>
      </c>
      <c r="T28" s="124"/>
      <c r="U28" s="152">
        <v>311.53100000000001</v>
      </c>
      <c r="V28" s="151">
        <f t="shared" si="8"/>
        <v>18870.150000000005</v>
      </c>
      <c r="W28" s="151">
        <f t="shared" ref="W28:W31" si="14">V28</f>
        <v>18870.150000000005</v>
      </c>
      <c r="X28" s="156">
        <f t="shared" si="11"/>
        <v>18870.150000000005</v>
      </c>
      <c r="Y28" s="151">
        <v>0</v>
      </c>
      <c r="Z28" s="151">
        <v>0</v>
      </c>
      <c r="AA28" s="153" t="s">
        <v>86</v>
      </c>
    </row>
    <row r="29" spans="1:27" s="154" customFormat="1" x14ac:dyDescent="0.25">
      <c r="A29" s="124">
        <v>2019</v>
      </c>
      <c r="B29" s="124" t="s">
        <v>63</v>
      </c>
      <c r="C29" s="124">
        <v>32</v>
      </c>
      <c r="D29" s="124" t="s">
        <v>11</v>
      </c>
      <c r="E29" s="125">
        <v>43452</v>
      </c>
      <c r="F29" s="125">
        <v>43617</v>
      </c>
      <c r="G29" s="125">
        <v>43646</v>
      </c>
      <c r="H29" s="125">
        <v>43651</v>
      </c>
      <c r="I29" s="126">
        <v>635</v>
      </c>
      <c r="J29" s="126" t="s">
        <v>143</v>
      </c>
      <c r="K29" s="124" t="s">
        <v>13</v>
      </c>
      <c r="L29" s="124" t="s">
        <v>16</v>
      </c>
      <c r="M29" s="147">
        <v>265.5</v>
      </c>
      <c r="N29" s="124" t="s">
        <v>39</v>
      </c>
      <c r="O29" s="148">
        <f t="shared" si="12"/>
        <v>-168592.5</v>
      </c>
      <c r="P29" s="149" t="s">
        <v>18</v>
      </c>
      <c r="Q29" s="125" t="s">
        <v>83</v>
      </c>
      <c r="R29" s="150">
        <f t="shared" si="13"/>
        <v>14876986.374999994</v>
      </c>
      <c r="S29" s="151">
        <v>0</v>
      </c>
      <c r="T29" s="124"/>
      <c r="U29" s="152">
        <v>302.39499999999998</v>
      </c>
      <c r="V29" s="151">
        <f t="shared" si="8"/>
        <v>23428.32499999999</v>
      </c>
      <c r="W29" s="151">
        <f t="shared" si="14"/>
        <v>23428.32499999999</v>
      </c>
      <c r="X29" s="156">
        <f t="shared" si="11"/>
        <v>23428.32499999999</v>
      </c>
      <c r="Y29" s="151">
        <v>0</v>
      </c>
      <c r="Z29" s="151">
        <v>0</v>
      </c>
      <c r="AA29" s="153" t="s">
        <v>85</v>
      </c>
    </row>
    <row r="30" spans="1:27" s="154" customFormat="1" x14ac:dyDescent="0.25">
      <c r="A30" s="124">
        <v>2019</v>
      </c>
      <c r="B30" s="124" t="s">
        <v>75</v>
      </c>
      <c r="C30" s="124">
        <v>44</v>
      </c>
      <c r="D30" s="124" t="s">
        <v>11</v>
      </c>
      <c r="E30" s="125">
        <v>43452</v>
      </c>
      <c r="F30" s="125">
        <v>43617</v>
      </c>
      <c r="G30" s="125">
        <v>43646</v>
      </c>
      <c r="H30" s="125">
        <v>43651</v>
      </c>
      <c r="I30" s="126">
        <v>2023</v>
      </c>
      <c r="J30" s="126" t="s">
        <v>143</v>
      </c>
      <c r="K30" s="124" t="s">
        <v>13</v>
      </c>
      <c r="L30" s="124" t="s">
        <v>16</v>
      </c>
      <c r="M30" s="147">
        <v>274.5</v>
      </c>
      <c r="N30" s="124" t="s">
        <v>39</v>
      </c>
      <c r="O30" s="148">
        <f t="shared" si="12"/>
        <v>-555313.5</v>
      </c>
      <c r="P30" s="149" t="s">
        <v>18</v>
      </c>
      <c r="Q30" s="125" t="s">
        <v>82</v>
      </c>
      <c r="R30" s="150">
        <f t="shared" si="13"/>
        <v>179952592.65900004</v>
      </c>
      <c r="S30" s="151">
        <v>0</v>
      </c>
      <c r="T30" s="124"/>
      <c r="U30" s="152">
        <v>318.471</v>
      </c>
      <c r="V30" s="151">
        <f t="shared" si="8"/>
        <v>88953.333000000013</v>
      </c>
      <c r="W30" s="151">
        <f t="shared" si="14"/>
        <v>88953.333000000013</v>
      </c>
      <c r="X30" s="156">
        <f t="shared" si="11"/>
        <v>88953.333000000013</v>
      </c>
      <c r="Y30" s="151">
        <v>0</v>
      </c>
      <c r="Z30" s="151">
        <v>0</v>
      </c>
      <c r="AA30" s="153" t="s">
        <v>87</v>
      </c>
    </row>
    <row r="31" spans="1:27" s="154" customFormat="1" x14ac:dyDescent="0.25">
      <c r="A31" s="124">
        <v>2019</v>
      </c>
      <c r="B31" s="124" t="s">
        <v>133</v>
      </c>
      <c r="C31" s="124">
        <v>84</v>
      </c>
      <c r="D31" s="124" t="s">
        <v>38</v>
      </c>
      <c r="E31" s="125">
        <v>43508</v>
      </c>
      <c r="F31" s="125">
        <v>43617</v>
      </c>
      <c r="G31" s="125">
        <v>43646</v>
      </c>
      <c r="H31" s="125">
        <v>43651</v>
      </c>
      <c r="I31" s="126">
        <v>400</v>
      </c>
      <c r="J31" s="126" t="s">
        <v>143</v>
      </c>
      <c r="K31" s="124" t="s">
        <v>13</v>
      </c>
      <c r="L31" s="124" t="s">
        <v>16</v>
      </c>
      <c r="M31" s="147">
        <v>340</v>
      </c>
      <c r="N31" s="124" t="s">
        <v>39</v>
      </c>
      <c r="O31" s="148">
        <f t="shared" si="12"/>
        <v>-136000</v>
      </c>
      <c r="P31" s="149" t="s">
        <v>18</v>
      </c>
      <c r="Q31" s="125" t="s">
        <v>145</v>
      </c>
      <c r="R31" s="150">
        <f t="shared" si="13"/>
        <v>-1147359.9999999988</v>
      </c>
      <c r="S31" s="151">
        <v>0</v>
      </c>
      <c r="T31" s="124"/>
      <c r="U31" s="152">
        <v>332.82900000000001</v>
      </c>
      <c r="V31" s="151">
        <f t="shared" si="8"/>
        <v>-2868.3999999999969</v>
      </c>
      <c r="W31" s="151">
        <f t="shared" si="14"/>
        <v>-2868.3999999999969</v>
      </c>
      <c r="X31" s="156">
        <f t="shared" si="11"/>
        <v>-2868.3999999999969</v>
      </c>
      <c r="Y31" s="151">
        <v>0</v>
      </c>
      <c r="Z31" s="151">
        <v>0</v>
      </c>
      <c r="AA31" s="153" t="s">
        <v>130</v>
      </c>
    </row>
    <row r="32" spans="1:27" s="154" customFormat="1" x14ac:dyDescent="0.25">
      <c r="A32" s="124">
        <v>2019</v>
      </c>
      <c r="B32" s="124" t="s">
        <v>64</v>
      </c>
      <c r="C32" s="124">
        <v>33</v>
      </c>
      <c r="D32" s="124" t="s">
        <v>11</v>
      </c>
      <c r="E32" s="125">
        <v>43452</v>
      </c>
      <c r="F32" s="125">
        <v>43647</v>
      </c>
      <c r="G32" s="125">
        <v>43677</v>
      </c>
      <c r="H32" s="125">
        <v>43684</v>
      </c>
      <c r="I32" s="126">
        <v>635</v>
      </c>
      <c r="J32" s="126" t="s">
        <v>143</v>
      </c>
      <c r="K32" s="124" t="s">
        <v>13</v>
      </c>
      <c r="L32" s="124" t="s">
        <v>16</v>
      </c>
      <c r="M32" s="147">
        <v>265.5</v>
      </c>
      <c r="N32" s="124" t="s">
        <v>39</v>
      </c>
      <c r="O32" s="148">
        <f t="shared" si="12"/>
        <v>-168592.5</v>
      </c>
      <c r="P32" s="149" t="s">
        <v>18</v>
      </c>
      <c r="Q32" s="125" t="s">
        <v>83</v>
      </c>
      <c r="R32" s="150">
        <f t="shared" si="13"/>
        <v>21160441.550000004</v>
      </c>
      <c r="S32" s="151">
        <v>0</v>
      </c>
      <c r="T32" s="124"/>
      <c r="U32" s="152">
        <v>317.97800000000001</v>
      </c>
      <c r="V32" s="151">
        <f t="shared" si="8"/>
        <v>33323.530000000006</v>
      </c>
      <c r="W32" s="151">
        <f t="shared" ref="W32:W33" si="15">V32</f>
        <v>33323.530000000006</v>
      </c>
      <c r="X32" s="156">
        <f t="shared" ref="X32:X33" si="16">W32</f>
        <v>33323.530000000006</v>
      </c>
      <c r="Y32" s="151">
        <v>0</v>
      </c>
      <c r="Z32" s="151">
        <v>0</v>
      </c>
      <c r="AA32" s="153" t="s">
        <v>85</v>
      </c>
    </row>
    <row r="33" spans="1:29" s="154" customFormat="1" x14ac:dyDescent="0.25">
      <c r="A33" s="124">
        <v>2019</v>
      </c>
      <c r="B33" s="124" t="s">
        <v>76</v>
      </c>
      <c r="C33" s="124">
        <v>45</v>
      </c>
      <c r="D33" s="124" t="s">
        <v>11</v>
      </c>
      <c r="E33" s="125">
        <v>43452</v>
      </c>
      <c r="F33" s="125">
        <v>43647</v>
      </c>
      <c r="G33" s="125">
        <v>43677</v>
      </c>
      <c r="H33" s="125">
        <v>43684</v>
      </c>
      <c r="I33" s="126">
        <v>1198</v>
      </c>
      <c r="J33" s="126" t="s">
        <v>143</v>
      </c>
      <c r="K33" s="124" t="s">
        <v>13</v>
      </c>
      <c r="L33" s="124" t="s">
        <v>16</v>
      </c>
      <c r="M33" s="147">
        <v>274.5</v>
      </c>
      <c r="N33" s="124" t="s">
        <v>39</v>
      </c>
      <c r="O33" s="148">
        <f t="shared" si="12"/>
        <v>-328851</v>
      </c>
      <c r="P33" s="149" t="s">
        <v>18</v>
      </c>
      <c r="Q33" s="125" t="s">
        <v>82</v>
      </c>
      <c r="R33" s="150">
        <f t="shared" si="13"/>
        <v>84721527.324000001</v>
      </c>
      <c r="S33" s="151">
        <v>0</v>
      </c>
      <c r="T33" s="124"/>
      <c r="U33" s="152">
        <v>333.53100000000001</v>
      </c>
      <c r="V33" s="151">
        <f t="shared" si="8"/>
        <v>70719.138000000006</v>
      </c>
      <c r="W33" s="151">
        <f t="shared" si="15"/>
        <v>70719.138000000006</v>
      </c>
      <c r="X33" s="156">
        <f t="shared" si="16"/>
        <v>70719.138000000006</v>
      </c>
      <c r="Y33" s="151">
        <v>0</v>
      </c>
      <c r="Z33" s="151">
        <v>0</v>
      </c>
      <c r="AA33" s="153" t="s">
        <v>87</v>
      </c>
    </row>
    <row r="34" spans="1:29" s="154" customFormat="1" x14ac:dyDescent="0.25">
      <c r="A34" s="124">
        <v>2019</v>
      </c>
      <c r="B34" s="124" t="s">
        <v>33</v>
      </c>
      <c r="C34" s="124">
        <v>11</v>
      </c>
      <c r="D34" s="124" t="s">
        <v>38</v>
      </c>
      <c r="E34" s="125">
        <v>43434</v>
      </c>
      <c r="F34" s="125">
        <v>43647</v>
      </c>
      <c r="G34" s="125">
        <v>43677</v>
      </c>
      <c r="H34" s="125">
        <v>43684</v>
      </c>
      <c r="I34" s="126">
        <v>650</v>
      </c>
      <c r="J34" s="126" t="s">
        <v>143</v>
      </c>
      <c r="K34" s="124" t="s">
        <v>13</v>
      </c>
      <c r="L34" s="124" t="s">
        <v>16</v>
      </c>
      <c r="M34" s="147">
        <v>282.5</v>
      </c>
      <c r="N34" s="124" t="s">
        <v>39</v>
      </c>
      <c r="O34" s="148">
        <f t="shared" si="12"/>
        <v>-183625</v>
      </c>
      <c r="P34" s="149" t="s">
        <v>18</v>
      </c>
      <c r="Q34" s="125" t="s">
        <v>84</v>
      </c>
      <c r="R34" s="150">
        <f t="shared" si="13"/>
        <v>20211555.000000011</v>
      </c>
      <c r="S34" s="151">
        <v>0</v>
      </c>
      <c r="T34" s="124"/>
      <c r="U34" s="152">
        <v>330.33800000000002</v>
      </c>
      <c r="V34" s="151">
        <f t="shared" ref="V34:V35" si="17">(U34-M34)*I34</f>
        <v>31094.700000000015</v>
      </c>
      <c r="W34" s="151">
        <f t="shared" ref="W34:W35" si="18">V34</f>
        <v>31094.700000000015</v>
      </c>
      <c r="X34" s="156">
        <f t="shared" ref="X34:X35" si="19">W34</f>
        <v>31094.700000000015</v>
      </c>
      <c r="Y34" s="151">
        <v>0</v>
      </c>
      <c r="Z34" s="151">
        <v>0</v>
      </c>
      <c r="AA34" s="153" t="s">
        <v>86</v>
      </c>
    </row>
    <row r="35" spans="1:29" s="154" customFormat="1" x14ac:dyDescent="0.25">
      <c r="A35" s="124">
        <v>2019</v>
      </c>
      <c r="B35" s="124" t="s">
        <v>134</v>
      </c>
      <c r="C35" s="124">
        <v>85</v>
      </c>
      <c r="D35" s="124" t="s">
        <v>38</v>
      </c>
      <c r="E35" s="125">
        <v>43508</v>
      </c>
      <c r="F35" s="125">
        <v>43647</v>
      </c>
      <c r="G35" s="125">
        <v>43677</v>
      </c>
      <c r="H35" s="125">
        <v>43684</v>
      </c>
      <c r="I35" s="126">
        <v>400</v>
      </c>
      <c r="J35" s="126" t="s">
        <v>143</v>
      </c>
      <c r="K35" s="124" t="s">
        <v>13</v>
      </c>
      <c r="L35" s="124" t="s">
        <v>16</v>
      </c>
      <c r="M35" s="147">
        <v>340</v>
      </c>
      <c r="N35" s="124" t="s">
        <v>39</v>
      </c>
      <c r="O35" s="148">
        <f t="shared" si="12"/>
        <v>-136000</v>
      </c>
      <c r="P35" s="149" t="s">
        <v>18</v>
      </c>
      <c r="Q35" s="125" t="s">
        <v>145</v>
      </c>
      <c r="R35" s="150">
        <f t="shared" si="13"/>
        <v>5920479.9999999972</v>
      </c>
      <c r="S35" s="151">
        <v>0</v>
      </c>
      <c r="T35" s="124"/>
      <c r="U35" s="152">
        <v>377.00299999999999</v>
      </c>
      <c r="V35" s="151">
        <f t="shared" si="17"/>
        <v>14801.199999999993</v>
      </c>
      <c r="W35" s="151">
        <f t="shared" si="18"/>
        <v>14801.199999999993</v>
      </c>
      <c r="X35" s="156">
        <f t="shared" si="19"/>
        <v>14801.199999999993</v>
      </c>
      <c r="Y35" s="151">
        <v>0</v>
      </c>
      <c r="Z35" s="151">
        <v>0</v>
      </c>
      <c r="AA35" s="153" t="s">
        <v>130</v>
      </c>
    </row>
    <row r="36" spans="1:29" s="154" customFormat="1" x14ac:dyDescent="0.25">
      <c r="A36" s="124">
        <v>2019</v>
      </c>
      <c r="B36" s="124" t="s">
        <v>34</v>
      </c>
      <c r="C36" s="124">
        <v>12</v>
      </c>
      <c r="D36" s="124" t="s">
        <v>38</v>
      </c>
      <c r="E36" s="125">
        <v>43434</v>
      </c>
      <c r="F36" s="125">
        <v>43678</v>
      </c>
      <c r="G36" s="125">
        <v>43708</v>
      </c>
      <c r="H36" s="125">
        <v>43714</v>
      </c>
      <c r="I36" s="126">
        <v>650</v>
      </c>
      <c r="J36" s="126" t="s">
        <v>143</v>
      </c>
      <c r="K36" s="124" t="s">
        <v>13</v>
      </c>
      <c r="L36" s="124" t="s">
        <v>16</v>
      </c>
      <c r="M36" s="147">
        <v>282.5</v>
      </c>
      <c r="N36" s="124" t="s">
        <v>39</v>
      </c>
      <c r="O36" s="148">
        <f t="shared" ref="O36:O43" si="20">-(M36*I36)</f>
        <v>-183625</v>
      </c>
      <c r="P36" s="149" t="s">
        <v>18</v>
      </c>
      <c r="Q36" s="125" t="s">
        <v>84</v>
      </c>
      <c r="R36" s="150">
        <f t="shared" ref="R36:R43" si="21">I36*V36</f>
        <v>-7191372.5000000065</v>
      </c>
      <c r="S36" s="151">
        <v>0</v>
      </c>
      <c r="T36" s="124"/>
      <c r="U36" s="152">
        <v>265.47899999999998</v>
      </c>
      <c r="V36" s="151">
        <f t="shared" ref="V36:V43" si="22">(U36-M36)*I36</f>
        <v>-11063.650000000011</v>
      </c>
      <c r="W36" s="151">
        <f t="shared" ref="W36:X40" si="23">V36</f>
        <v>-11063.650000000011</v>
      </c>
      <c r="X36" s="156">
        <f t="shared" si="23"/>
        <v>-11063.650000000011</v>
      </c>
      <c r="Y36" s="151">
        <v>0</v>
      </c>
      <c r="Z36" s="151">
        <v>0</v>
      </c>
      <c r="AA36" s="153" t="s">
        <v>86</v>
      </c>
    </row>
    <row r="37" spans="1:29" s="154" customFormat="1" x14ac:dyDescent="0.25">
      <c r="A37" s="124">
        <v>2019</v>
      </c>
      <c r="B37" s="124" t="s">
        <v>65</v>
      </c>
      <c r="C37" s="124">
        <v>34</v>
      </c>
      <c r="D37" s="124" t="s">
        <v>11</v>
      </c>
      <c r="E37" s="125">
        <v>43452</v>
      </c>
      <c r="F37" s="125">
        <v>43678</v>
      </c>
      <c r="G37" s="125">
        <v>43708</v>
      </c>
      <c r="H37" s="125">
        <v>43714</v>
      </c>
      <c r="I37" s="126">
        <v>635</v>
      </c>
      <c r="J37" s="126" t="s">
        <v>143</v>
      </c>
      <c r="K37" s="124" t="s">
        <v>13</v>
      </c>
      <c r="L37" s="124" t="s">
        <v>16</v>
      </c>
      <c r="M37" s="147">
        <v>265.5</v>
      </c>
      <c r="N37" s="124" t="s">
        <v>39</v>
      </c>
      <c r="O37" s="148">
        <f t="shared" si="20"/>
        <v>-168592.5</v>
      </c>
      <c r="P37" s="149" t="s">
        <v>18</v>
      </c>
      <c r="Q37" s="125" t="s">
        <v>83</v>
      </c>
      <c r="R37" s="150">
        <f t="shared" si="21"/>
        <v>-7971758.2500000037</v>
      </c>
      <c r="S37" s="151">
        <v>0</v>
      </c>
      <c r="T37" s="124"/>
      <c r="U37" s="152">
        <v>245.73</v>
      </c>
      <c r="V37" s="151">
        <f t="shared" si="22"/>
        <v>-12553.950000000006</v>
      </c>
      <c r="W37" s="151">
        <f t="shared" si="23"/>
        <v>-12553.950000000006</v>
      </c>
      <c r="X37" s="156">
        <f t="shared" si="23"/>
        <v>-12553.950000000006</v>
      </c>
      <c r="Y37" s="151">
        <v>0</v>
      </c>
      <c r="Z37" s="151">
        <v>0</v>
      </c>
      <c r="AA37" s="153" t="s">
        <v>85</v>
      </c>
    </row>
    <row r="38" spans="1:29" s="154" customFormat="1" x14ac:dyDescent="0.25">
      <c r="A38" s="124">
        <v>2019</v>
      </c>
      <c r="B38" s="124" t="s">
        <v>77</v>
      </c>
      <c r="C38" s="124">
        <v>46</v>
      </c>
      <c r="D38" s="124" t="s">
        <v>11</v>
      </c>
      <c r="E38" s="125">
        <v>43452</v>
      </c>
      <c r="F38" s="125">
        <v>43678</v>
      </c>
      <c r="G38" s="125">
        <v>43708</v>
      </c>
      <c r="H38" s="125">
        <v>43714</v>
      </c>
      <c r="I38" s="126">
        <v>2082</v>
      </c>
      <c r="J38" s="126" t="s">
        <v>143</v>
      </c>
      <c r="K38" s="124" t="s">
        <v>13</v>
      </c>
      <c r="L38" s="124" t="s">
        <v>16</v>
      </c>
      <c r="M38" s="147">
        <v>274.5</v>
      </c>
      <c r="N38" s="124" t="s">
        <v>39</v>
      </c>
      <c r="O38" s="148">
        <f t="shared" si="20"/>
        <v>-571509</v>
      </c>
      <c r="P38" s="149" t="s">
        <v>18</v>
      </c>
      <c r="Q38" s="125" t="s">
        <v>82</v>
      </c>
      <c r="R38" s="150">
        <f t="shared" si="21"/>
        <v>-57122992.871999986</v>
      </c>
      <c r="S38" s="151">
        <v>0</v>
      </c>
      <c r="T38" s="124"/>
      <c r="U38" s="152">
        <v>261.322</v>
      </c>
      <c r="V38" s="151">
        <f t="shared" si="22"/>
        <v>-27436.595999999994</v>
      </c>
      <c r="W38" s="151">
        <f t="shared" si="23"/>
        <v>-27436.595999999994</v>
      </c>
      <c r="X38" s="156">
        <f t="shared" si="23"/>
        <v>-27436.595999999994</v>
      </c>
      <c r="Y38" s="151">
        <v>0</v>
      </c>
      <c r="Z38" s="151">
        <v>0</v>
      </c>
      <c r="AA38" s="153" t="s">
        <v>87</v>
      </c>
    </row>
    <row r="39" spans="1:29" s="154" customFormat="1" x14ac:dyDescent="0.25">
      <c r="A39" s="124">
        <v>2019</v>
      </c>
      <c r="B39" s="124" t="s">
        <v>135</v>
      </c>
      <c r="C39" s="124">
        <v>86</v>
      </c>
      <c r="D39" s="124" t="s">
        <v>38</v>
      </c>
      <c r="E39" s="125">
        <v>43508</v>
      </c>
      <c r="F39" s="125">
        <v>43678</v>
      </c>
      <c r="G39" s="125">
        <v>43708</v>
      </c>
      <c r="H39" s="125">
        <v>43714</v>
      </c>
      <c r="I39" s="126">
        <v>400</v>
      </c>
      <c r="J39" s="126" t="s">
        <v>143</v>
      </c>
      <c r="K39" s="124" t="s">
        <v>13</v>
      </c>
      <c r="L39" s="124" t="s">
        <v>16</v>
      </c>
      <c r="M39" s="147">
        <v>340</v>
      </c>
      <c r="N39" s="124" t="s">
        <v>39</v>
      </c>
      <c r="O39" s="148">
        <f t="shared" si="20"/>
        <v>-136000</v>
      </c>
      <c r="P39" s="149" t="s">
        <v>18</v>
      </c>
      <c r="Q39" s="125" t="s">
        <v>145</v>
      </c>
      <c r="R39" s="150">
        <f t="shared" si="21"/>
        <v>-4403519.9999999981</v>
      </c>
      <c r="S39" s="151">
        <v>0</v>
      </c>
      <c r="T39" s="124"/>
      <c r="U39" s="152">
        <v>312.47800000000001</v>
      </c>
      <c r="V39" s="151">
        <f t="shared" si="22"/>
        <v>-11008.799999999996</v>
      </c>
      <c r="W39" s="151">
        <f t="shared" si="23"/>
        <v>-11008.799999999996</v>
      </c>
      <c r="X39" s="156">
        <f t="shared" si="23"/>
        <v>-11008.799999999996</v>
      </c>
      <c r="Y39" s="151">
        <v>0</v>
      </c>
      <c r="Z39" s="151">
        <v>0</v>
      </c>
      <c r="AA39" s="153" t="s">
        <v>130</v>
      </c>
    </row>
    <row r="40" spans="1:29" s="154" customFormat="1" x14ac:dyDescent="0.25">
      <c r="A40" s="124">
        <v>2019</v>
      </c>
      <c r="B40" s="124" t="s">
        <v>35</v>
      </c>
      <c r="C40" s="124">
        <v>13</v>
      </c>
      <c r="D40" s="124" t="s">
        <v>38</v>
      </c>
      <c r="E40" s="125">
        <v>43434</v>
      </c>
      <c r="F40" s="125">
        <v>43709</v>
      </c>
      <c r="G40" s="125">
        <v>43738</v>
      </c>
      <c r="H40" s="125">
        <v>43745</v>
      </c>
      <c r="I40" s="126">
        <v>650</v>
      </c>
      <c r="J40" s="126" t="s">
        <v>143</v>
      </c>
      <c r="K40" s="124" t="s">
        <v>13</v>
      </c>
      <c r="L40" s="124" t="s">
        <v>16</v>
      </c>
      <c r="M40" s="147">
        <v>282.5</v>
      </c>
      <c r="N40" s="124" t="s">
        <v>39</v>
      </c>
      <c r="O40" s="148">
        <f t="shared" si="20"/>
        <v>-183625</v>
      </c>
      <c r="P40" s="149" t="s">
        <v>18</v>
      </c>
      <c r="Q40" s="125" t="s">
        <v>84</v>
      </c>
      <c r="R40" s="150">
        <f t="shared" si="21"/>
        <v>-5296037.5000000102</v>
      </c>
      <c r="S40" s="151">
        <v>0</v>
      </c>
      <c r="T40" s="124"/>
      <c r="U40" s="152">
        <v>269.96499999999997</v>
      </c>
      <c r="V40" s="151">
        <f t="shared" si="22"/>
        <v>-8147.7500000000164</v>
      </c>
      <c r="W40" s="151">
        <f t="shared" si="23"/>
        <v>-8147.7500000000164</v>
      </c>
      <c r="X40" s="156">
        <f t="shared" si="23"/>
        <v>-8147.7500000000164</v>
      </c>
      <c r="Y40" s="151">
        <v>0</v>
      </c>
      <c r="Z40" s="151">
        <v>0</v>
      </c>
      <c r="AA40" s="153" t="s">
        <v>86</v>
      </c>
    </row>
    <row r="41" spans="1:29" s="154" customFormat="1" x14ac:dyDescent="0.25">
      <c r="A41" s="124">
        <v>2019</v>
      </c>
      <c r="B41" s="124" t="s">
        <v>66</v>
      </c>
      <c r="C41" s="124">
        <v>35</v>
      </c>
      <c r="D41" s="124" t="s">
        <v>11</v>
      </c>
      <c r="E41" s="125">
        <v>43452</v>
      </c>
      <c r="F41" s="125">
        <v>43709</v>
      </c>
      <c r="G41" s="125">
        <v>43738</v>
      </c>
      <c r="H41" s="125">
        <v>43745</v>
      </c>
      <c r="I41" s="126">
        <v>635</v>
      </c>
      <c r="J41" s="126" t="s">
        <v>143</v>
      </c>
      <c r="K41" s="124" t="s">
        <v>13</v>
      </c>
      <c r="L41" s="124" t="s">
        <v>16</v>
      </c>
      <c r="M41" s="147">
        <v>265.5</v>
      </c>
      <c r="N41" s="124" t="s">
        <v>39</v>
      </c>
      <c r="O41" s="148">
        <f t="shared" si="20"/>
        <v>-168592.5</v>
      </c>
      <c r="P41" s="149" t="s">
        <v>18</v>
      </c>
      <c r="Q41" s="125" t="s">
        <v>83</v>
      </c>
      <c r="R41" s="150">
        <f t="shared" si="21"/>
        <v>5656037.0749999946</v>
      </c>
      <c r="S41" s="151">
        <v>0</v>
      </c>
      <c r="T41" s="124"/>
      <c r="U41" s="152">
        <v>279.52699999999999</v>
      </c>
      <c r="V41" s="151">
        <f t="shared" si="22"/>
        <v>8907.1449999999913</v>
      </c>
      <c r="W41" s="151">
        <f>V41</f>
        <v>8907.1449999999913</v>
      </c>
      <c r="X41" s="156">
        <f t="shared" ref="X41:X43" si="24">W41</f>
        <v>8907.1449999999913</v>
      </c>
      <c r="Y41" s="151">
        <v>0</v>
      </c>
      <c r="Z41" s="151">
        <v>0</v>
      </c>
      <c r="AA41" s="153" t="s">
        <v>85</v>
      </c>
    </row>
    <row r="42" spans="1:29" s="154" customFormat="1" x14ac:dyDescent="0.25">
      <c r="A42" s="124">
        <v>2019</v>
      </c>
      <c r="B42" s="124" t="s">
        <v>78</v>
      </c>
      <c r="C42" s="124">
        <v>47</v>
      </c>
      <c r="D42" s="124" t="s">
        <v>11</v>
      </c>
      <c r="E42" s="125">
        <v>43452</v>
      </c>
      <c r="F42" s="125">
        <v>43709</v>
      </c>
      <c r="G42" s="125">
        <v>43738</v>
      </c>
      <c r="H42" s="125">
        <v>43745</v>
      </c>
      <c r="I42" s="126">
        <v>2452</v>
      </c>
      <c r="J42" s="126" t="s">
        <v>143</v>
      </c>
      <c r="K42" s="124" t="s">
        <v>13</v>
      </c>
      <c r="L42" s="124" t="s">
        <v>16</v>
      </c>
      <c r="M42" s="147">
        <v>274.5</v>
      </c>
      <c r="N42" s="124" t="s">
        <v>39</v>
      </c>
      <c r="O42" s="148">
        <f t="shared" si="20"/>
        <v>-673074</v>
      </c>
      <c r="P42" s="149" t="s">
        <v>18</v>
      </c>
      <c r="Q42" s="125" t="s">
        <v>82</v>
      </c>
      <c r="R42" s="150">
        <f t="shared" si="21"/>
        <v>125350526.09599994</v>
      </c>
      <c r="S42" s="151">
        <v>0</v>
      </c>
      <c r="T42" s="124"/>
      <c r="U42" s="152">
        <v>295.34899999999999</v>
      </c>
      <c r="V42" s="151">
        <f t="shared" si="22"/>
        <v>51121.747999999978</v>
      </c>
      <c r="W42" s="151">
        <f>V42</f>
        <v>51121.747999999978</v>
      </c>
      <c r="X42" s="156">
        <f t="shared" si="24"/>
        <v>51121.747999999978</v>
      </c>
      <c r="Y42" s="151">
        <v>0</v>
      </c>
      <c r="Z42" s="151">
        <v>0</v>
      </c>
      <c r="AA42" s="153" t="s">
        <v>87</v>
      </c>
    </row>
    <row r="43" spans="1:29" s="155" customFormat="1" x14ac:dyDescent="0.25">
      <c r="A43" s="121">
        <v>2019</v>
      </c>
      <c r="B43" s="121" t="s">
        <v>136</v>
      </c>
      <c r="C43" s="121">
        <v>87</v>
      </c>
      <c r="D43" s="121" t="s">
        <v>38</v>
      </c>
      <c r="E43" s="122">
        <v>43508</v>
      </c>
      <c r="F43" s="122">
        <v>43709</v>
      </c>
      <c r="G43" s="122">
        <v>43738</v>
      </c>
      <c r="H43" s="122">
        <v>43745</v>
      </c>
      <c r="I43" s="123">
        <v>400</v>
      </c>
      <c r="J43" s="123" t="s">
        <v>143</v>
      </c>
      <c r="K43" s="121" t="s">
        <v>13</v>
      </c>
      <c r="L43" s="121" t="s">
        <v>16</v>
      </c>
      <c r="M43" s="132">
        <v>340</v>
      </c>
      <c r="N43" s="121" t="s">
        <v>39</v>
      </c>
      <c r="O43" s="133">
        <f t="shared" si="20"/>
        <v>-136000</v>
      </c>
      <c r="P43" s="134" t="s">
        <v>18</v>
      </c>
      <c r="Q43" s="122" t="s">
        <v>145</v>
      </c>
      <c r="R43" s="135">
        <f t="shared" si="21"/>
        <v>3144799.9999999958</v>
      </c>
      <c r="S43" s="136">
        <v>0</v>
      </c>
      <c r="T43" s="121"/>
      <c r="U43" s="158">
        <v>359.65499999999997</v>
      </c>
      <c r="V43" s="136">
        <f t="shared" si="22"/>
        <v>7861.9999999999891</v>
      </c>
      <c r="W43" s="136">
        <f t="shared" ref="W43" si="25">V43</f>
        <v>7861.9999999999891</v>
      </c>
      <c r="X43" s="160">
        <f t="shared" si="24"/>
        <v>7861.9999999999891</v>
      </c>
      <c r="Y43" s="136">
        <v>0</v>
      </c>
      <c r="Z43" s="136">
        <v>0</v>
      </c>
      <c r="AA43" s="143" t="s">
        <v>130</v>
      </c>
    </row>
    <row r="44" spans="1:29" s="24" customFormat="1" x14ac:dyDescent="0.25">
      <c r="A44" s="26"/>
      <c r="B44" s="26"/>
      <c r="C44" s="26"/>
      <c r="D44" s="26"/>
      <c r="E44" s="29"/>
      <c r="F44" s="29"/>
      <c r="G44" s="29"/>
      <c r="H44" s="26"/>
      <c r="I44" s="44">
        <f>SUM(I10:I43)</f>
        <v>30511</v>
      </c>
      <c r="J44" s="44"/>
      <c r="K44" s="26"/>
      <c r="L44" s="31"/>
      <c r="M44" s="144"/>
      <c r="N44" s="144"/>
      <c r="O44" s="145">
        <f>SUM(O10:O43)</f>
        <v>-8554034.5</v>
      </c>
      <c r="P44" s="145"/>
      <c r="Q44" s="144"/>
      <c r="R44" s="146">
        <f>SUM(R10:R43)</f>
        <v>1044385805.39238</v>
      </c>
      <c r="S44" s="146">
        <v>0</v>
      </c>
      <c r="T44" s="144"/>
      <c r="U44" s="144" t="s">
        <v>41</v>
      </c>
      <c r="V44" s="146">
        <f>SUM(V10:V43)</f>
        <v>1292267.82012</v>
      </c>
      <c r="W44" s="146">
        <f>SUM(W10:W43)</f>
        <v>1292267.82012</v>
      </c>
      <c r="X44" s="146">
        <f>SUM(X10:X43)</f>
        <v>1292267.82012</v>
      </c>
      <c r="Y44" s="146">
        <v>0</v>
      </c>
      <c r="Z44" s="145">
        <v>-20491461.833376467</v>
      </c>
      <c r="AA44" s="87"/>
      <c r="AB44" s="42"/>
    </row>
    <row r="45" spans="1:29" s="24" customFormat="1" x14ac:dyDescent="0.25">
      <c r="A45" s="26"/>
      <c r="B45" s="26"/>
      <c r="C45" s="26"/>
      <c r="D45" s="26"/>
      <c r="E45" s="29"/>
      <c r="F45" s="29"/>
      <c r="G45" s="29"/>
      <c r="H45" s="26"/>
      <c r="K45" s="26"/>
      <c r="L45" s="31"/>
      <c r="M45" s="26"/>
      <c r="N45" s="26"/>
      <c r="O45" s="42"/>
      <c r="P45" s="42"/>
      <c r="Q45" s="26"/>
      <c r="R45" s="31"/>
      <c r="S45" s="31"/>
      <c r="T45" s="26"/>
      <c r="Y45" s="31"/>
      <c r="Z45" s="31">
        <v>0</v>
      </c>
      <c r="AA45" s="42"/>
      <c r="AB45" s="87"/>
      <c r="AC45" s="42"/>
    </row>
    <row r="46" spans="1:29" s="24" customFormat="1" x14ac:dyDescent="0.25">
      <c r="A46" s="26"/>
      <c r="B46" s="26"/>
      <c r="C46" s="26"/>
      <c r="D46" s="26"/>
      <c r="E46" s="29"/>
      <c r="F46" s="29"/>
      <c r="G46" s="29"/>
      <c r="H46" s="26"/>
      <c r="I46" s="26"/>
      <c r="J46" s="26"/>
      <c r="K46" s="26"/>
      <c r="L46" s="31"/>
      <c r="M46" s="26"/>
      <c r="N46" s="26"/>
      <c r="O46" s="42"/>
      <c r="P46" s="42"/>
      <c r="Q46" s="26"/>
      <c r="R46" s="31"/>
      <c r="S46" s="31"/>
      <c r="T46" s="26"/>
      <c r="U46" s="31"/>
      <c r="V46" s="31"/>
      <c r="W46" s="31"/>
      <c r="X46" s="31"/>
      <c r="Y46" s="31"/>
      <c r="Z46" s="42"/>
      <c r="AA46" s="87"/>
      <c r="AB46" s="42"/>
    </row>
    <row r="47" spans="1:29" s="24" customFormat="1" x14ac:dyDescent="0.25">
      <c r="A47" s="25">
        <v>2019</v>
      </c>
      <c r="B47" s="25" t="s">
        <v>44</v>
      </c>
      <c r="C47" s="25">
        <v>16</v>
      </c>
      <c r="D47" s="25" t="s">
        <v>38</v>
      </c>
      <c r="E47" s="28">
        <v>43437</v>
      </c>
      <c r="F47" s="28">
        <v>43466</v>
      </c>
      <c r="G47" s="28">
        <v>43496</v>
      </c>
      <c r="H47" s="28">
        <v>43503</v>
      </c>
      <c r="I47" s="43">
        <v>550</v>
      </c>
      <c r="J47" s="43" t="s">
        <v>143</v>
      </c>
      <c r="K47" s="25" t="s">
        <v>13</v>
      </c>
      <c r="L47" s="25" t="s">
        <v>16</v>
      </c>
      <c r="M47" s="45">
        <v>1240</v>
      </c>
      <c r="N47" s="25" t="s">
        <v>43</v>
      </c>
      <c r="O47" s="41">
        <f t="shared" ref="O47" si="26">-(M47*I47)</f>
        <v>-682000</v>
      </c>
      <c r="P47" s="34" t="s">
        <v>18</v>
      </c>
      <c r="Q47" s="84" t="s">
        <v>83</v>
      </c>
      <c r="R47" s="40">
        <f>I47*U47</f>
        <v>659002.74</v>
      </c>
      <c r="S47" s="30">
        <v>0</v>
      </c>
      <c r="T47" s="25"/>
      <c r="U47" s="85">
        <v>1198.1867999999999</v>
      </c>
      <c r="V47" s="103">
        <f t="shared" ref="V47:V52" si="27">(U47-M47)*I47</f>
        <v>-22997.260000000028</v>
      </c>
      <c r="W47" s="47">
        <f t="shared" ref="W47:W52" si="28">V47</f>
        <v>-22997.260000000028</v>
      </c>
      <c r="X47" s="30">
        <f t="shared" ref="X47" si="29">V47</f>
        <v>-22997.260000000028</v>
      </c>
      <c r="Y47" s="30">
        <v>0</v>
      </c>
      <c r="Z47" s="25"/>
      <c r="AA47" s="86" t="s">
        <v>85</v>
      </c>
      <c r="AB47" s="23"/>
    </row>
    <row r="48" spans="1:29" s="23" customFormat="1" x14ac:dyDescent="0.25">
      <c r="A48" s="97">
        <v>2019</v>
      </c>
      <c r="B48" s="97" t="s">
        <v>45</v>
      </c>
      <c r="C48" s="97">
        <v>17</v>
      </c>
      <c r="D48" s="97" t="s">
        <v>38</v>
      </c>
      <c r="E48" s="84">
        <v>43437</v>
      </c>
      <c r="F48" s="84">
        <v>43497</v>
      </c>
      <c r="G48" s="84">
        <v>43524</v>
      </c>
      <c r="H48" s="84">
        <v>43531</v>
      </c>
      <c r="I48" s="104">
        <v>550</v>
      </c>
      <c r="J48" s="104" t="s">
        <v>143</v>
      </c>
      <c r="K48" s="97" t="s">
        <v>13</v>
      </c>
      <c r="L48" s="97" t="s">
        <v>16</v>
      </c>
      <c r="M48" s="98">
        <v>1240</v>
      </c>
      <c r="N48" s="97" t="s">
        <v>43</v>
      </c>
      <c r="O48" s="99">
        <f t="shared" ref="O48:O50" si="30">-(M48*I48)</f>
        <v>-682000</v>
      </c>
      <c r="P48" s="100" t="s">
        <v>18</v>
      </c>
      <c r="Q48" s="84" t="s">
        <v>83</v>
      </c>
      <c r="R48" s="101">
        <f>I48*U48</f>
        <v>753389.61499999999</v>
      </c>
      <c r="S48" s="102">
        <v>0</v>
      </c>
      <c r="T48" s="97"/>
      <c r="U48" s="85">
        <v>1369.7992999999999</v>
      </c>
      <c r="V48" s="30">
        <f t="shared" si="27"/>
        <v>71389.614999999947</v>
      </c>
      <c r="W48" s="30">
        <f t="shared" si="28"/>
        <v>71389.614999999947</v>
      </c>
      <c r="X48" s="30">
        <f t="shared" ref="X48:X51" si="31">V48</f>
        <v>71389.614999999947</v>
      </c>
      <c r="Y48" s="102">
        <v>0</v>
      </c>
      <c r="Z48" s="102">
        <v>0</v>
      </c>
      <c r="AA48" s="86" t="s">
        <v>85</v>
      </c>
    </row>
    <row r="49" spans="1:29" s="23" customFormat="1" x14ac:dyDescent="0.25">
      <c r="A49" s="106">
        <v>2019</v>
      </c>
      <c r="B49" s="106" t="s">
        <v>46</v>
      </c>
      <c r="C49" s="106">
        <v>18</v>
      </c>
      <c r="D49" s="106" t="s">
        <v>38</v>
      </c>
      <c r="E49" s="107">
        <v>43437</v>
      </c>
      <c r="F49" s="107">
        <v>43525</v>
      </c>
      <c r="G49" s="107">
        <v>43555</v>
      </c>
      <c r="H49" s="107">
        <v>43560</v>
      </c>
      <c r="I49" s="108">
        <v>550</v>
      </c>
      <c r="J49" s="108" t="s">
        <v>143</v>
      </c>
      <c r="K49" s="106" t="s">
        <v>13</v>
      </c>
      <c r="L49" s="106" t="s">
        <v>16</v>
      </c>
      <c r="M49" s="98">
        <v>1240</v>
      </c>
      <c r="N49" s="97" t="s">
        <v>43</v>
      </c>
      <c r="O49" s="99">
        <f t="shared" si="30"/>
        <v>-682000</v>
      </c>
      <c r="P49" s="100" t="s">
        <v>18</v>
      </c>
      <c r="Q49" s="84" t="s">
        <v>83</v>
      </c>
      <c r="R49" s="101">
        <f>I49*U49</f>
        <v>793712.31499999994</v>
      </c>
      <c r="S49" s="102">
        <v>0</v>
      </c>
      <c r="T49" s="97"/>
      <c r="U49" s="85">
        <v>1443.1133</v>
      </c>
      <c r="V49" s="30">
        <f t="shared" si="27"/>
        <v>111712.31499999999</v>
      </c>
      <c r="W49" s="102">
        <f t="shared" si="28"/>
        <v>111712.31499999999</v>
      </c>
      <c r="X49" s="105">
        <f t="shared" si="31"/>
        <v>111712.31499999999</v>
      </c>
      <c r="Y49" s="102">
        <v>0</v>
      </c>
      <c r="Z49" s="102">
        <v>0</v>
      </c>
      <c r="AA49" s="86" t="s">
        <v>85</v>
      </c>
    </row>
    <row r="50" spans="1:29" s="129" customFormat="1" x14ac:dyDescent="0.25">
      <c r="A50" s="124">
        <v>2019</v>
      </c>
      <c r="B50" s="124" t="s">
        <v>47</v>
      </c>
      <c r="C50" s="124">
        <v>19</v>
      </c>
      <c r="D50" s="124" t="s">
        <v>38</v>
      </c>
      <c r="E50" s="125">
        <v>43437</v>
      </c>
      <c r="F50" s="125">
        <v>43556</v>
      </c>
      <c r="G50" s="125">
        <v>43585</v>
      </c>
      <c r="H50" s="125">
        <v>43594</v>
      </c>
      <c r="I50" s="126">
        <v>550</v>
      </c>
      <c r="J50" s="126" t="s">
        <v>143</v>
      </c>
      <c r="K50" s="124" t="s">
        <v>13</v>
      </c>
      <c r="L50" s="124" t="s">
        <v>16</v>
      </c>
      <c r="M50" s="115">
        <v>1240</v>
      </c>
      <c r="N50" s="112" t="s">
        <v>43</v>
      </c>
      <c r="O50" s="116">
        <f t="shared" si="30"/>
        <v>-682000</v>
      </c>
      <c r="P50" s="117" t="s">
        <v>18</v>
      </c>
      <c r="Q50" s="113" t="s">
        <v>83</v>
      </c>
      <c r="R50" s="118">
        <f t="shared" ref="R50" si="32">I50*V50</f>
        <v>79641897.5</v>
      </c>
      <c r="S50" s="119">
        <v>0</v>
      </c>
      <c r="T50" s="112"/>
      <c r="U50" s="120">
        <v>1503.279</v>
      </c>
      <c r="V50" s="119">
        <f t="shared" si="27"/>
        <v>144803.45000000001</v>
      </c>
      <c r="W50" s="119">
        <f t="shared" si="28"/>
        <v>144803.45000000001</v>
      </c>
      <c r="X50" s="119">
        <f t="shared" si="31"/>
        <v>144803.45000000001</v>
      </c>
      <c r="Y50" s="119">
        <v>0</v>
      </c>
      <c r="Z50" s="119">
        <v>0</v>
      </c>
      <c r="AA50" s="128" t="s">
        <v>85</v>
      </c>
    </row>
    <row r="51" spans="1:29" s="129" customFormat="1" x14ac:dyDescent="0.25">
      <c r="A51" s="124">
        <v>2019</v>
      </c>
      <c r="B51" s="124" t="s">
        <v>48</v>
      </c>
      <c r="C51" s="124">
        <v>20</v>
      </c>
      <c r="D51" s="124" t="s">
        <v>38</v>
      </c>
      <c r="E51" s="125">
        <v>43437</v>
      </c>
      <c r="F51" s="125">
        <v>43586</v>
      </c>
      <c r="G51" s="125">
        <v>43616</v>
      </c>
      <c r="H51" s="125">
        <v>43623</v>
      </c>
      <c r="I51" s="126">
        <v>550</v>
      </c>
      <c r="J51" s="126" t="s">
        <v>143</v>
      </c>
      <c r="K51" s="124" t="s">
        <v>13</v>
      </c>
      <c r="L51" s="124" t="s">
        <v>16</v>
      </c>
      <c r="M51" s="115">
        <v>1240</v>
      </c>
      <c r="N51" s="112" t="s">
        <v>43</v>
      </c>
      <c r="O51" s="116">
        <f>-(M51*I51)</f>
        <v>-682000</v>
      </c>
      <c r="P51" s="117" t="s">
        <v>18</v>
      </c>
      <c r="Q51" s="113" t="s">
        <v>83</v>
      </c>
      <c r="R51" s="118">
        <f>I51*V51</f>
        <v>58189595.75</v>
      </c>
      <c r="S51" s="119">
        <v>0</v>
      </c>
      <c r="T51" s="112"/>
      <c r="U51" s="120">
        <v>1432.3623</v>
      </c>
      <c r="V51" s="119">
        <f t="shared" si="27"/>
        <v>105799.265</v>
      </c>
      <c r="W51" s="119">
        <f t="shared" si="28"/>
        <v>105799.265</v>
      </c>
      <c r="X51" s="127">
        <f t="shared" si="31"/>
        <v>105799.265</v>
      </c>
      <c r="Y51" s="119">
        <v>0</v>
      </c>
      <c r="Z51" s="119">
        <v>0</v>
      </c>
      <c r="AA51" s="128" t="s">
        <v>85</v>
      </c>
    </row>
    <row r="52" spans="1:29" s="154" customFormat="1" x14ac:dyDescent="0.25">
      <c r="A52" s="124">
        <v>2019</v>
      </c>
      <c r="B52" s="124" t="s">
        <v>49</v>
      </c>
      <c r="C52" s="124">
        <v>21</v>
      </c>
      <c r="D52" s="124" t="s">
        <v>38</v>
      </c>
      <c r="E52" s="125">
        <v>43437</v>
      </c>
      <c r="F52" s="125">
        <v>43617</v>
      </c>
      <c r="G52" s="125">
        <v>43646</v>
      </c>
      <c r="H52" s="125">
        <v>43651</v>
      </c>
      <c r="I52" s="126">
        <v>550</v>
      </c>
      <c r="J52" s="126" t="s">
        <v>143</v>
      </c>
      <c r="K52" s="124" t="s">
        <v>13</v>
      </c>
      <c r="L52" s="124" t="s">
        <v>16</v>
      </c>
      <c r="M52" s="147">
        <v>1240</v>
      </c>
      <c r="N52" s="124" t="s">
        <v>43</v>
      </c>
      <c r="O52" s="148">
        <f t="shared" ref="O52:O53" si="33">-(M52*I52)</f>
        <v>-682000</v>
      </c>
      <c r="P52" s="149" t="s">
        <v>18</v>
      </c>
      <c r="Q52" s="125" t="s">
        <v>83</v>
      </c>
      <c r="R52" s="150">
        <f t="shared" ref="R52:R53" si="34">I52*V52</f>
        <v>15008839.999999996</v>
      </c>
      <c r="S52" s="151">
        <v>0</v>
      </c>
      <c r="T52" s="124"/>
      <c r="U52" s="152">
        <v>1289.616</v>
      </c>
      <c r="V52" s="151">
        <f t="shared" si="27"/>
        <v>27288.799999999992</v>
      </c>
      <c r="W52" s="151">
        <f t="shared" si="28"/>
        <v>27288.799999999992</v>
      </c>
      <c r="X52" s="156">
        <f t="shared" ref="X52" si="35">V52</f>
        <v>27288.799999999992</v>
      </c>
      <c r="Y52" s="151">
        <v>0</v>
      </c>
      <c r="Z52" s="151">
        <v>0</v>
      </c>
      <c r="AA52" s="153" t="s">
        <v>85</v>
      </c>
    </row>
    <row r="53" spans="1:29" s="154" customFormat="1" x14ac:dyDescent="0.25">
      <c r="A53" s="124">
        <v>2019</v>
      </c>
      <c r="B53" s="124" t="s">
        <v>50</v>
      </c>
      <c r="C53" s="124">
        <v>22</v>
      </c>
      <c r="D53" s="124" t="s">
        <v>38</v>
      </c>
      <c r="E53" s="125">
        <v>43437</v>
      </c>
      <c r="F53" s="125">
        <v>43647</v>
      </c>
      <c r="G53" s="125">
        <v>43677</v>
      </c>
      <c r="H53" s="125">
        <v>43684</v>
      </c>
      <c r="I53" s="126">
        <v>550</v>
      </c>
      <c r="J53" s="126" t="s">
        <v>143</v>
      </c>
      <c r="K53" s="124" t="s">
        <v>13</v>
      </c>
      <c r="L53" s="124" t="s">
        <v>16</v>
      </c>
      <c r="M53" s="147">
        <v>1240</v>
      </c>
      <c r="N53" s="124" t="s">
        <v>43</v>
      </c>
      <c r="O53" s="148">
        <f t="shared" si="33"/>
        <v>-682000</v>
      </c>
      <c r="P53" s="149" t="s">
        <v>18</v>
      </c>
      <c r="Q53" s="125" t="s">
        <v>83</v>
      </c>
      <c r="R53" s="150">
        <f t="shared" si="34"/>
        <v>34570304.999999978</v>
      </c>
      <c r="S53" s="151">
        <v>0</v>
      </c>
      <c r="T53" s="124"/>
      <c r="U53" s="152">
        <v>1354.2819999999999</v>
      </c>
      <c r="V53" s="151">
        <f t="shared" ref="V53" si="36">(U53-M53)*I53</f>
        <v>62855.099999999962</v>
      </c>
      <c r="W53" s="151">
        <f t="shared" ref="W53" si="37">V53</f>
        <v>62855.099999999962</v>
      </c>
      <c r="X53" s="156">
        <f t="shared" ref="X53" si="38">V53</f>
        <v>62855.099999999962</v>
      </c>
      <c r="Y53" s="151">
        <v>0</v>
      </c>
      <c r="Z53" s="151">
        <v>0</v>
      </c>
      <c r="AA53" s="153" t="s">
        <v>85</v>
      </c>
    </row>
    <row r="54" spans="1:29" s="154" customFormat="1" x14ac:dyDescent="0.25">
      <c r="A54" s="124">
        <v>2019</v>
      </c>
      <c r="B54" s="124" t="s">
        <v>51</v>
      </c>
      <c r="C54" s="124">
        <v>23</v>
      </c>
      <c r="D54" s="124" t="s">
        <v>38</v>
      </c>
      <c r="E54" s="125">
        <v>43437</v>
      </c>
      <c r="F54" s="125">
        <v>43678</v>
      </c>
      <c r="G54" s="125">
        <v>43708</v>
      </c>
      <c r="H54" s="125">
        <v>43714</v>
      </c>
      <c r="I54" s="126">
        <v>550</v>
      </c>
      <c r="J54" s="126" t="s">
        <v>143</v>
      </c>
      <c r="K54" s="124" t="s">
        <v>13</v>
      </c>
      <c r="L54" s="124" t="s">
        <v>16</v>
      </c>
      <c r="M54" s="147">
        <v>1240</v>
      </c>
      <c r="N54" s="124" t="s">
        <v>43</v>
      </c>
      <c r="O54" s="148">
        <f>-(M54*I54)</f>
        <v>-682000</v>
      </c>
      <c r="P54" s="149" t="s">
        <v>18</v>
      </c>
      <c r="Q54" s="125" t="s">
        <v>83</v>
      </c>
      <c r="R54" s="150">
        <f>I54*V54</f>
        <v>-52132547.499999985</v>
      </c>
      <c r="S54" s="151">
        <v>0</v>
      </c>
      <c r="T54" s="124"/>
      <c r="U54" s="152">
        <v>1067.6610000000001</v>
      </c>
      <c r="V54" s="151">
        <f>(U54-M54)*I54</f>
        <v>-94786.449999999968</v>
      </c>
      <c r="W54" s="151">
        <f>V54</f>
        <v>-94786.449999999968</v>
      </c>
      <c r="X54" s="156">
        <f>W54</f>
        <v>-94786.449999999968</v>
      </c>
      <c r="Y54" s="151">
        <v>0</v>
      </c>
      <c r="Z54" s="151">
        <v>0</v>
      </c>
      <c r="AA54" s="153" t="s">
        <v>85</v>
      </c>
    </row>
    <row r="55" spans="1:29" s="155" customFormat="1" x14ac:dyDescent="0.25">
      <c r="A55" s="121">
        <v>2019</v>
      </c>
      <c r="B55" s="121" t="s">
        <v>52</v>
      </c>
      <c r="C55" s="121">
        <v>24</v>
      </c>
      <c r="D55" s="121" t="s">
        <v>38</v>
      </c>
      <c r="E55" s="122">
        <v>43437</v>
      </c>
      <c r="F55" s="122">
        <v>43709</v>
      </c>
      <c r="G55" s="122">
        <v>43738</v>
      </c>
      <c r="H55" s="122">
        <v>43745</v>
      </c>
      <c r="I55" s="123">
        <v>550</v>
      </c>
      <c r="J55" s="123" t="s">
        <v>143</v>
      </c>
      <c r="K55" s="121" t="s">
        <v>13</v>
      </c>
      <c r="L55" s="121" t="s">
        <v>16</v>
      </c>
      <c r="M55" s="132">
        <v>1240</v>
      </c>
      <c r="N55" s="121" t="s">
        <v>43</v>
      </c>
      <c r="O55" s="133">
        <f>-(M55*I55)</f>
        <v>-682000</v>
      </c>
      <c r="P55" s="134" t="s">
        <v>18</v>
      </c>
      <c r="Q55" s="122" t="s">
        <v>83</v>
      </c>
      <c r="R55" s="135">
        <f>I55*V55</f>
        <v>-6835290.0000000019</v>
      </c>
      <c r="S55" s="136">
        <v>0</v>
      </c>
      <c r="T55" s="121"/>
      <c r="U55" s="158">
        <v>1217.404</v>
      </c>
      <c r="V55" s="136">
        <f>(U55-M55)*I55</f>
        <v>-12427.800000000003</v>
      </c>
      <c r="W55" s="136">
        <f>V55</f>
        <v>-12427.800000000003</v>
      </c>
      <c r="X55" s="160">
        <f>W55</f>
        <v>-12427.800000000003</v>
      </c>
      <c r="Y55" s="136">
        <v>0</v>
      </c>
      <c r="Z55" s="136">
        <v>0</v>
      </c>
      <c r="AA55" s="143" t="s">
        <v>85</v>
      </c>
    </row>
    <row r="56" spans="1:29" s="24" customFormat="1" x14ac:dyDescent="0.25">
      <c r="A56" s="26"/>
      <c r="B56" s="26"/>
      <c r="C56" s="26"/>
      <c r="D56" s="26"/>
      <c r="E56" s="29"/>
      <c r="F56" s="29"/>
      <c r="G56" s="29"/>
      <c r="H56" s="26"/>
      <c r="I56" s="44">
        <f>SUM(I47:I55)</f>
        <v>4950</v>
      </c>
      <c r="J56" s="44"/>
      <c r="K56" s="26"/>
      <c r="L56" s="31"/>
      <c r="M56" s="144"/>
      <c r="N56" s="144"/>
      <c r="O56" s="145">
        <f>SUM(O47:O55)</f>
        <v>-6138000</v>
      </c>
      <c r="P56" s="145"/>
      <c r="Q56" s="144"/>
      <c r="R56" s="146">
        <f>SUM(R47:R55)</f>
        <v>130648905.42000002</v>
      </c>
      <c r="S56" s="146">
        <v>0</v>
      </c>
      <c r="T56" s="144"/>
      <c r="U56" s="144" t="s">
        <v>55</v>
      </c>
      <c r="V56" s="146">
        <f>SUM(V47:V55)</f>
        <v>393637.03499999997</v>
      </c>
      <c r="W56" s="146">
        <f>SUM(W47:W55)</f>
        <v>393637.03499999997</v>
      </c>
      <c r="X56" s="146">
        <f>SUM(X47:X55)</f>
        <v>393637.03499999997</v>
      </c>
      <c r="Y56" s="146">
        <v>0</v>
      </c>
      <c r="Z56" s="145">
        <v>-20491461.833376467</v>
      </c>
      <c r="AA56" s="42"/>
      <c r="AB56" s="42"/>
    </row>
    <row r="57" spans="1:29" s="24" customFormat="1" x14ac:dyDescent="0.25">
      <c r="A57" s="26"/>
      <c r="B57" s="26"/>
      <c r="C57" s="26"/>
      <c r="D57" s="26"/>
      <c r="E57" s="29"/>
      <c r="F57" s="29"/>
      <c r="G57" s="29"/>
      <c r="H57" s="26"/>
      <c r="K57" s="26"/>
      <c r="L57" s="31"/>
      <c r="M57" s="26"/>
      <c r="N57" s="26"/>
      <c r="O57" s="42"/>
      <c r="P57" s="42"/>
      <c r="Q57" s="26"/>
      <c r="R57" s="31"/>
      <c r="S57" s="31"/>
      <c r="T57" s="26"/>
      <c r="U57" s="44" t="s">
        <v>127</v>
      </c>
      <c r="V57" s="31">
        <f>V56/4.2744</f>
        <v>92091.763756316665</v>
      </c>
      <c r="W57" s="31">
        <f t="shared" ref="W57" si="39">W56/4.2744</f>
        <v>92091.763756316665</v>
      </c>
      <c r="X57" s="31">
        <f>X56/4.2744</f>
        <v>92091.763756316665</v>
      </c>
      <c r="Y57" s="96">
        <f>Y56</f>
        <v>0</v>
      </c>
      <c r="Z57" s="31">
        <v>0</v>
      </c>
      <c r="AA57" s="42"/>
      <c r="AB57" s="42"/>
      <c r="AC57" s="42"/>
    </row>
    <row r="58" spans="1:29" s="24" customFormat="1" x14ac:dyDescent="0.25">
      <c r="A58" s="26"/>
      <c r="B58" s="26"/>
      <c r="C58" s="26"/>
      <c r="D58" s="26"/>
      <c r="E58" s="29"/>
      <c r="F58" s="29"/>
      <c r="G58" s="29"/>
      <c r="H58" s="26"/>
      <c r="K58" s="26"/>
      <c r="L58" s="31"/>
      <c r="M58" s="26"/>
      <c r="N58" s="26"/>
      <c r="O58" s="42"/>
      <c r="P58" s="42"/>
      <c r="Q58" s="26"/>
      <c r="R58" s="31"/>
      <c r="S58" s="31"/>
      <c r="T58" s="26"/>
      <c r="U58" s="44"/>
      <c r="V58" s="31"/>
      <c r="W58" s="31"/>
      <c r="X58" s="31"/>
      <c r="Y58" s="96"/>
      <c r="Z58" s="31"/>
      <c r="AA58" s="42"/>
      <c r="AB58" s="42"/>
      <c r="AC58" s="42"/>
    </row>
    <row r="59" spans="1:29" s="23" customFormat="1" x14ac:dyDescent="0.25">
      <c r="A59" s="25">
        <v>2019</v>
      </c>
      <c r="B59" s="25" t="s">
        <v>91</v>
      </c>
      <c r="C59" s="25">
        <v>51</v>
      </c>
      <c r="D59" s="25" t="s">
        <v>11</v>
      </c>
      <c r="E59" s="28">
        <v>43480</v>
      </c>
      <c r="F59" s="28">
        <v>43497</v>
      </c>
      <c r="G59" s="28">
        <v>43524</v>
      </c>
      <c r="H59" s="28">
        <v>43531</v>
      </c>
      <c r="I59" s="43">
        <v>4000</v>
      </c>
      <c r="J59" s="43" t="s">
        <v>146</v>
      </c>
      <c r="K59" s="25" t="s">
        <v>88</v>
      </c>
      <c r="L59" s="25" t="s">
        <v>89</v>
      </c>
      <c r="M59" s="45">
        <v>61</v>
      </c>
      <c r="N59" s="25" t="s">
        <v>12</v>
      </c>
      <c r="O59" s="41">
        <f t="shared" ref="O59:O70" si="40">-(M59*I59)</f>
        <v>-244000</v>
      </c>
      <c r="P59" s="34"/>
      <c r="Q59" s="84" t="s">
        <v>115</v>
      </c>
      <c r="R59" s="40">
        <f>I59*U59</f>
        <v>257784</v>
      </c>
      <c r="S59" s="30">
        <f>4.65*I59*(-1)</f>
        <v>-18600</v>
      </c>
      <c r="T59" s="25"/>
      <c r="U59" s="49">
        <v>64.445999999999998</v>
      </c>
      <c r="V59" s="30">
        <f>(U59-M59)*I59</f>
        <v>13783.999999999993</v>
      </c>
      <c r="W59" s="30">
        <f>V59</f>
        <v>13783.999999999993</v>
      </c>
      <c r="X59" s="47">
        <f>W59</f>
        <v>13783.999999999993</v>
      </c>
      <c r="Y59" s="30">
        <v>0</v>
      </c>
      <c r="Z59" s="30">
        <v>0</v>
      </c>
      <c r="AA59" s="86" t="s">
        <v>90</v>
      </c>
    </row>
    <row r="60" spans="1:29" s="23" customFormat="1" x14ac:dyDescent="0.25">
      <c r="A60" s="25">
        <v>2019</v>
      </c>
      <c r="B60" s="25" t="s">
        <v>97</v>
      </c>
      <c r="C60" s="25">
        <v>57</v>
      </c>
      <c r="D60" s="25" t="s">
        <v>11</v>
      </c>
      <c r="E60" s="28">
        <v>43480</v>
      </c>
      <c r="F60" s="28">
        <v>43497</v>
      </c>
      <c r="G60" s="28">
        <v>43524</v>
      </c>
      <c r="H60" s="28">
        <v>43531</v>
      </c>
      <c r="I60" s="43">
        <v>4000</v>
      </c>
      <c r="J60" s="43" t="s">
        <v>146</v>
      </c>
      <c r="K60" s="25" t="s">
        <v>88</v>
      </c>
      <c r="L60" s="25" t="s">
        <v>89</v>
      </c>
      <c r="M60" s="45">
        <v>61</v>
      </c>
      <c r="N60" s="25" t="s">
        <v>12</v>
      </c>
      <c r="O60" s="41">
        <f t="shared" si="40"/>
        <v>-244000</v>
      </c>
      <c r="P60" s="34"/>
      <c r="Q60" s="84" t="s">
        <v>115</v>
      </c>
      <c r="R60" s="40">
        <f>I60*U60</f>
        <v>257784</v>
      </c>
      <c r="S60" s="30">
        <f>4.85*I60*(-1)</f>
        <v>-19400</v>
      </c>
      <c r="T60" s="25"/>
      <c r="U60" s="49">
        <v>64.445999999999998</v>
      </c>
      <c r="V60" s="30">
        <f>(U60-M60)*I60</f>
        <v>13783.999999999993</v>
      </c>
      <c r="W60" s="30">
        <f t="shared" ref="W60:W74" si="41">V60</f>
        <v>13783.999999999993</v>
      </c>
      <c r="X60" s="47">
        <f t="shared" ref="X60:X61" si="42">W60</f>
        <v>13783.999999999993</v>
      </c>
      <c r="Y60" s="30">
        <v>0</v>
      </c>
      <c r="Z60" s="30">
        <v>0</v>
      </c>
      <c r="AA60" s="86" t="s">
        <v>90</v>
      </c>
    </row>
    <row r="61" spans="1:29" s="23" customFormat="1" x14ac:dyDescent="0.25">
      <c r="A61" s="25">
        <v>2019</v>
      </c>
      <c r="B61" s="25" t="s">
        <v>105</v>
      </c>
      <c r="C61" s="25">
        <v>65</v>
      </c>
      <c r="D61" s="25" t="s">
        <v>11</v>
      </c>
      <c r="E61" s="28">
        <v>43480</v>
      </c>
      <c r="F61" s="28">
        <v>43497</v>
      </c>
      <c r="G61" s="28">
        <v>43524</v>
      </c>
      <c r="H61" s="28">
        <v>43531</v>
      </c>
      <c r="I61" s="43">
        <v>4000</v>
      </c>
      <c r="J61" s="43" t="s">
        <v>146</v>
      </c>
      <c r="K61" s="25" t="s">
        <v>106</v>
      </c>
      <c r="L61" s="25" t="s">
        <v>107</v>
      </c>
      <c r="M61" s="45">
        <v>54.85</v>
      </c>
      <c r="N61" s="25" t="s">
        <v>12</v>
      </c>
      <c r="O61" s="41">
        <f t="shared" si="40"/>
        <v>-219400</v>
      </c>
      <c r="P61" s="34"/>
      <c r="Q61" s="84" t="s">
        <v>115</v>
      </c>
      <c r="R61" s="40">
        <f>I61*U61</f>
        <v>257784</v>
      </c>
      <c r="S61" s="30">
        <f>2.35*I61</f>
        <v>9400</v>
      </c>
      <c r="T61" s="25"/>
      <c r="U61" s="49">
        <v>64.445999999999998</v>
      </c>
      <c r="V61" s="30">
        <f>MAX(M61-U61,0)*I61</f>
        <v>0</v>
      </c>
      <c r="W61" s="30">
        <f t="shared" si="41"/>
        <v>0</v>
      </c>
      <c r="X61" s="47">
        <f t="shared" si="42"/>
        <v>0</v>
      </c>
      <c r="Y61" s="30">
        <v>0</v>
      </c>
      <c r="Z61" s="30">
        <v>0</v>
      </c>
      <c r="AA61" s="86" t="s">
        <v>90</v>
      </c>
    </row>
    <row r="62" spans="1:29" s="23" customFormat="1" x14ac:dyDescent="0.25">
      <c r="A62" s="25">
        <v>2019</v>
      </c>
      <c r="B62" s="25" t="s">
        <v>116</v>
      </c>
      <c r="C62" s="25">
        <v>73</v>
      </c>
      <c r="D62" s="25" t="s">
        <v>11</v>
      </c>
      <c r="E62" s="28">
        <v>43480</v>
      </c>
      <c r="F62" s="28">
        <v>43497</v>
      </c>
      <c r="G62" s="28">
        <v>43524</v>
      </c>
      <c r="H62" s="28">
        <v>43531</v>
      </c>
      <c r="I62" s="43">
        <v>4000</v>
      </c>
      <c r="J62" s="43" t="s">
        <v>146</v>
      </c>
      <c r="K62" s="25" t="s">
        <v>13</v>
      </c>
      <c r="L62" s="25" t="s">
        <v>16</v>
      </c>
      <c r="M62" s="45">
        <v>60.75</v>
      </c>
      <c r="N62" s="25" t="s">
        <v>12</v>
      </c>
      <c r="O62" s="41">
        <f t="shared" si="40"/>
        <v>-243000</v>
      </c>
      <c r="P62" s="34" t="s">
        <v>18</v>
      </c>
      <c r="Q62" s="84" t="s">
        <v>115</v>
      </c>
      <c r="R62" s="40">
        <f>I62*U62</f>
        <v>257784</v>
      </c>
      <c r="S62" s="30">
        <v>0</v>
      </c>
      <c r="T62" s="25"/>
      <c r="U62" s="85">
        <v>64.445999999999998</v>
      </c>
      <c r="V62" s="102">
        <f>(U62-M62)*I62</f>
        <v>14783.999999999993</v>
      </c>
      <c r="W62" s="47">
        <f t="shared" si="41"/>
        <v>14783.999999999993</v>
      </c>
      <c r="X62" s="30">
        <f>W62</f>
        <v>14783.999999999993</v>
      </c>
      <c r="Y62" s="30">
        <v>0</v>
      </c>
      <c r="Z62" s="25"/>
      <c r="AA62" s="86" t="s">
        <v>90</v>
      </c>
    </row>
    <row r="63" spans="1:29" s="23" customFormat="1" x14ac:dyDescent="0.25">
      <c r="A63" s="97">
        <v>2019</v>
      </c>
      <c r="B63" s="97" t="s">
        <v>92</v>
      </c>
      <c r="C63" s="97">
        <v>52</v>
      </c>
      <c r="D63" s="97" t="s">
        <v>11</v>
      </c>
      <c r="E63" s="84">
        <v>43480</v>
      </c>
      <c r="F63" s="84">
        <v>43525</v>
      </c>
      <c r="G63" s="84">
        <v>43555</v>
      </c>
      <c r="H63" s="84">
        <v>43560</v>
      </c>
      <c r="I63" s="104">
        <v>4000</v>
      </c>
      <c r="J63" s="104" t="s">
        <v>146</v>
      </c>
      <c r="K63" s="97" t="s">
        <v>88</v>
      </c>
      <c r="L63" s="97" t="s">
        <v>89</v>
      </c>
      <c r="M63" s="98">
        <v>61</v>
      </c>
      <c r="N63" s="97" t="s">
        <v>12</v>
      </c>
      <c r="O63" s="99">
        <f t="shared" si="40"/>
        <v>-244000</v>
      </c>
      <c r="P63" s="100"/>
      <c r="Q63" s="84" t="s">
        <v>115</v>
      </c>
      <c r="R63" s="101">
        <f t="shared" ref="R63:R70" si="43">I63*V63</f>
        <v>95839999.999999911</v>
      </c>
      <c r="S63" s="102">
        <f>4.65*I63*(-1)</f>
        <v>-18600</v>
      </c>
      <c r="T63" s="97"/>
      <c r="U63" s="85">
        <v>66.989999999999995</v>
      </c>
      <c r="V63" s="102">
        <f>(U63-M63)*I63</f>
        <v>23959.999999999978</v>
      </c>
      <c r="W63" s="102">
        <f t="shared" si="41"/>
        <v>23959.999999999978</v>
      </c>
      <c r="X63" s="105">
        <f t="shared" ref="X63:X70" si="44">W63</f>
        <v>23959.999999999978</v>
      </c>
      <c r="Y63" s="102">
        <v>0</v>
      </c>
      <c r="Z63" s="102">
        <v>0</v>
      </c>
      <c r="AA63" s="86" t="s">
        <v>90</v>
      </c>
    </row>
    <row r="64" spans="1:29" s="23" customFormat="1" x14ac:dyDescent="0.25">
      <c r="A64" s="97">
        <v>2019</v>
      </c>
      <c r="B64" s="97" t="s">
        <v>98</v>
      </c>
      <c r="C64" s="97">
        <v>58</v>
      </c>
      <c r="D64" s="97" t="s">
        <v>11</v>
      </c>
      <c r="E64" s="84">
        <v>43480</v>
      </c>
      <c r="F64" s="84">
        <v>43525</v>
      </c>
      <c r="G64" s="84">
        <v>43555</v>
      </c>
      <c r="H64" s="84">
        <v>43560</v>
      </c>
      <c r="I64" s="104">
        <v>4000</v>
      </c>
      <c r="J64" s="104" t="s">
        <v>146</v>
      </c>
      <c r="K64" s="97" t="s">
        <v>88</v>
      </c>
      <c r="L64" s="97" t="s">
        <v>89</v>
      </c>
      <c r="M64" s="98">
        <v>61</v>
      </c>
      <c r="N64" s="97" t="s">
        <v>12</v>
      </c>
      <c r="O64" s="99">
        <f t="shared" si="40"/>
        <v>-244000</v>
      </c>
      <c r="P64" s="100"/>
      <c r="Q64" s="84" t="s">
        <v>115</v>
      </c>
      <c r="R64" s="101">
        <f t="shared" si="43"/>
        <v>95839999.999999911</v>
      </c>
      <c r="S64" s="102">
        <f>4.85*I64*(-1)</f>
        <v>-19400</v>
      </c>
      <c r="T64" s="97"/>
      <c r="U64" s="85">
        <v>66.989999999999995</v>
      </c>
      <c r="V64" s="102">
        <f>(U64-M64)*I64</f>
        <v>23959.999999999978</v>
      </c>
      <c r="W64" s="102">
        <f t="shared" si="41"/>
        <v>23959.999999999978</v>
      </c>
      <c r="X64" s="105">
        <f t="shared" si="44"/>
        <v>23959.999999999978</v>
      </c>
      <c r="Y64" s="102">
        <v>0</v>
      </c>
      <c r="Z64" s="102">
        <v>0</v>
      </c>
      <c r="AA64" s="86" t="s">
        <v>90</v>
      </c>
    </row>
    <row r="65" spans="1:27" s="23" customFormat="1" x14ac:dyDescent="0.25">
      <c r="A65" s="97">
        <v>2019</v>
      </c>
      <c r="B65" s="97" t="s">
        <v>108</v>
      </c>
      <c r="C65" s="97">
        <v>66</v>
      </c>
      <c r="D65" s="97" t="s">
        <v>11</v>
      </c>
      <c r="E65" s="84">
        <v>43480</v>
      </c>
      <c r="F65" s="84">
        <v>43525</v>
      </c>
      <c r="G65" s="84">
        <v>43555</v>
      </c>
      <c r="H65" s="84">
        <v>43560</v>
      </c>
      <c r="I65" s="104">
        <v>4000</v>
      </c>
      <c r="J65" s="104" t="s">
        <v>146</v>
      </c>
      <c r="K65" s="97" t="s">
        <v>106</v>
      </c>
      <c r="L65" s="97" t="s">
        <v>107</v>
      </c>
      <c r="M65" s="98">
        <v>54.85</v>
      </c>
      <c r="N65" s="97" t="s">
        <v>12</v>
      </c>
      <c r="O65" s="99">
        <f t="shared" si="40"/>
        <v>-219400</v>
      </c>
      <c r="P65" s="100"/>
      <c r="Q65" s="84" t="s">
        <v>115</v>
      </c>
      <c r="R65" s="101">
        <f t="shared" si="43"/>
        <v>0</v>
      </c>
      <c r="S65" s="102">
        <f>2.35*I65</f>
        <v>9400</v>
      </c>
      <c r="T65" s="97"/>
      <c r="U65" s="85">
        <v>66.900000000000006</v>
      </c>
      <c r="V65" s="102">
        <f>MAX(M65-U65,0)*I65</f>
        <v>0</v>
      </c>
      <c r="W65" s="102">
        <f t="shared" si="41"/>
        <v>0</v>
      </c>
      <c r="X65" s="105">
        <f t="shared" si="44"/>
        <v>0</v>
      </c>
      <c r="Y65" s="102">
        <v>0</v>
      </c>
      <c r="Z65" s="102">
        <v>0</v>
      </c>
      <c r="AA65" s="86" t="s">
        <v>90</v>
      </c>
    </row>
    <row r="66" spans="1:27" s="23" customFormat="1" x14ac:dyDescent="0.25">
      <c r="A66" s="106">
        <v>2019</v>
      </c>
      <c r="B66" s="106" t="s">
        <v>117</v>
      </c>
      <c r="C66" s="106">
        <v>74</v>
      </c>
      <c r="D66" s="106" t="s">
        <v>11</v>
      </c>
      <c r="E66" s="107">
        <v>43480</v>
      </c>
      <c r="F66" s="107">
        <v>43525</v>
      </c>
      <c r="G66" s="107">
        <v>43555</v>
      </c>
      <c r="H66" s="107">
        <v>43560</v>
      </c>
      <c r="I66" s="108">
        <v>4000</v>
      </c>
      <c r="J66" s="108" t="s">
        <v>146</v>
      </c>
      <c r="K66" s="106" t="s">
        <v>13</v>
      </c>
      <c r="L66" s="106" t="s">
        <v>16</v>
      </c>
      <c r="M66" s="109">
        <v>60.75</v>
      </c>
      <c r="N66" s="106" t="s">
        <v>12</v>
      </c>
      <c r="O66" s="110">
        <f t="shared" si="40"/>
        <v>-243000</v>
      </c>
      <c r="P66" s="111" t="s">
        <v>18</v>
      </c>
      <c r="Q66" s="107" t="s">
        <v>115</v>
      </c>
      <c r="R66" s="130">
        <f t="shared" si="43"/>
        <v>99839999.999999911</v>
      </c>
      <c r="S66" s="131">
        <v>0</v>
      </c>
      <c r="T66" s="106"/>
      <c r="U66" s="85">
        <v>66.989999999999995</v>
      </c>
      <c r="V66" s="102">
        <f>(U66-M66)*I66</f>
        <v>24959.999999999978</v>
      </c>
      <c r="W66" s="102">
        <f t="shared" si="41"/>
        <v>24959.999999999978</v>
      </c>
      <c r="X66" s="105">
        <f t="shared" si="44"/>
        <v>24959.999999999978</v>
      </c>
      <c r="Y66" s="102">
        <v>0</v>
      </c>
      <c r="Z66" s="102">
        <v>0</v>
      </c>
      <c r="AA66" s="86" t="s">
        <v>90</v>
      </c>
    </row>
    <row r="67" spans="1:27" s="129" customFormat="1" x14ac:dyDescent="0.25">
      <c r="A67" s="112">
        <v>2019</v>
      </c>
      <c r="B67" s="112" t="s">
        <v>93</v>
      </c>
      <c r="C67" s="112">
        <v>53</v>
      </c>
      <c r="D67" s="112" t="s">
        <v>11</v>
      </c>
      <c r="E67" s="113">
        <v>43480</v>
      </c>
      <c r="F67" s="113">
        <v>43556</v>
      </c>
      <c r="G67" s="113">
        <v>43585</v>
      </c>
      <c r="H67" s="113">
        <v>43592</v>
      </c>
      <c r="I67" s="114">
        <v>4000</v>
      </c>
      <c r="J67" s="114" t="s">
        <v>146</v>
      </c>
      <c r="K67" s="112" t="s">
        <v>88</v>
      </c>
      <c r="L67" s="112" t="s">
        <v>89</v>
      </c>
      <c r="M67" s="115">
        <v>61</v>
      </c>
      <c r="N67" s="112" t="s">
        <v>12</v>
      </c>
      <c r="O67" s="116">
        <f t="shared" si="40"/>
        <v>-244000</v>
      </c>
      <c r="P67" s="117"/>
      <c r="Q67" s="113" t="s">
        <v>115</v>
      </c>
      <c r="R67" s="118">
        <f t="shared" si="43"/>
        <v>169488000.00000006</v>
      </c>
      <c r="S67" s="119">
        <f>4.65*I67*(-1)</f>
        <v>-18600</v>
      </c>
      <c r="T67" s="112"/>
      <c r="U67" s="120">
        <v>71.593000000000004</v>
      </c>
      <c r="V67" s="119">
        <f>(U67-M67)*I67</f>
        <v>42372.000000000015</v>
      </c>
      <c r="W67" s="119">
        <f t="shared" si="41"/>
        <v>42372.000000000015</v>
      </c>
      <c r="X67" s="127">
        <f t="shared" si="44"/>
        <v>42372.000000000015</v>
      </c>
      <c r="Y67" s="119">
        <v>0</v>
      </c>
      <c r="Z67" s="119">
        <v>0</v>
      </c>
      <c r="AA67" s="128" t="s">
        <v>90</v>
      </c>
    </row>
    <row r="68" spans="1:27" s="129" customFormat="1" x14ac:dyDescent="0.25">
      <c r="A68" s="112">
        <v>2019</v>
      </c>
      <c r="B68" s="112" t="s">
        <v>99</v>
      </c>
      <c r="C68" s="112">
        <v>59</v>
      </c>
      <c r="D68" s="112" t="s">
        <v>11</v>
      </c>
      <c r="E68" s="113">
        <v>43480</v>
      </c>
      <c r="F68" s="113">
        <v>43556</v>
      </c>
      <c r="G68" s="113">
        <v>43585</v>
      </c>
      <c r="H68" s="113">
        <v>43592</v>
      </c>
      <c r="I68" s="114">
        <v>4000</v>
      </c>
      <c r="J68" s="114" t="s">
        <v>146</v>
      </c>
      <c r="K68" s="112" t="s">
        <v>88</v>
      </c>
      <c r="L68" s="112" t="s">
        <v>89</v>
      </c>
      <c r="M68" s="115">
        <v>61</v>
      </c>
      <c r="N68" s="112" t="s">
        <v>12</v>
      </c>
      <c r="O68" s="116">
        <f t="shared" si="40"/>
        <v>-244000</v>
      </c>
      <c r="P68" s="117"/>
      <c r="Q68" s="113" t="s">
        <v>115</v>
      </c>
      <c r="R68" s="118">
        <f t="shared" si="43"/>
        <v>169488000.00000006</v>
      </c>
      <c r="S68" s="119">
        <f>4.85*I68*(-1)</f>
        <v>-19400</v>
      </c>
      <c r="T68" s="112"/>
      <c r="U68" s="120">
        <v>71.593000000000004</v>
      </c>
      <c r="V68" s="119">
        <f>(U68-M68)*I68</f>
        <v>42372.000000000015</v>
      </c>
      <c r="W68" s="119">
        <f t="shared" si="41"/>
        <v>42372.000000000015</v>
      </c>
      <c r="X68" s="127">
        <f t="shared" si="44"/>
        <v>42372.000000000015</v>
      </c>
      <c r="Y68" s="119">
        <v>0</v>
      </c>
      <c r="Z68" s="119">
        <v>0</v>
      </c>
      <c r="AA68" s="128" t="s">
        <v>90</v>
      </c>
    </row>
    <row r="69" spans="1:27" s="129" customFormat="1" x14ac:dyDescent="0.25">
      <c r="A69" s="112">
        <v>2019</v>
      </c>
      <c r="B69" s="112" t="s">
        <v>109</v>
      </c>
      <c r="C69" s="112">
        <v>67</v>
      </c>
      <c r="D69" s="112" t="s">
        <v>11</v>
      </c>
      <c r="E69" s="113">
        <v>43480</v>
      </c>
      <c r="F69" s="113">
        <v>43556</v>
      </c>
      <c r="G69" s="113">
        <v>43585</v>
      </c>
      <c r="H69" s="113">
        <v>43592</v>
      </c>
      <c r="I69" s="114">
        <v>4000</v>
      </c>
      <c r="J69" s="114" t="s">
        <v>146</v>
      </c>
      <c r="K69" s="112" t="s">
        <v>106</v>
      </c>
      <c r="L69" s="112" t="s">
        <v>107</v>
      </c>
      <c r="M69" s="115">
        <v>54.85</v>
      </c>
      <c r="N69" s="112" t="s">
        <v>12</v>
      </c>
      <c r="O69" s="116">
        <f t="shared" si="40"/>
        <v>-219400</v>
      </c>
      <c r="P69" s="117"/>
      <c r="Q69" s="113" t="s">
        <v>115</v>
      </c>
      <c r="R69" s="118">
        <f t="shared" si="43"/>
        <v>0</v>
      </c>
      <c r="S69" s="119">
        <f>2.35*I69</f>
        <v>9400</v>
      </c>
      <c r="T69" s="112"/>
      <c r="U69" s="120">
        <v>71.593000000000004</v>
      </c>
      <c r="V69" s="119">
        <f>MAX(M69-U69,0)*I69</f>
        <v>0</v>
      </c>
      <c r="W69" s="119">
        <f t="shared" si="41"/>
        <v>0</v>
      </c>
      <c r="X69" s="127">
        <f t="shared" si="44"/>
        <v>0</v>
      </c>
      <c r="Y69" s="119">
        <v>0</v>
      </c>
      <c r="Z69" s="119">
        <v>0</v>
      </c>
      <c r="AA69" s="128" t="s">
        <v>90</v>
      </c>
    </row>
    <row r="70" spans="1:27" s="129" customFormat="1" x14ac:dyDescent="0.25">
      <c r="A70" s="124">
        <v>2019</v>
      </c>
      <c r="B70" s="124" t="s">
        <v>118</v>
      </c>
      <c r="C70" s="124">
        <v>75</v>
      </c>
      <c r="D70" s="124" t="s">
        <v>11</v>
      </c>
      <c r="E70" s="125">
        <v>43480</v>
      </c>
      <c r="F70" s="125">
        <v>43556</v>
      </c>
      <c r="G70" s="125">
        <v>43585</v>
      </c>
      <c r="H70" s="125">
        <v>43592</v>
      </c>
      <c r="I70" s="126">
        <v>4000</v>
      </c>
      <c r="J70" s="126" t="s">
        <v>146</v>
      </c>
      <c r="K70" s="124" t="s">
        <v>13</v>
      </c>
      <c r="L70" s="124" t="s">
        <v>16</v>
      </c>
      <c r="M70" s="147">
        <v>60.75</v>
      </c>
      <c r="N70" s="124" t="s">
        <v>12</v>
      </c>
      <c r="O70" s="148">
        <f t="shared" si="40"/>
        <v>-243000</v>
      </c>
      <c r="P70" s="149" t="s">
        <v>18</v>
      </c>
      <c r="Q70" s="125" t="s">
        <v>115</v>
      </c>
      <c r="R70" s="150">
        <f t="shared" si="43"/>
        <v>173488000.00000006</v>
      </c>
      <c r="S70" s="151">
        <v>0</v>
      </c>
      <c r="T70" s="124"/>
      <c r="U70" s="120">
        <v>71.593000000000004</v>
      </c>
      <c r="V70" s="119">
        <f>(U70-M70)*I70</f>
        <v>43372.000000000015</v>
      </c>
      <c r="W70" s="119">
        <f t="shared" si="41"/>
        <v>43372.000000000015</v>
      </c>
      <c r="X70" s="127">
        <f t="shared" si="44"/>
        <v>43372.000000000015</v>
      </c>
      <c r="Y70" s="119">
        <v>0</v>
      </c>
      <c r="Z70" s="119">
        <v>0</v>
      </c>
      <c r="AA70" s="128" t="s">
        <v>90</v>
      </c>
    </row>
    <row r="71" spans="1:27" s="129" customFormat="1" x14ac:dyDescent="0.25">
      <c r="A71" s="124">
        <v>2019</v>
      </c>
      <c r="B71" s="124" t="s">
        <v>94</v>
      </c>
      <c r="C71" s="124">
        <v>54</v>
      </c>
      <c r="D71" s="124" t="s">
        <v>11</v>
      </c>
      <c r="E71" s="125">
        <v>43480</v>
      </c>
      <c r="F71" s="125">
        <v>43586</v>
      </c>
      <c r="G71" s="125">
        <v>43616</v>
      </c>
      <c r="H71" s="125">
        <v>43623</v>
      </c>
      <c r="I71" s="126">
        <v>4000</v>
      </c>
      <c r="J71" s="126" t="s">
        <v>146</v>
      </c>
      <c r="K71" s="124" t="s">
        <v>88</v>
      </c>
      <c r="L71" s="124" t="s">
        <v>89</v>
      </c>
      <c r="M71" s="147">
        <v>61</v>
      </c>
      <c r="N71" s="124" t="s">
        <v>12</v>
      </c>
      <c r="O71" s="148">
        <f>-(M71*I71)</f>
        <v>-244000</v>
      </c>
      <c r="P71" s="149"/>
      <c r="Q71" s="125" t="s">
        <v>115</v>
      </c>
      <c r="R71" s="150">
        <f>I71*V71</f>
        <v>147062239.99999997</v>
      </c>
      <c r="S71" s="151">
        <f>4.65*I71*(-1)</f>
        <v>-18600</v>
      </c>
      <c r="T71" s="124"/>
      <c r="U71" s="120">
        <v>70.191389999999998</v>
      </c>
      <c r="V71" s="119">
        <f>(U71-M71)*I71</f>
        <v>36765.55999999999</v>
      </c>
      <c r="W71" s="119">
        <f t="shared" si="41"/>
        <v>36765.55999999999</v>
      </c>
      <c r="X71" s="127">
        <f t="shared" ref="X71:X78" si="45">W71</f>
        <v>36765.55999999999</v>
      </c>
      <c r="Y71" s="119">
        <v>0</v>
      </c>
      <c r="Z71" s="119">
        <v>0</v>
      </c>
      <c r="AA71" s="128" t="s">
        <v>90</v>
      </c>
    </row>
    <row r="72" spans="1:27" s="129" customFormat="1" x14ac:dyDescent="0.25">
      <c r="A72" s="124">
        <v>2019</v>
      </c>
      <c r="B72" s="124" t="s">
        <v>100</v>
      </c>
      <c r="C72" s="124">
        <v>60</v>
      </c>
      <c r="D72" s="124" t="s">
        <v>11</v>
      </c>
      <c r="E72" s="125">
        <v>43480</v>
      </c>
      <c r="F72" s="125">
        <v>43586</v>
      </c>
      <c r="G72" s="125">
        <v>43616</v>
      </c>
      <c r="H72" s="125">
        <v>43623</v>
      </c>
      <c r="I72" s="126">
        <v>4000</v>
      </c>
      <c r="J72" s="126" t="s">
        <v>146</v>
      </c>
      <c r="K72" s="124" t="s">
        <v>88</v>
      </c>
      <c r="L72" s="124" t="s">
        <v>89</v>
      </c>
      <c r="M72" s="147">
        <v>61</v>
      </c>
      <c r="N72" s="124" t="s">
        <v>12</v>
      </c>
      <c r="O72" s="148">
        <f>-(M72*I72)</f>
        <v>-244000</v>
      </c>
      <c r="P72" s="149"/>
      <c r="Q72" s="125" t="s">
        <v>115</v>
      </c>
      <c r="R72" s="150">
        <f>I72*V72</f>
        <v>147062239.99999997</v>
      </c>
      <c r="S72" s="151">
        <f>4.85*I72*(-1)</f>
        <v>-19400</v>
      </c>
      <c r="T72" s="124"/>
      <c r="U72" s="120">
        <v>70.191389999999998</v>
      </c>
      <c r="V72" s="119">
        <f>(U72-M72)*I72</f>
        <v>36765.55999999999</v>
      </c>
      <c r="W72" s="119">
        <f t="shared" si="41"/>
        <v>36765.55999999999</v>
      </c>
      <c r="X72" s="127">
        <f t="shared" si="45"/>
        <v>36765.55999999999</v>
      </c>
      <c r="Y72" s="119">
        <v>0</v>
      </c>
      <c r="Z72" s="119">
        <v>0</v>
      </c>
      <c r="AA72" s="128" t="s">
        <v>90</v>
      </c>
    </row>
    <row r="73" spans="1:27" s="129" customFormat="1" x14ac:dyDescent="0.25">
      <c r="A73" s="124">
        <v>2019</v>
      </c>
      <c r="B73" s="124" t="s">
        <v>110</v>
      </c>
      <c r="C73" s="124">
        <v>68</v>
      </c>
      <c r="D73" s="124" t="s">
        <v>11</v>
      </c>
      <c r="E73" s="125">
        <v>43480</v>
      </c>
      <c r="F73" s="125">
        <v>43586</v>
      </c>
      <c r="G73" s="125">
        <v>43616</v>
      </c>
      <c r="H73" s="125">
        <v>43623</v>
      </c>
      <c r="I73" s="126">
        <v>4000</v>
      </c>
      <c r="J73" s="126" t="s">
        <v>146</v>
      </c>
      <c r="K73" s="124" t="s">
        <v>106</v>
      </c>
      <c r="L73" s="124" t="s">
        <v>107</v>
      </c>
      <c r="M73" s="147">
        <v>54.85</v>
      </c>
      <c r="N73" s="124" t="s">
        <v>12</v>
      </c>
      <c r="O73" s="148">
        <f>-(M73*I73)</f>
        <v>-219400</v>
      </c>
      <c r="P73" s="149"/>
      <c r="Q73" s="125" t="s">
        <v>115</v>
      </c>
      <c r="R73" s="150">
        <f>I73*V73</f>
        <v>0</v>
      </c>
      <c r="S73" s="151">
        <f>2.35*I73</f>
        <v>9400</v>
      </c>
      <c r="T73" s="124"/>
      <c r="U73" s="120">
        <v>70.191389999999998</v>
      </c>
      <c r="V73" s="119">
        <f>MAX(M73-U73,0)*I73</f>
        <v>0</v>
      </c>
      <c r="W73" s="119">
        <f t="shared" si="41"/>
        <v>0</v>
      </c>
      <c r="X73" s="127">
        <f t="shared" si="45"/>
        <v>0</v>
      </c>
      <c r="Y73" s="119">
        <v>0</v>
      </c>
      <c r="Z73" s="119">
        <v>0</v>
      </c>
      <c r="AA73" s="128" t="s">
        <v>90</v>
      </c>
    </row>
    <row r="74" spans="1:27" s="129" customFormat="1" x14ac:dyDescent="0.25">
      <c r="A74" s="124">
        <v>2019</v>
      </c>
      <c r="B74" s="124" t="s">
        <v>119</v>
      </c>
      <c r="C74" s="124">
        <v>76</v>
      </c>
      <c r="D74" s="124" t="s">
        <v>11</v>
      </c>
      <c r="E74" s="125">
        <v>43480</v>
      </c>
      <c r="F74" s="125">
        <v>43586</v>
      </c>
      <c r="G74" s="125">
        <v>43616</v>
      </c>
      <c r="H74" s="125">
        <v>43623</v>
      </c>
      <c r="I74" s="126">
        <v>4000</v>
      </c>
      <c r="J74" s="126" t="s">
        <v>146</v>
      </c>
      <c r="K74" s="124" t="s">
        <v>13</v>
      </c>
      <c r="L74" s="124" t="s">
        <v>16</v>
      </c>
      <c r="M74" s="147">
        <v>60.75</v>
      </c>
      <c r="N74" s="124" t="s">
        <v>12</v>
      </c>
      <c r="O74" s="148">
        <f>-(M74*I74)</f>
        <v>-243000</v>
      </c>
      <c r="P74" s="149" t="s">
        <v>18</v>
      </c>
      <c r="Q74" s="125" t="s">
        <v>115</v>
      </c>
      <c r="R74" s="150">
        <f>I74*V74</f>
        <v>151137439.99999997</v>
      </c>
      <c r="S74" s="151">
        <v>0</v>
      </c>
      <c r="T74" s="124"/>
      <c r="U74" s="120">
        <v>70.196089999999998</v>
      </c>
      <c r="V74" s="119">
        <f>(U74-M74)*I74</f>
        <v>37784.359999999993</v>
      </c>
      <c r="W74" s="119">
        <f t="shared" si="41"/>
        <v>37784.359999999993</v>
      </c>
      <c r="X74" s="127">
        <f t="shared" si="45"/>
        <v>37784.359999999993</v>
      </c>
      <c r="Y74" s="119">
        <v>0</v>
      </c>
      <c r="Z74" s="119">
        <v>0</v>
      </c>
      <c r="AA74" s="128" t="s">
        <v>90</v>
      </c>
    </row>
    <row r="75" spans="1:27" s="154" customFormat="1" x14ac:dyDescent="0.25">
      <c r="A75" s="124">
        <v>2019</v>
      </c>
      <c r="B75" s="124" t="s">
        <v>95</v>
      </c>
      <c r="C75" s="124">
        <v>55</v>
      </c>
      <c r="D75" s="124" t="s">
        <v>11</v>
      </c>
      <c r="E75" s="125">
        <v>43480</v>
      </c>
      <c r="F75" s="125">
        <v>43617</v>
      </c>
      <c r="G75" s="125">
        <v>43646</v>
      </c>
      <c r="H75" s="125">
        <v>43654</v>
      </c>
      <c r="I75" s="126">
        <v>4000</v>
      </c>
      <c r="J75" s="126" t="s">
        <v>146</v>
      </c>
      <c r="K75" s="124" t="s">
        <v>88</v>
      </c>
      <c r="L75" s="124" t="s">
        <v>89</v>
      </c>
      <c r="M75" s="147">
        <v>61</v>
      </c>
      <c r="N75" s="124" t="s">
        <v>12</v>
      </c>
      <c r="O75" s="148">
        <f t="shared" ref="O75:O82" si="46">-(M75*I75)</f>
        <v>-244000</v>
      </c>
      <c r="P75" s="149"/>
      <c r="Q75" s="125" t="s">
        <v>115</v>
      </c>
      <c r="R75" s="150">
        <f t="shared" ref="R75:R82" si="47">I75*V75</f>
        <v>31168000.000000007</v>
      </c>
      <c r="S75" s="151">
        <f>4.65*I75*(-1)</f>
        <v>-18600</v>
      </c>
      <c r="T75" s="124"/>
      <c r="U75" s="152">
        <v>62.948</v>
      </c>
      <c r="V75" s="151">
        <f>(U75-M75)*I75</f>
        <v>7792.0000000000018</v>
      </c>
      <c r="W75" s="151">
        <f t="shared" ref="W75:W78" si="48">V75</f>
        <v>7792.0000000000018</v>
      </c>
      <c r="X75" s="156">
        <f t="shared" si="45"/>
        <v>7792.0000000000018</v>
      </c>
      <c r="Y75" s="151">
        <v>0</v>
      </c>
      <c r="Z75" s="151">
        <v>0</v>
      </c>
      <c r="AA75" s="153" t="s">
        <v>90</v>
      </c>
    </row>
    <row r="76" spans="1:27" s="154" customFormat="1" x14ac:dyDescent="0.25">
      <c r="A76" s="124">
        <v>2019</v>
      </c>
      <c r="B76" s="124" t="s">
        <v>101</v>
      </c>
      <c r="C76" s="124">
        <v>61</v>
      </c>
      <c r="D76" s="124" t="s">
        <v>11</v>
      </c>
      <c r="E76" s="125">
        <v>43480</v>
      </c>
      <c r="F76" s="125">
        <v>43617</v>
      </c>
      <c r="G76" s="125">
        <v>43646</v>
      </c>
      <c r="H76" s="125">
        <v>43654</v>
      </c>
      <c r="I76" s="126">
        <v>4000</v>
      </c>
      <c r="J76" s="126" t="s">
        <v>146</v>
      </c>
      <c r="K76" s="124" t="s">
        <v>88</v>
      </c>
      <c r="L76" s="124" t="s">
        <v>89</v>
      </c>
      <c r="M76" s="147">
        <v>61</v>
      </c>
      <c r="N76" s="124" t="s">
        <v>12</v>
      </c>
      <c r="O76" s="148">
        <f t="shared" si="46"/>
        <v>-244000</v>
      </c>
      <c r="P76" s="149"/>
      <c r="Q76" s="125" t="s">
        <v>115</v>
      </c>
      <c r="R76" s="150">
        <f t="shared" si="47"/>
        <v>31168000.000000007</v>
      </c>
      <c r="S76" s="151">
        <f>4.85*I76*(-1)</f>
        <v>-19400</v>
      </c>
      <c r="T76" s="124"/>
      <c r="U76" s="152">
        <v>62.948</v>
      </c>
      <c r="V76" s="151">
        <f>(U76-M76)*I76</f>
        <v>7792.0000000000018</v>
      </c>
      <c r="W76" s="151">
        <f t="shared" si="48"/>
        <v>7792.0000000000018</v>
      </c>
      <c r="X76" s="156">
        <f t="shared" si="45"/>
        <v>7792.0000000000018</v>
      </c>
      <c r="Y76" s="151">
        <v>0</v>
      </c>
      <c r="Z76" s="151">
        <v>0</v>
      </c>
      <c r="AA76" s="153" t="s">
        <v>90</v>
      </c>
    </row>
    <row r="77" spans="1:27" s="154" customFormat="1" x14ac:dyDescent="0.25">
      <c r="A77" s="124">
        <v>2019</v>
      </c>
      <c r="B77" s="124" t="s">
        <v>111</v>
      </c>
      <c r="C77" s="124">
        <v>69</v>
      </c>
      <c r="D77" s="124" t="s">
        <v>11</v>
      </c>
      <c r="E77" s="125">
        <v>43480</v>
      </c>
      <c r="F77" s="125">
        <v>43617</v>
      </c>
      <c r="G77" s="125">
        <v>43646</v>
      </c>
      <c r="H77" s="125">
        <v>43654</v>
      </c>
      <c r="I77" s="126">
        <v>4000</v>
      </c>
      <c r="J77" s="126" t="s">
        <v>146</v>
      </c>
      <c r="K77" s="124" t="s">
        <v>106</v>
      </c>
      <c r="L77" s="124" t="s">
        <v>107</v>
      </c>
      <c r="M77" s="147">
        <v>54.85</v>
      </c>
      <c r="N77" s="124" t="s">
        <v>12</v>
      </c>
      <c r="O77" s="148">
        <f t="shared" si="46"/>
        <v>-219400</v>
      </c>
      <c r="P77" s="149"/>
      <c r="Q77" s="125" t="s">
        <v>115</v>
      </c>
      <c r="R77" s="150">
        <f t="shared" si="47"/>
        <v>0</v>
      </c>
      <c r="S77" s="151">
        <f>2.35*I77</f>
        <v>9400</v>
      </c>
      <c r="T77" s="124"/>
      <c r="U77" s="152">
        <v>62.948</v>
      </c>
      <c r="V77" s="151">
        <f>MAX(M77-U77,0)*I77</f>
        <v>0</v>
      </c>
      <c r="W77" s="151">
        <f t="shared" si="48"/>
        <v>0</v>
      </c>
      <c r="X77" s="156">
        <f t="shared" si="45"/>
        <v>0</v>
      </c>
      <c r="Y77" s="151">
        <v>0</v>
      </c>
      <c r="Z77" s="151">
        <v>0</v>
      </c>
      <c r="AA77" s="153" t="s">
        <v>90</v>
      </c>
    </row>
    <row r="78" spans="1:27" s="154" customFormat="1" x14ac:dyDescent="0.25">
      <c r="A78" s="124">
        <v>2019</v>
      </c>
      <c r="B78" s="124" t="s">
        <v>120</v>
      </c>
      <c r="C78" s="124">
        <v>77</v>
      </c>
      <c r="D78" s="124" t="s">
        <v>11</v>
      </c>
      <c r="E78" s="125">
        <v>43480</v>
      </c>
      <c r="F78" s="125">
        <v>43617</v>
      </c>
      <c r="G78" s="125">
        <v>43646</v>
      </c>
      <c r="H78" s="125">
        <v>43654</v>
      </c>
      <c r="I78" s="126">
        <v>4000</v>
      </c>
      <c r="J78" s="126" t="s">
        <v>146</v>
      </c>
      <c r="K78" s="124" t="s">
        <v>13</v>
      </c>
      <c r="L78" s="124" t="s">
        <v>16</v>
      </c>
      <c r="M78" s="147">
        <v>60.75</v>
      </c>
      <c r="N78" s="124" t="s">
        <v>12</v>
      </c>
      <c r="O78" s="148">
        <f t="shared" si="46"/>
        <v>-243000</v>
      </c>
      <c r="P78" s="149" t="s">
        <v>18</v>
      </c>
      <c r="Q78" s="125" t="s">
        <v>115</v>
      </c>
      <c r="R78" s="150">
        <f t="shared" si="47"/>
        <v>35168000.000000007</v>
      </c>
      <c r="S78" s="151">
        <v>0</v>
      </c>
      <c r="T78" s="124"/>
      <c r="U78" s="152">
        <v>62.948</v>
      </c>
      <c r="V78" s="151">
        <f>(U78-M78)*I78</f>
        <v>8792.0000000000018</v>
      </c>
      <c r="W78" s="151">
        <f t="shared" si="48"/>
        <v>8792.0000000000018</v>
      </c>
      <c r="X78" s="156">
        <f t="shared" si="45"/>
        <v>8792.0000000000018</v>
      </c>
      <c r="Y78" s="151">
        <v>0</v>
      </c>
      <c r="Z78" s="151">
        <v>0</v>
      </c>
      <c r="AA78" s="153" t="s">
        <v>90</v>
      </c>
    </row>
    <row r="79" spans="1:27" s="154" customFormat="1" x14ac:dyDescent="0.25">
      <c r="A79" s="124">
        <v>2019</v>
      </c>
      <c r="B79" s="124" t="s">
        <v>96</v>
      </c>
      <c r="C79" s="124">
        <v>56</v>
      </c>
      <c r="D79" s="124" t="s">
        <v>11</v>
      </c>
      <c r="E79" s="125">
        <v>43480</v>
      </c>
      <c r="F79" s="125">
        <v>43647</v>
      </c>
      <c r="G79" s="125">
        <v>43677</v>
      </c>
      <c r="H79" s="125">
        <v>43684</v>
      </c>
      <c r="I79" s="126">
        <v>4000</v>
      </c>
      <c r="J79" s="126" t="s">
        <v>146</v>
      </c>
      <c r="K79" s="124" t="s">
        <v>88</v>
      </c>
      <c r="L79" s="124" t="s">
        <v>89</v>
      </c>
      <c r="M79" s="147">
        <v>61</v>
      </c>
      <c r="N79" s="124" t="s">
        <v>12</v>
      </c>
      <c r="O79" s="148">
        <f t="shared" si="46"/>
        <v>-244000</v>
      </c>
      <c r="P79" s="149"/>
      <c r="Q79" s="125" t="s">
        <v>115</v>
      </c>
      <c r="R79" s="150">
        <f t="shared" si="47"/>
        <v>51359999.999999896</v>
      </c>
      <c r="S79" s="151">
        <f>4.65*I79*(-1)</f>
        <v>-18600</v>
      </c>
      <c r="T79" s="124"/>
      <c r="U79" s="152">
        <v>64.209999999999994</v>
      </c>
      <c r="V79" s="151">
        <f>(U79-M79)*I79</f>
        <v>12839.999999999975</v>
      </c>
      <c r="W79" s="151">
        <f t="shared" ref="W79:W81" si="49">V79</f>
        <v>12839.999999999975</v>
      </c>
      <c r="X79" s="156">
        <f t="shared" ref="X79:X84" si="50">W79</f>
        <v>12839.999999999975</v>
      </c>
      <c r="Y79" s="151">
        <v>0</v>
      </c>
      <c r="Z79" s="151">
        <v>0</v>
      </c>
      <c r="AA79" s="153" t="s">
        <v>90</v>
      </c>
    </row>
    <row r="80" spans="1:27" s="154" customFormat="1" x14ac:dyDescent="0.25">
      <c r="A80" s="124">
        <v>2019</v>
      </c>
      <c r="B80" s="124" t="s">
        <v>102</v>
      </c>
      <c r="C80" s="124">
        <v>62</v>
      </c>
      <c r="D80" s="124" t="s">
        <v>11</v>
      </c>
      <c r="E80" s="125">
        <v>43480</v>
      </c>
      <c r="F80" s="125">
        <v>43647</v>
      </c>
      <c r="G80" s="125">
        <v>43677</v>
      </c>
      <c r="H80" s="125">
        <v>43684</v>
      </c>
      <c r="I80" s="126">
        <v>4000</v>
      </c>
      <c r="J80" s="126" t="s">
        <v>146</v>
      </c>
      <c r="K80" s="124" t="s">
        <v>88</v>
      </c>
      <c r="L80" s="124" t="s">
        <v>89</v>
      </c>
      <c r="M80" s="147">
        <v>61</v>
      </c>
      <c r="N80" s="124" t="s">
        <v>12</v>
      </c>
      <c r="O80" s="148">
        <f t="shared" si="46"/>
        <v>-244000</v>
      </c>
      <c r="P80" s="149"/>
      <c r="Q80" s="125" t="s">
        <v>115</v>
      </c>
      <c r="R80" s="150">
        <f t="shared" si="47"/>
        <v>51359999.999999896</v>
      </c>
      <c r="S80" s="151">
        <f>4.85*I80*(-1)</f>
        <v>-19400</v>
      </c>
      <c r="T80" s="124"/>
      <c r="U80" s="152">
        <v>64.209999999999994</v>
      </c>
      <c r="V80" s="151">
        <f>(U80-M80)*I80</f>
        <v>12839.999999999975</v>
      </c>
      <c r="W80" s="151">
        <f t="shared" si="49"/>
        <v>12839.999999999975</v>
      </c>
      <c r="X80" s="156">
        <f t="shared" si="50"/>
        <v>12839.999999999975</v>
      </c>
      <c r="Y80" s="151">
        <v>0</v>
      </c>
      <c r="Z80" s="151">
        <v>0</v>
      </c>
      <c r="AA80" s="153" t="s">
        <v>90</v>
      </c>
    </row>
    <row r="81" spans="1:27" s="154" customFormat="1" x14ac:dyDescent="0.25">
      <c r="A81" s="124">
        <v>2019</v>
      </c>
      <c r="B81" s="124" t="s">
        <v>112</v>
      </c>
      <c r="C81" s="124">
        <v>70</v>
      </c>
      <c r="D81" s="124" t="s">
        <v>11</v>
      </c>
      <c r="E81" s="125">
        <v>43480</v>
      </c>
      <c r="F81" s="125">
        <v>43647</v>
      </c>
      <c r="G81" s="125">
        <v>43677</v>
      </c>
      <c r="H81" s="125">
        <v>43684</v>
      </c>
      <c r="I81" s="126">
        <v>4000</v>
      </c>
      <c r="J81" s="126" t="s">
        <v>146</v>
      </c>
      <c r="K81" s="124" t="s">
        <v>106</v>
      </c>
      <c r="L81" s="124" t="s">
        <v>107</v>
      </c>
      <c r="M81" s="147">
        <v>54.85</v>
      </c>
      <c r="N81" s="124" t="s">
        <v>12</v>
      </c>
      <c r="O81" s="148">
        <f t="shared" si="46"/>
        <v>-219400</v>
      </c>
      <c r="P81" s="149"/>
      <c r="Q81" s="125" t="s">
        <v>115</v>
      </c>
      <c r="R81" s="150">
        <f t="shared" si="47"/>
        <v>0</v>
      </c>
      <c r="S81" s="151">
        <f>2.35*I81</f>
        <v>9400</v>
      </c>
      <c r="T81" s="124"/>
      <c r="U81" s="152">
        <v>64.209999999999994</v>
      </c>
      <c r="V81" s="151">
        <f>MAX(M81-U81,0)*I81</f>
        <v>0</v>
      </c>
      <c r="W81" s="151">
        <f t="shared" si="49"/>
        <v>0</v>
      </c>
      <c r="X81" s="156">
        <f t="shared" si="50"/>
        <v>0</v>
      </c>
      <c r="Y81" s="151">
        <v>0</v>
      </c>
      <c r="Z81" s="151">
        <v>0</v>
      </c>
      <c r="AA81" s="153" t="s">
        <v>90</v>
      </c>
    </row>
    <row r="82" spans="1:27" s="154" customFormat="1" x14ac:dyDescent="0.25">
      <c r="A82" s="124">
        <v>2019</v>
      </c>
      <c r="B82" s="124" t="s">
        <v>121</v>
      </c>
      <c r="C82" s="124">
        <v>78</v>
      </c>
      <c r="D82" s="124" t="s">
        <v>11</v>
      </c>
      <c r="E82" s="125">
        <v>43480</v>
      </c>
      <c r="F82" s="125">
        <v>43647</v>
      </c>
      <c r="G82" s="125">
        <v>43677</v>
      </c>
      <c r="H82" s="125">
        <v>43684</v>
      </c>
      <c r="I82" s="126">
        <v>4000</v>
      </c>
      <c r="J82" s="126" t="s">
        <v>146</v>
      </c>
      <c r="K82" s="124" t="s">
        <v>13</v>
      </c>
      <c r="L82" s="124" t="s">
        <v>16</v>
      </c>
      <c r="M82" s="147">
        <v>60.75</v>
      </c>
      <c r="N82" s="124" t="s">
        <v>12</v>
      </c>
      <c r="O82" s="148">
        <f t="shared" si="46"/>
        <v>-243000</v>
      </c>
      <c r="P82" s="149" t="s">
        <v>18</v>
      </c>
      <c r="Q82" s="125" t="s">
        <v>115</v>
      </c>
      <c r="R82" s="150">
        <f t="shared" si="47"/>
        <v>55359999.999999896</v>
      </c>
      <c r="S82" s="151">
        <v>0</v>
      </c>
      <c r="T82" s="124"/>
      <c r="U82" s="152">
        <v>64.209999999999994</v>
      </c>
      <c r="V82" s="151">
        <f>(U82-M82)*I82</f>
        <v>13839.999999999975</v>
      </c>
      <c r="W82" s="151">
        <f>V82</f>
        <v>13839.999999999975</v>
      </c>
      <c r="X82" s="156">
        <f>W82</f>
        <v>13839.999999999975</v>
      </c>
      <c r="Y82" s="151">
        <v>0</v>
      </c>
      <c r="Z82" s="151">
        <v>0</v>
      </c>
      <c r="AA82" s="153" t="s">
        <v>90</v>
      </c>
    </row>
    <row r="83" spans="1:27" s="154" customFormat="1" x14ac:dyDescent="0.25">
      <c r="A83" s="124">
        <v>2019</v>
      </c>
      <c r="B83" s="124" t="s">
        <v>103</v>
      </c>
      <c r="C83" s="124">
        <v>63</v>
      </c>
      <c r="D83" s="124" t="s">
        <v>11</v>
      </c>
      <c r="E83" s="125">
        <v>43480</v>
      </c>
      <c r="F83" s="125">
        <v>43678</v>
      </c>
      <c r="G83" s="125">
        <v>43708</v>
      </c>
      <c r="H83" s="125">
        <v>43717</v>
      </c>
      <c r="I83" s="126">
        <v>4000</v>
      </c>
      <c r="J83" s="126" t="s">
        <v>146</v>
      </c>
      <c r="K83" s="124" t="s">
        <v>88</v>
      </c>
      <c r="L83" s="124" t="s">
        <v>89</v>
      </c>
      <c r="M83" s="147">
        <v>61</v>
      </c>
      <c r="N83" s="124" t="s">
        <v>12</v>
      </c>
      <c r="O83" s="148">
        <f t="shared" ref="O83:O88" si="51">-(M83*I83)</f>
        <v>-244000</v>
      </c>
      <c r="P83" s="149"/>
      <c r="Q83" s="125" t="s">
        <v>115</v>
      </c>
      <c r="R83" s="150">
        <f t="shared" ref="R83:R88" si="52">I83*V83</f>
        <v>0</v>
      </c>
      <c r="S83" s="151">
        <f>4.85*I83*(-1)</f>
        <v>-19400</v>
      </c>
      <c r="T83" s="124"/>
      <c r="U83" s="152">
        <v>59.448</v>
      </c>
      <c r="V83" s="151">
        <f>MAX(U83-M83,0)*I83</f>
        <v>0</v>
      </c>
      <c r="W83" s="151">
        <f t="shared" ref="W83:W88" si="53">V83</f>
        <v>0</v>
      </c>
      <c r="X83" s="156">
        <f t="shared" si="50"/>
        <v>0</v>
      </c>
      <c r="Y83" s="151">
        <f>W83</f>
        <v>0</v>
      </c>
      <c r="Z83" s="151">
        <v>0</v>
      </c>
      <c r="AA83" s="153" t="s">
        <v>90</v>
      </c>
    </row>
    <row r="84" spans="1:27" s="154" customFormat="1" x14ac:dyDescent="0.25">
      <c r="A84" s="124">
        <v>2019</v>
      </c>
      <c r="B84" s="124" t="s">
        <v>113</v>
      </c>
      <c r="C84" s="124">
        <v>71</v>
      </c>
      <c r="D84" s="124" t="s">
        <v>11</v>
      </c>
      <c r="E84" s="125">
        <v>43480</v>
      </c>
      <c r="F84" s="125">
        <v>43678</v>
      </c>
      <c r="G84" s="125">
        <v>43708</v>
      </c>
      <c r="H84" s="125">
        <v>43717</v>
      </c>
      <c r="I84" s="126">
        <v>4000</v>
      </c>
      <c r="J84" s="126" t="s">
        <v>146</v>
      </c>
      <c r="K84" s="124" t="s">
        <v>106</v>
      </c>
      <c r="L84" s="124" t="s">
        <v>107</v>
      </c>
      <c r="M84" s="147">
        <v>54.85</v>
      </c>
      <c r="N84" s="124" t="s">
        <v>12</v>
      </c>
      <c r="O84" s="148">
        <f t="shared" si="51"/>
        <v>-219400</v>
      </c>
      <c r="P84" s="149"/>
      <c r="Q84" s="125" t="s">
        <v>115</v>
      </c>
      <c r="R84" s="150">
        <f t="shared" si="52"/>
        <v>0</v>
      </c>
      <c r="S84" s="151">
        <f>2.35*I84</f>
        <v>9400</v>
      </c>
      <c r="T84" s="124"/>
      <c r="U84" s="152">
        <v>59.448</v>
      </c>
      <c r="V84" s="151">
        <f>MAX(M84-U84,0)*I84</f>
        <v>0</v>
      </c>
      <c r="W84" s="151">
        <f t="shared" si="53"/>
        <v>0</v>
      </c>
      <c r="X84" s="156">
        <f t="shared" si="50"/>
        <v>0</v>
      </c>
      <c r="Y84" s="151">
        <f>W84</f>
        <v>0</v>
      </c>
      <c r="Z84" s="151">
        <v>0</v>
      </c>
      <c r="AA84" s="153" t="s">
        <v>90</v>
      </c>
    </row>
    <row r="85" spans="1:27" s="154" customFormat="1" x14ac:dyDescent="0.25">
      <c r="A85" s="124">
        <v>2019</v>
      </c>
      <c r="B85" s="124" t="s">
        <v>122</v>
      </c>
      <c r="C85" s="124">
        <v>79</v>
      </c>
      <c r="D85" s="124" t="s">
        <v>11</v>
      </c>
      <c r="E85" s="125">
        <v>43480</v>
      </c>
      <c r="F85" s="125">
        <v>43678</v>
      </c>
      <c r="G85" s="125">
        <v>43708</v>
      </c>
      <c r="H85" s="125">
        <v>43717</v>
      </c>
      <c r="I85" s="126">
        <v>4000</v>
      </c>
      <c r="J85" s="126" t="s">
        <v>146</v>
      </c>
      <c r="K85" s="124" t="s">
        <v>13</v>
      </c>
      <c r="L85" s="124" t="s">
        <v>16</v>
      </c>
      <c r="M85" s="147">
        <v>60.75</v>
      </c>
      <c r="N85" s="124" t="s">
        <v>12</v>
      </c>
      <c r="O85" s="148">
        <f t="shared" si="51"/>
        <v>-243000</v>
      </c>
      <c r="P85" s="149" t="s">
        <v>18</v>
      </c>
      <c r="Q85" s="125" t="s">
        <v>115</v>
      </c>
      <c r="R85" s="150">
        <f t="shared" si="52"/>
        <v>-20831999.999999993</v>
      </c>
      <c r="S85" s="151">
        <v>0</v>
      </c>
      <c r="T85" s="124"/>
      <c r="U85" s="152">
        <v>59.448</v>
      </c>
      <c r="V85" s="151">
        <f>(U85-M85)*I85</f>
        <v>-5207.9999999999982</v>
      </c>
      <c r="W85" s="151">
        <f t="shared" si="53"/>
        <v>-5207.9999999999982</v>
      </c>
      <c r="X85" s="156">
        <f t="shared" ref="X85" si="54">W85</f>
        <v>-5207.9999999999982</v>
      </c>
      <c r="Y85" s="151">
        <v>0</v>
      </c>
      <c r="Z85" s="151">
        <v>0</v>
      </c>
      <c r="AA85" s="153" t="s">
        <v>90</v>
      </c>
    </row>
    <row r="86" spans="1:27" s="154" customFormat="1" x14ac:dyDescent="0.25">
      <c r="A86" s="124">
        <v>2019</v>
      </c>
      <c r="B86" s="124" t="s">
        <v>104</v>
      </c>
      <c r="C86" s="124">
        <v>64</v>
      </c>
      <c r="D86" s="124" t="s">
        <v>11</v>
      </c>
      <c r="E86" s="125">
        <v>43480</v>
      </c>
      <c r="F86" s="125">
        <v>43709</v>
      </c>
      <c r="G86" s="125">
        <v>43738</v>
      </c>
      <c r="H86" s="125">
        <v>43745</v>
      </c>
      <c r="I86" s="126">
        <v>4000</v>
      </c>
      <c r="J86" s="126" t="s">
        <v>146</v>
      </c>
      <c r="K86" s="124" t="s">
        <v>88</v>
      </c>
      <c r="L86" s="124" t="s">
        <v>89</v>
      </c>
      <c r="M86" s="147">
        <v>61</v>
      </c>
      <c r="N86" s="124" t="s">
        <v>12</v>
      </c>
      <c r="O86" s="148">
        <f t="shared" si="51"/>
        <v>-244000</v>
      </c>
      <c r="P86" s="149"/>
      <c r="Q86" s="125" t="s">
        <v>115</v>
      </c>
      <c r="R86" s="150">
        <f t="shared" si="52"/>
        <v>19423999.999999978</v>
      </c>
      <c r="S86" s="151">
        <f>4.85*I86*(-1)</f>
        <v>-19400</v>
      </c>
      <c r="T86" s="124"/>
      <c r="U86" s="152">
        <v>62.213999999999999</v>
      </c>
      <c r="V86" s="151">
        <f>MAX(U86-M86,0)*I86</f>
        <v>4855.9999999999945</v>
      </c>
      <c r="W86" s="151">
        <f t="shared" si="53"/>
        <v>4855.9999999999945</v>
      </c>
      <c r="X86" s="156">
        <f>W86</f>
        <v>4855.9999999999945</v>
      </c>
      <c r="Y86" s="151">
        <v>0</v>
      </c>
      <c r="Z86" s="151">
        <v>1711.9999999999891</v>
      </c>
      <c r="AA86" s="153" t="s">
        <v>90</v>
      </c>
    </row>
    <row r="87" spans="1:27" s="154" customFormat="1" x14ac:dyDescent="0.25">
      <c r="A87" s="124">
        <v>2019</v>
      </c>
      <c r="B87" s="124" t="s">
        <v>114</v>
      </c>
      <c r="C87" s="124">
        <v>72</v>
      </c>
      <c r="D87" s="124" t="s">
        <v>11</v>
      </c>
      <c r="E87" s="125">
        <v>43480</v>
      </c>
      <c r="F87" s="125">
        <v>43709</v>
      </c>
      <c r="G87" s="125">
        <v>43738</v>
      </c>
      <c r="H87" s="125">
        <v>43745</v>
      </c>
      <c r="I87" s="126">
        <v>4000</v>
      </c>
      <c r="J87" s="126" t="s">
        <v>146</v>
      </c>
      <c r="K87" s="124" t="s">
        <v>106</v>
      </c>
      <c r="L87" s="124" t="s">
        <v>107</v>
      </c>
      <c r="M87" s="147">
        <v>54.85</v>
      </c>
      <c r="N87" s="124" t="s">
        <v>12</v>
      </c>
      <c r="O87" s="148">
        <f t="shared" si="51"/>
        <v>-219400</v>
      </c>
      <c r="P87" s="149"/>
      <c r="Q87" s="125" t="s">
        <v>115</v>
      </c>
      <c r="R87" s="150">
        <f t="shared" si="52"/>
        <v>0</v>
      </c>
      <c r="S87" s="151">
        <f>2.35*I87</f>
        <v>9400</v>
      </c>
      <c r="T87" s="124"/>
      <c r="U87" s="152">
        <v>62.213999999999999</v>
      </c>
      <c r="V87" s="151">
        <f>MAX(M87-U87,0)*I87</f>
        <v>0</v>
      </c>
      <c r="W87" s="151">
        <f t="shared" si="53"/>
        <v>0</v>
      </c>
      <c r="X87" s="156">
        <f>W87</f>
        <v>0</v>
      </c>
      <c r="Y87" s="151">
        <v>0</v>
      </c>
      <c r="Z87" s="156">
        <v>-460</v>
      </c>
      <c r="AA87" s="153" t="s">
        <v>90</v>
      </c>
    </row>
    <row r="88" spans="1:27" s="155" customFormat="1" x14ac:dyDescent="0.25">
      <c r="A88" s="121">
        <v>2019</v>
      </c>
      <c r="B88" s="121" t="s">
        <v>123</v>
      </c>
      <c r="C88" s="121">
        <v>80</v>
      </c>
      <c r="D88" s="121" t="s">
        <v>11</v>
      </c>
      <c r="E88" s="122">
        <v>43480</v>
      </c>
      <c r="F88" s="122">
        <v>43709</v>
      </c>
      <c r="G88" s="122">
        <v>43738</v>
      </c>
      <c r="H88" s="122">
        <v>43745</v>
      </c>
      <c r="I88" s="123">
        <v>4000</v>
      </c>
      <c r="J88" s="123" t="s">
        <v>146</v>
      </c>
      <c r="K88" s="121" t="s">
        <v>13</v>
      </c>
      <c r="L88" s="121" t="s">
        <v>16</v>
      </c>
      <c r="M88" s="132">
        <v>60.75</v>
      </c>
      <c r="N88" s="121" t="s">
        <v>12</v>
      </c>
      <c r="O88" s="133">
        <f t="shared" si="51"/>
        <v>-243000</v>
      </c>
      <c r="P88" s="134" t="s">
        <v>18</v>
      </c>
      <c r="Q88" s="122" t="s">
        <v>115</v>
      </c>
      <c r="R88" s="135">
        <f t="shared" si="52"/>
        <v>23423999.999999978</v>
      </c>
      <c r="S88" s="136">
        <v>0</v>
      </c>
      <c r="T88" s="121"/>
      <c r="U88" s="158">
        <v>62.213999999999999</v>
      </c>
      <c r="V88" s="136">
        <f>(U88-M88)*I88</f>
        <v>5855.9999999999945</v>
      </c>
      <c r="W88" s="136">
        <f t="shared" si="53"/>
        <v>5855.9999999999945</v>
      </c>
      <c r="X88" s="160">
        <f>W88</f>
        <v>5855.9999999999945</v>
      </c>
      <c r="Y88" s="136">
        <v>0</v>
      </c>
      <c r="Z88" s="136">
        <v>0</v>
      </c>
      <c r="AA88" s="143" t="s">
        <v>90</v>
      </c>
    </row>
    <row r="89" spans="1:27" x14ac:dyDescent="0.25">
      <c r="I89" s="44">
        <f>SUM(I59:I88)</f>
        <v>120000</v>
      </c>
      <c r="O89" s="42">
        <f>SUM(O59:O88)</f>
        <v>-7115200</v>
      </c>
      <c r="R89" s="31">
        <f>SUM(R59:R88)</f>
        <v>1527877056</v>
      </c>
      <c r="S89" s="42">
        <f>SUM(S59:S88)</f>
        <v>-191600</v>
      </c>
      <c r="U89" s="144" t="s">
        <v>40</v>
      </c>
      <c r="V89" s="146">
        <f>SUM(V59:V88)</f>
        <v>424063.47999999992</v>
      </c>
      <c r="W89" s="146">
        <f>SUM(W59:W88)</f>
        <v>424063.47999999992</v>
      </c>
      <c r="X89" s="146">
        <f>SUM(X59:X88)</f>
        <v>424063.47999999992</v>
      </c>
    </row>
    <row r="90" spans="1:27" x14ac:dyDescent="0.25">
      <c r="U90" s="44" t="s">
        <v>127</v>
      </c>
      <c r="V90" s="96">
        <f>V89/Valuation!$V$53</f>
        <v>388745.91373699397</v>
      </c>
      <c r="W90" s="96">
        <f>W89/Valuation!$V$53</f>
        <v>388745.91373699397</v>
      </c>
      <c r="X90" s="96">
        <f>X89/Valuation!$V$53</f>
        <v>388745.91373699397</v>
      </c>
    </row>
    <row r="91" spans="1:27" x14ac:dyDescent="0.25">
      <c r="U91" s="44"/>
      <c r="V91" s="31"/>
      <c r="W91" s="31"/>
      <c r="X91" s="31"/>
    </row>
    <row r="92" spans="1:27" x14ac:dyDescent="0.25">
      <c r="U92" s="44"/>
      <c r="V92" s="31"/>
      <c r="W92" s="31"/>
      <c r="X92" s="31"/>
    </row>
    <row r="93" spans="1:27" ht="13.8" thickBot="1" x14ac:dyDescent="0.3"/>
    <row r="94" spans="1:27" ht="14.4" thickTop="1" thickBot="1" x14ac:dyDescent="0.3">
      <c r="T94" s="90"/>
      <c r="U94" s="91" t="s">
        <v>126</v>
      </c>
      <c r="V94" s="93">
        <f>V44+V57+V90</f>
        <v>1773105.4976133106</v>
      </c>
      <c r="W94" s="93">
        <f>W44+W57+W90</f>
        <v>1773105.4976133106</v>
      </c>
      <c r="X94" s="93">
        <f>X44+X57+X90</f>
        <v>1773105.4976133106</v>
      </c>
      <c r="Y94" s="93">
        <f>Y45+Y62</f>
        <v>0</v>
      </c>
      <c r="Z94" s="92"/>
    </row>
    <row r="95" spans="1:27" ht="13.8" thickTop="1" x14ac:dyDescent="0.25"/>
    <row r="97" spans="20:23" x14ac:dyDescent="0.25">
      <c r="T97" s="60" t="str">
        <f>Valuation!T51</f>
        <v>* Bloomberg Fixing rate as of :</v>
      </c>
      <c r="W97" s="48">
        <f>Valuation!B2</f>
        <v>43738</v>
      </c>
    </row>
  </sheetData>
  <mergeCells count="23">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A6:AA8"/>
    <mergeCell ref="U7:U8"/>
    <mergeCell ref="V7:W8"/>
    <mergeCell ref="X7:X8"/>
    <mergeCell ref="Y7:Y8"/>
    <mergeCell ref="U6:Y6"/>
  </mergeCells>
  <conditionalFormatting sqref="V10:X11 Y45 V44:X44 V57:X58">
    <cfRule type="cellIs" dxfId="204" priority="319" operator="lessThan">
      <formula>0</formula>
    </cfRule>
  </conditionalFormatting>
  <conditionalFormatting sqref="V46:X46">
    <cfRule type="cellIs" dxfId="203" priority="318" operator="lessThan">
      <formula>0</formula>
    </cfRule>
  </conditionalFormatting>
  <conditionalFormatting sqref="V47:X47">
    <cfRule type="cellIs" dxfId="202" priority="316" operator="lessThan">
      <formula>0</formula>
    </cfRule>
  </conditionalFormatting>
  <conditionalFormatting sqref="B95:B1048576 B89:B93 B44 B1:B11 B46:B47 B56">
    <cfRule type="duplicateValues" dxfId="201" priority="298"/>
  </conditionalFormatting>
  <conditionalFormatting sqref="V12:X23">
    <cfRule type="cellIs" dxfId="200" priority="237" operator="lessThan">
      <formula>0</formula>
    </cfRule>
  </conditionalFormatting>
  <conditionalFormatting sqref="B12">
    <cfRule type="duplicateValues" dxfId="199" priority="236"/>
  </conditionalFormatting>
  <conditionalFormatting sqref="B45">
    <cfRule type="duplicateValues" dxfId="198" priority="234"/>
  </conditionalFormatting>
  <conditionalFormatting sqref="V56:X56">
    <cfRule type="cellIs" dxfId="197" priority="232" operator="lessThan">
      <formula>0</formula>
    </cfRule>
  </conditionalFormatting>
  <conditionalFormatting sqref="B57:B58">
    <cfRule type="duplicateValues" dxfId="196" priority="231"/>
  </conditionalFormatting>
  <conditionalFormatting sqref="B94">
    <cfRule type="duplicateValues" dxfId="195" priority="230"/>
  </conditionalFormatting>
  <conditionalFormatting sqref="Y94">
    <cfRule type="cellIs" dxfId="194" priority="229" operator="lessThan">
      <formula>0</formula>
    </cfRule>
  </conditionalFormatting>
  <conditionalFormatting sqref="V94:X94">
    <cfRule type="cellIs" dxfId="193" priority="228" operator="lessThan">
      <formula>0</formula>
    </cfRule>
  </conditionalFormatting>
  <conditionalFormatting sqref="W97">
    <cfRule type="duplicateValues" dxfId="192" priority="227"/>
  </conditionalFormatting>
  <conditionalFormatting sqref="W59:Y59 X60:X61">
    <cfRule type="cellIs" dxfId="191" priority="226" operator="lessThan">
      <formula>0</formula>
    </cfRule>
  </conditionalFormatting>
  <conditionalFormatting sqref="W61 Y61">
    <cfRule type="cellIs" dxfId="190" priority="225" operator="lessThan">
      <formula>0</formula>
    </cfRule>
  </conditionalFormatting>
  <conditionalFormatting sqref="W60 Y60">
    <cfRule type="cellIs" dxfId="189" priority="224" operator="lessThan">
      <formula>0</formula>
    </cfRule>
  </conditionalFormatting>
  <conditionalFormatting sqref="B59:B61">
    <cfRule type="duplicateValues" dxfId="188" priority="223"/>
  </conditionalFormatting>
  <conditionalFormatting sqref="B59:B61">
    <cfRule type="duplicateValues" dxfId="187" priority="222"/>
  </conditionalFormatting>
  <conditionalFormatting sqref="S60">
    <cfRule type="cellIs" dxfId="186" priority="216" operator="lessThan">
      <formula>0</formula>
    </cfRule>
  </conditionalFormatting>
  <conditionalFormatting sqref="B59:B61">
    <cfRule type="duplicateValues" dxfId="185" priority="219"/>
  </conditionalFormatting>
  <conditionalFormatting sqref="S59">
    <cfRule type="cellIs" dxfId="184" priority="218" operator="lessThan">
      <formula>0</formula>
    </cfRule>
  </conditionalFormatting>
  <conditionalFormatting sqref="S61">
    <cfRule type="cellIs" dxfId="183" priority="217" operator="lessThan">
      <formula>0</formula>
    </cfRule>
  </conditionalFormatting>
  <conditionalFormatting sqref="V89:X89">
    <cfRule type="cellIs" dxfId="182" priority="210" operator="lessThan">
      <formula>0</formula>
    </cfRule>
  </conditionalFormatting>
  <conditionalFormatting sqref="V90:X92">
    <cfRule type="cellIs" dxfId="181" priority="211" operator="lessThan">
      <formula>0</formula>
    </cfRule>
  </conditionalFormatting>
  <conditionalFormatting sqref="B62">
    <cfRule type="duplicateValues" dxfId="180" priority="213"/>
  </conditionalFormatting>
  <conditionalFormatting sqref="V62:X62">
    <cfRule type="cellIs" dxfId="179" priority="212" operator="lessThan">
      <formula>0</formula>
    </cfRule>
  </conditionalFormatting>
  <conditionalFormatting sqref="V59">
    <cfRule type="cellIs" dxfId="178" priority="209" operator="lessThan">
      <formula>0</formula>
    </cfRule>
  </conditionalFormatting>
  <conditionalFormatting sqref="V60">
    <cfRule type="cellIs" dxfId="177" priority="208" operator="lessThan">
      <formula>0</formula>
    </cfRule>
  </conditionalFormatting>
  <conditionalFormatting sqref="V61">
    <cfRule type="cellIs" dxfId="176" priority="207" operator="lessThan">
      <formula>0</formula>
    </cfRule>
  </conditionalFormatting>
  <conditionalFormatting sqref="W13:Y23">
    <cfRule type="cellIs" dxfId="175" priority="206" operator="lessThan">
      <formula>0</formula>
    </cfRule>
  </conditionalFormatting>
  <conditionalFormatting sqref="B13:B15">
    <cfRule type="duplicateValues" dxfId="174" priority="205"/>
  </conditionalFormatting>
  <conditionalFormatting sqref="V13:V23">
    <cfRule type="cellIs" dxfId="173" priority="204" operator="lessThan">
      <formula>0</formula>
    </cfRule>
  </conditionalFormatting>
  <conditionalFormatting sqref="Y48">
    <cfRule type="cellIs" dxfId="172" priority="203" operator="lessThan">
      <formula>0</formula>
    </cfRule>
  </conditionalFormatting>
  <conditionalFormatting sqref="B48">
    <cfRule type="duplicateValues" dxfId="171" priority="202"/>
  </conditionalFormatting>
  <conditionalFormatting sqref="V48:X48">
    <cfRule type="cellIs" dxfId="170" priority="201" operator="lessThan">
      <formula>0</formula>
    </cfRule>
  </conditionalFormatting>
  <conditionalFormatting sqref="V48:X48">
    <cfRule type="cellIs" dxfId="169" priority="200" operator="lessThan">
      <formula>0</formula>
    </cfRule>
  </conditionalFormatting>
  <conditionalFormatting sqref="W16:Y23">
    <cfRule type="cellIs" dxfId="168" priority="199" operator="lessThan">
      <formula>0</formula>
    </cfRule>
  </conditionalFormatting>
  <conditionalFormatting sqref="B16:B18">
    <cfRule type="duplicateValues" dxfId="167" priority="198"/>
  </conditionalFormatting>
  <conditionalFormatting sqref="B19">
    <cfRule type="duplicateValues" dxfId="166" priority="197"/>
  </conditionalFormatting>
  <conditionalFormatting sqref="W49:Y49">
    <cfRule type="cellIs" dxfId="165" priority="196" operator="lessThan">
      <formula>0</formula>
    </cfRule>
  </conditionalFormatting>
  <conditionalFormatting sqref="B49">
    <cfRule type="duplicateValues" dxfId="164" priority="195"/>
  </conditionalFormatting>
  <conditionalFormatting sqref="W63:Y63">
    <cfRule type="cellIs" dxfId="163" priority="194" operator="lessThan">
      <formula>0</formula>
    </cfRule>
  </conditionalFormatting>
  <conditionalFormatting sqref="W64:Y64">
    <cfRule type="cellIs" dxfId="162" priority="193" operator="lessThan">
      <formula>0</formula>
    </cfRule>
  </conditionalFormatting>
  <conditionalFormatting sqref="B63:B64 B66">
    <cfRule type="duplicateValues" dxfId="161" priority="192"/>
  </conditionalFormatting>
  <conditionalFormatting sqref="B63:B64">
    <cfRule type="duplicateValues" dxfId="160" priority="191"/>
  </conditionalFormatting>
  <conditionalFormatting sqref="X65:Y65">
    <cfRule type="cellIs" dxfId="159" priority="190" operator="lessThan">
      <formula>0</formula>
    </cfRule>
  </conditionalFormatting>
  <conditionalFormatting sqref="B65">
    <cfRule type="duplicateValues" dxfId="158" priority="189"/>
  </conditionalFormatting>
  <conditionalFormatting sqref="B65">
    <cfRule type="duplicateValues" dxfId="157" priority="188"/>
  </conditionalFormatting>
  <conditionalFormatting sqref="W66:Y66">
    <cfRule type="cellIs" dxfId="156" priority="187" operator="lessThan">
      <formula>0</formula>
    </cfRule>
  </conditionalFormatting>
  <conditionalFormatting sqref="B63:B66">
    <cfRule type="duplicateValues" dxfId="155" priority="186"/>
  </conditionalFormatting>
  <conditionalFormatting sqref="S63">
    <cfRule type="cellIs" dxfId="154" priority="185" operator="lessThan">
      <formula>0</formula>
    </cfRule>
  </conditionalFormatting>
  <conditionalFormatting sqref="S64">
    <cfRule type="cellIs" dxfId="153" priority="184" operator="lessThan">
      <formula>0</formula>
    </cfRule>
  </conditionalFormatting>
  <conditionalFormatting sqref="S65">
    <cfRule type="cellIs" dxfId="152" priority="183" operator="lessThan">
      <formula>0</formula>
    </cfRule>
  </conditionalFormatting>
  <conditionalFormatting sqref="S66">
    <cfRule type="cellIs" dxfId="151" priority="182" operator="lessThan">
      <formula>0</formula>
    </cfRule>
  </conditionalFormatting>
  <conditionalFormatting sqref="W65">
    <cfRule type="cellIs" dxfId="150" priority="181" operator="lessThan">
      <formula>0</formula>
    </cfRule>
  </conditionalFormatting>
  <conditionalFormatting sqref="V66">
    <cfRule type="cellIs" dxfId="149" priority="180" operator="lessThan">
      <formula>0</formula>
    </cfRule>
  </conditionalFormatting>
  <conditionalFormatting sqref="V63">
    <cfRule type="cellIs" dxfId="148" priority="179" operator="lessThan">
      <formula>0</formula>
    </cfRule>
  </conditionalFormatting>
  <conditionalFormatting sqref="V64">
    <cfRule type="cellIs" dxfId="147" priority="178" operator="lessThan">
      <formula>0</formula>
    </cfRule>
  </conditionalFormatting>
  <conditionalFormatting sqref="V65">
    <cfRule type="cellIs" dxfId="146" priority="177" operator="lessThan">
      <formula>0</formula>
    </cfRule>
  </conditionalFormatting>
  <conditionalFormatting sqref="B20:B22">
    <cfRule type="duplicateValues" dxfId="145" priority="175"/>
  </conditionalFormatting>
  <conditionalFormatting sqref="B23">
    <cfRule type="duplicateValues" dxfId="144" priority="173"/>
  </conditionalFormatting>
  <conditionalFormatting sqref="W67:Y67">
    <cfRule type="cellIs" dxfId="143" priority="171" operator="lessThan">
      <formula>0</formula>
    </cfRule>
  </conditionalFormatting>
  <conditionalFormatting sqref="W68:Y68">
    <cfRule type="cellIs" dxfId="142" priority="170" operator="lessThan">
      <formula>0</formula>
    </cfRule>
  </conditionalFormatting>
  <conditionalFormatting sqref="B70 B67:B68">
    <cfRule type="duplicateValues" dxfId="141" priority="169"/>
  </conditionalFormatting>
  <conditionalFormatting sqref="B67:B68 B70">
    <cfRule type="duplicateValues" dxfId="140" priority="168"/>
  </conditionalFormatting>
  <conditionalFormatting sqref="X69:Y69">
    <cfRule type="cellIs" dxfId="139" priority="167" operator="lessThan">
      <formula>0</formula>
    </cfRule>
  </conditionalFormatting>
  <conditionalFormatting sqref="B69">
    <cfRule type="duplicateValues" dxfId="138" priority="166"/>
  </conditionalFormatting>
  <conditionalFormatting sqref="B69">
    <cfRule type="duplicateValues" dxfId="137" priority="165"/>
  </conditionalFormatting>
  <conditionalFormatting sqref="W70:Y70">
    <cfRule type="cellIs" dxfId="136" priority="164" operator="lessThan">
      <formula>0</formula>
    </cfRule>
  </conditionalFormatting>
  <conditionalFormatting sqref="S67">
    <cfRule type="cellIs" dxfId="135" priority="163" operator="lessThan">
      <formula>0</formula>
    </cfRule>
  </conditionalFormatting>
  <conditionalFormatting sqref="S68">
    <cfRule type="cellIs" dxfId="134" priority="162" operator="lessThan">
      <formula>0</formula>
    </cfRule>
  </conditionalFormatting>
  <conditionalFormatting sqref="S69">
    <cfRule type="cellIs" dxfId="133" priority="161" operator="lessThan">
      <formula>0</formula>
    </cfRule>
  </conditionalFormatting>
  <conditionalFormatting sqref="S70">
    <cfRule type="cellIs" dxfId="132" priority="160" operator="lessThan">
      <formula>0</formula>
    </cfRule>
  </conditionalFormatting>
  <conditionalFormatting sqref="W69">
    <cfRule type="cellIs" dxfId="131" priority="159" operator="lessThan">
      <formula>0</formula>
    </cfRule>
  </conditionalFormatting>
  <conditionalFormatting sqref="B67:B70">
    <cfRule type="duplicateValues" dxfId="130" priority="172"/>
  </conditionalFormatting>
  <conditionalFormatting sqref="V70">
    <cfRule type="cellIs" dxfId="129" priority="158" operator="lessThan">
      <formula>0</formula>
    </cfRule>
  </conditionalFormatting>
  <conditionalFormatting sqref="V67">
    <cfRule type="cellIs" dxfId="128" priority="157" operator="lessThan">
      <formula>0</formula>
    </cfRule>
  </conditionalFormatting>
  <conditionalFormatting sqref="V68">
    <cfRule type="cellIs" dxfId="127" priority="156" operator="lessThan">
      <formula>0</formula>
    </cfRule>
  </conditionalFormatting>
  <conditionalFormatting sqref="V69">
    <cfRule type="cellIs" dxfId="126" priority="155" operator="lessThan">
      <formula>0</formula>
    </cfRule>
  </conditionalFormatting>
  <conditionalFormatting sqref="Y50">
    <cfRule type="cellIs" dxfId="125" priority="153" operator="lessThan">
      <formula>0</formula>
    </cfRule>
  </conditionalFormatting>
  <conditionalFormatting sqref="B50">
    <cfRule type="duplicateValues" dxfId="124" priority="152"/>
  </conditionalFormatting>
  <conditionalFormatting sqref="V49">
    <cfRule type="cellIs" dxfId="123" priority="151" operator="lessThan">
      <formula>0</formula>
    </cfRule>
  </conditionalFormatting>
  <conditionalFormatting sqref="V49">
    <cfRule type="cellIs" dxfId="122" priority="150" operator="lessThan">
      <formula>0</formula>
    </cfRule>
  </conditionalFormatting>
  <conditionalFormatting sqref="V50:X50">
    <cfRule type="cellIs" dxfId="121" priority="149" operator="lessThan">
      <formula>0</formula>
    </cfRule>
  </conditionalFormatting>
  <conditionalFormatting sqref="V50:X50">
    <cfRule type="cellIs" dxfId="120" priority="148" operator="lessThan">
      <formula>0</formula>
    </cfRule>
  </conditionalFormatting>
  <conditionalFormatting sqref="W51:Y51">
    <cfRule type="cellIs" dxfId="119" priority="147" operator="lessThan">
      <formula>0</formula>
    </cfRule>
  </conditionalFormatting>
  <conditionalFormatting sqref="B51">
    <cfRule type="duplicateValues" dxfId="118" priority="146"/>
  </conditionalFormatting>
  <conditionalFormatting sqref="V51">
    <cfRule type="cellIs" dxfId="117" priority="145" operator="lessThan">
      <formula>0</formula>
    </cfRule>
  </conditionalFormatting>
  <conditionalFormatting sqref="V51">
    <cfRule type="cellIs" dxfId="116" priority="144" operator="lessThan">
      <formula>0</formula>
    </cfRule>
  </conditionalFormatting>
  <conditionalFormatting sqref="Y24:Y26">
    <cfRule type="cellIs" dxfId="115" priority="143" operator="lessThan">
      <formula>0</formula>
    </cfRule>
  </conditionalFormatting>
  <conditionalFormatting sqref="B24:B26">
    <cfRule type="duplicateValues" dxfId="114" priority="142"/>
  </conditionalFormatting>
  <conditionalFormatting sqref="Y27">
    <cfRule type="cellIs" dxfId="113" priority="141" operator="lessThan">
      <formula>0</formula>
    </cfRule>
  </conditionalFormatting>
  <conditionalFormatting sqref="B27">
    <cfRule type="duplicateValues" dxfId="112" priority="140"/>
  </conditionalFormatting>
  <conditionalFormatting sqref="V24:X27">
    <cfRule type="cellIs" dxfId="111" priority="139" operator="lessThan">
      <formula>0</formula>
    </cfRule>
  </conditionalFormatting>
  <conditionalFormatting sqref="V24:X27">
    <cfRule type="cellIs" dxfId="110" priority="138" operator="lessThan">
      <formula>0</formula>
    </cfRule>
  </conditionalFormatting>
  <conditionalFormatting sqref="Y71">
    <cfRule type="cellIs" dxfId="109" priority="136" operator="lessThan">
      <formula>0</formula>
    </cfRule>
  </conditionalFormatting>
  <conditionalFormatting sqref="Y72">
    <cfRule type="cellIs" dxfId="108" priority="135" operator="lessThan">
      <formula>0</formula>
    </cfRule>
  </conditionalFormatting>
  <conditionalFormatting sqref="B74 B71:B72">
    <cfRule type="duplicateValues" dxfId="107" priority="134"/>
  </conditionalFormatting>
  <conditionalFormatting sqref="B71:B72 B74">
    <cfRule type="duplicateValues" dxfId="106" priority="133"/>
  </conditionalFormatting>
  <conditionalFormatting sqref="Y73">
    <cfRule type="cellIs" dxfId="105" priority="132" operator="lessThan">
      <formula>0</formula>
    </cfRule>
  </conditionalFormatting>
  <conditionalFormatting sqref="B73">
    <cfRule type="duplicateValues" dxfId="104" priority="131"/>
  </conditionalFormatting>
  <conditionalFormatting sqref="B73">
    <cfRule type="duplicateValues" dxfId="103" priority="130"/>
  </conditionalFormatting>
  <conditionalFormatting sqref="Y74">
    <cfRule type="cellIs" dxfId="102" priority="129" operator="lessThan">
      <formula>0</formula>
    </cfRule>
  </conditionalFormatting>
  <conditionalFormatting sqref="S71">
    <cfRule type="cellIs" dxfId="101" priority="128" operator="lessThan">
      <formula>0</formula>
    </cfRule>
  </conditionalFormatting>
  <conditionalFormatting sqref="S72">
    <cfRule type="cellIs" dxfId="100" priority="127" operator="lessThan">
      <formula>0</formula>
    </cfRule>
  </conditionalFormatting>
  <conditionalFormatting sqref="S73">
    <cfRule type="cellIs" dxfId="99" priority="126" operator="lessThan">
      <formula>0</formula>
    </cfRule>
  </conditionalFormatting>
  <conditionalFormatting sqref="S74">
    <cfRule type="cellIs" dxfId="98" priority="125" operator="lessThan">
      <formula>0</formula>
    </cfRule>
  </conditionalFormatting>
  <conditionalFormatting sqref="B71:B74">
    <cfRule type="duplicateValues" dxfId="97" priority="137"/>
  </conditionalFormatting>
  <conditionalFormatting sqref="W71:X71">
    <cfRule type="cellIs" dxfId="96" priority="122" operator="lessThan">
      <formula>0</formula>
    </cfRule>
  </conditionalFormatting>
  <conditionalFormatting sqref="W72:X72">
    <cfRule type="cellIs" dxfId="95" priority="121" operator="lessThan">
      <formula>0</formula>
    </cfRule>
  </conditionalFormatting>
  <conditionalFormatting sqref="X73">
    <cfRule type="cellIs" dxfId="94" priority="120" operator="lessThan">
      <formula>0</formula>
    </cfRule>
  </conditionalFormatting>
  <conditionalFormatting sqref="W74:X74">
    <cfRule type="cellIs" dxfId="93" priority="119" operator="lessThan">
      <formula>0</formula>
    </cfRule>
  </conditionalFormatting>
  <conditionalFormatting sqref="W73">
    <cfRule type="cellIs" dxfId="92" priority="118" operator="lessThan">
      <formula>0</formula>
    </cfRule>
  </conditionalFormatting>
  <conditionalFormatting sqref="V74">
    <cfRule type="cellIs" dxfId="91" priority="117" operator="lessThan">
      <formula>0</formula>
    </cfRule>
  </conditionalFormatting>
  <conditionalFormatting sqref="V71">
    <cfRule type="cellIs" dxfId="90" priority="116" operator="lessThan">
      <formula>0</formula>
    </cfRule>
  </conditionalFormatting>
  <conditionalFormatting sqref="V72">
    <cfRule type="cellIs" dxfId="89" priority="115" operator="lessThan">
      <formula>0</formula>
    </cfRule>
  </conditionalFormatting>
  <conditionalFormatting sqref="V73">
    <cfRule type="cellIs" dxfId="88" priority="114" operator="lessThan">
      <formula>0</formula>
    </cfRule>
  </conditionalFormatting>
  <conditionalFormatting sqref="W28:Y30">
    <cfRule type="cellIs" dxfId="87" priority="113" operator="lessThan">
      <formula>0</formula>
    </cfRule>
  </conditionalFormatting>
  <conditionalFormatting sqref="B28:B30">
    <cfRule type="duplicateValues" dxfId="86" priority="112"/>
  </conditionalFormatting>
  <conditionalFormatting sqref="W31:Y31">
    <cfRule type="cellIs" dxfId="85" priority="111" operator="lessThan">
      <formula>0</formula>
    </cfRule>
  </conditionalFormatting>
  <conditionalFormatting sqref="B31">
    <cfRule type="duplicateValues" dxfId="84" priority="110"/>
  </conditionalFormatting>
  <conditionalFormatting sqref="V28:V31">
    <cfRule type="cellIs" dxfId="83" priority="109" operator="lessThan">
      <formula>0</formula>
    </cfRule>
  </conditionalFormatting>
  <conditionalFormatting sqref="W52:Y52">
    <cfRule type="cellIs" dxfId="82" priority="108" operator="lessThan">
      <formula>0</formula>
    </cfRule>
  </conditionalFormatting>
  <conditionalFormatting sqref="B52">
    <cfRule type="duplicateValues" dxfId="81" priority="107"/>
  </conditionalFormatting>
  <conditionalFormatting sqref="V52">
    <cfRule type="cellIs" dxfId="80" priority="106" operator="lessThan">
      <formula>0</formula>
    </cfRule>
  </conditionalFormatting>
  <conditionalFormatting sqref="W75:Y75">
    <cfRule type="cellIs" dxfId="79" priority="104" operator="lessThan">
      <formula>0</formula>
    </cfRule>
  </conditionalFormatting>
  <conditionalFormatting sqref="W76:Y76">
    <cfRule type="cellIs" dxfId="78" priority="103" operator="lessThan">
      <formula>0</formula>
    </cfRule>
  </conditionalFormatting>
  <conditionalFormatting sqref="B78 B75:B76">
    <cfRule type="duplicateValues" dxfId="77" priority="102"/>
  </conditionalFormatting>
  <conditionalFormatting sqref="B75:B76 B78">
    <cfRule type="duplicateValues" dxfId="76" priority="101"/>
  </conditionalFormatting>
  <conditionalFormatting sqref="X77:Y77">
    <cfRule type="cellIs" dxfId="75" priority="100" operator="lessThan">
      <formula>0</formula>
    </cfRule>
  </conditionalFormatting>
  <conditionalFormatting sqref="B77">
    <cfRule type="duplicateValues" dxfId="74" priority="99"/>
  </conditionalFormatting>
  <conditionalFormatting sqref="B77">
    <cfRule type="duplicateValues" dxfId="73" priority="98"/>
  </conditionalFormatting>
  <conditionalFormatting sqref="W78:Y78">
    <cfRule type="cellIs" dxfId="72" priority="97" operator="lessThan">
      <formula>0</formula>
    </cfRule>
  </conditionalFormatting>
  <conditionalFormatting sqref="S75">
    <cfRule type="cellIs" dxfId="71" priority="96" operator="lessThan">
      <formula>0</formula>
    </cfRule>
  </conditionalFormatting>
  <conditionalFormatting sqref="S76">
    <cfRule type="cellIs" dxfId="70" priority="95" operator="lessThan">
      <formula>0</formula>
    </cfRule>
  </conditionalFormatting>
  <conditionalFormatting sqref="S77">
    <cfRule type="cellIs" dxfId="69" priority="94" operator="lessThan">
      <formula>0</formula>
    </cfRule>
  </conditionalFormatting>
  <conditionalFormatting sqref="S78">
    <cfRule type="cellIs" dxfId="68" priority="93" operator="lessThan">
      <formula>0</formula>
    </cfRule>
  </conditionalFormatting>
  <conditionalFormatting sqref="W77">
    <cfRule type="cellIs" dxfId="67" priority="92" operator="lessThan">
      <formula>0</formula>
    </cfRule>
  </conditionalFormatting>
  <conditionalFormatting sqref="B75:B78">
    <cfRule type="duplicateValues" dxfId="66" priority="105"/>
  </conditionalFormatting>
  <conditionalFormatting sqref="V75:V76">
    <cfRule type="cellIs" dxfId="65" priority="91" operator="lessThan">
      <formula>0</formula>
    </cfRule>
  </conditionalFormatting>
  <conditionalFormatting sqref="V78">
    <cfRule type="cellIs" dxfId="64" priority="90" operator="lessThan">
      <formula>0</formula>
    </cfRule>
  </conditionalFormatting>
  <conditionalFormatting sqref="V77">
    <cfRule type="cellIs" dxfId="63" priority="89" operator="lessThan">
      <formula>0</formula>
    </cfRule>
  </conditionalFormatting>
  <conditionalFormatting sqref="W32:Y34 W35:X35 Y35:Y39">
    <cfRule type="cellIs" dxfId="62" priority="65" operator="lessThan">
      <formula>0</formula>
    </cfRule>
  </conditionalFormatting>
  <conditionalFormatting sqref="B32:B35">
    <cfRule type="duplicateValues" dxfId="61" priority="64"/>
  </conditionalFormatting>
  <conditionalFormatting sqref="V32:V35">
    <cfRule type="cellIs" dxfId="60" priority="63" operator="lessThan">
      <formula>0</formula>
    </cfRule>
  </conditionalFormatting>
  <conditionalFormatting sqref="W53:Y53 Y54">
    <cfRule type="cellIs" dxfId="59" priority="62" operator="lessThan">
      <formula>0</formula>
    </cfRule>
  </conditionalFormatting>
  <conditionalFormatting sqref="B53">
    <cfRule type="duplicateValues" dxfId="58" priority="61"/>
  </conditionalFormatting>
  <conditionalFormatting sqref="V53">
    <cfRule type="cellIs" dxfId="57" priority="60" operator="lessThan">
      <formula>0</formula>
    </cfRule>
  </conditionalFormatting>
  <conditionalFormatting sqref="W79:Y79">
    <cfRule type="cellIs" dxfId="56" priority="58" operator="lessThan">
      <formula>0</formula>
    </cfRule>
  </conditionalFormatting>
  <conditionalFormatting sqref="B79">
    <cfRule type="duplicateValues" dxfId="55" priority="57"/>
  </conditionalFormatting>
  <conditionalFormatting sqref="B79">
    <cfRule type="duplicateValues" dxfId="54" priority="56"/>
  </conditionalFormatting>
  <conditionalFormatting sqref="S79">
    <cfRule type="cellIs" dxfId="53" priority="55" operator="lessThan">
      <formula>0</formula>
    </cfRule>
  </conditionalFormatting>
  <conditionalFormatting sqref="B79">
    <cfRule type="duplicateValues" dxfId="52" priority="59"/>
  </conditionalFormatting>
  <conditionalFormatting sqref="V79">
    <cfRule type="cellIs" dxfId="51" priority="54" operator="lessThan">
      <formula>0</formula>
    </cfRule>
  </conditionalFormatting>
  <conditionalFormatting sqref="W80:Y82 W83:X85">
    <cfRule type="cellIs" dxfId="50" priority="52" operator="lessThan">
      <formula>0</formula>
    </cfRule>
  </conditionalFormatting>
  <conditionalFormatting sqref="B80:B82">
    <cfRule type="duplicateValues" dxfId="49" priority="51"/>
  </conditionalFormatting>
  <conditionalFormatting sqref="B80:B82">
    <cfRule type="duplicateValues" dxfId="48" priority="50"/>
  </conditionalFormatting>
  <conditionalFormatting sqref="S80:S82">
    <cfRule type="cellIs" dxfId="47" priority="49" operator="lessThan">
      <formula>0</formula>
    </cfRule>
  </conditionalFormatting>
  <conditionalFormatting sqref="B80:B82">
    <cfRule type="duplicateValues" dxfId="46" priority="53"/>
  </conditionalFormatting>
  <conditionalFormatting sqref="V80:V85">
    <cfRule type="cellIs" dxfId="45" priority="48" operator="lessThan">
      <formula>0</formula>
    </cfRule>
  </conditionalFormatting>
  <conditionalFormatting sqref="Y83 S83:S85">
    <cfRule type="cellIs" dxfId="44" priority="46" operator="lessThan">
      <formula>0</formula>
    </cfRule>
  </conditionalFormatting>
  <conditionalFormatting sqref="B85 B83">
    <cfRule type="duplicateValues" dxfId="43" priority="45"/>
  </conditionalFormatting>
  <conditionalFormatting sqref="B83 B85">
    <cfRule type="duplicateValues" dxfId="42" priority="44"/>
  </conditionalFormatting>
  <conditionalFormatting sqref="Y84:Y85">
    <cfRule type="cellIs" dxfId="41" priority="43" operator="lessThan">
      <formula>0</formula>
    </cfRule>
  </conditionalFormatting>
  <conditionalFormatting sqref="B84">
    <cfRule type="duplicateValues" dxfId="40" priority="42"/>
  </conditionalFormatting>
  <conditionalFormatting sqref="B84">
    <cfRule type="duplicateValues" dxfId="39" priority="41"/>
  </conditionalFormatting>
  <conditionalFormatting sqref="W36:X38">
    <cfRule type="cellIs" dxfId="38" priority="39" operator="lessThan">
      <formula>0</formula>
    </cfRule>
  </conditionalFormatting>
  <conditionalFormatting sqref="B83:B85">
    <cfRule type="duplicateValues" dxfId="37" priority="47"/>
  </conditionalFormatting>
  <conditionalFormatting sqref="B36:B38">
    <cfRule type="duplicateValues" dxfId="36" priority="38"/>
  </conditionalFormatting>
  <conditionalFormatting sqref="W39:X39">
    <cfRule type="cellIs" dxfId="35" priority="37" operator="lessThan">
      <formula>0</formula>
    </cfRule>
  </conditionalFormatting>
  <conditionalFormatting sqref="B39">
    <cfRule type="duplicateValues" dxfId="34" priority="36"/>
  </conditionalFormatting>
  <conditionalFormatting sqref="W54:X54">
    <cfRule type="cellIs" dxfId="33" priority="35" operator="lessThan">
      <formula>0</formula>
    </cfRule>
  </conditionalFormatting>
  <conditionalFormatting sqref="B54">
    <cfRule type="duplicateValues" dxfId="32" priority="34"/>
  </conditionalFormatting>
  <conditionalFormatting sqref="V36:V37">
    <cfRule type="cellIs" dxfId="31" priority="33" operator="lessThan">
      <formula>0</formula>
    </cfRule>
  </conditionalFormatting>
  <conditionalFormatting sqref="V38:V39">
    <cfRule type="cellIs" dxfId="30" priority="32" operator="lessThan">
      <formula>0</formula>
    </cfRule>
  </conditionalFormatting>
  <conditionalFormatting sqref="V54">
    <cfRule type="cellIs" dxfId="29" priority="29" operator="lessThan">
      <formula>0</formula>
    </cfRule>
  </conditionalFormatting>
  <conditionalFormatting sqref="S86:S87">
    <cfRule type="cellIs" dxfId="28" priority="27" operator="lessThan">
      <formula>0</formula>
    </cfRule>
  </conditionalFormatting>
  <conditionalFormatting sqref="B86 B88">
    <cfRule type="duplicateValues" dxfId="27" priority="26"/>
  </conditionalFormatting>
  <conditionalFormatting sqref="B86">
    <cfRule type="duplicateValues" dxfId="26" priority="25"/>
  </conditionalFormatting>
  <conditionalFormatting sqref="W86:Y87">
    <cfRule type="cellIs" dxfId="25" priority="24" operator="lessThan">
      <formula>0</formula>
    </cfRule>
  </conditionalFormatting>
  <conditionalFormatting sqref="B87">
    <cfRule type="duplicateValues" dxfId="24" priority="23"/>
  </conditionalFormatting>
  <conditionalFormatting sqref="W88:Y88">
    <cfRule type="cellIs" dxfId="23" priority="22" operator="lessThan">
      <formula>0</formula>
    </cfRule>
  </conditionalFormatting>
  <conditionalFormatting sqref="S88">
    <cfRule type="cellIs" dxfId="22" priority="21" operator="lessThan">
      <formula>0</formula>
    </cfRule>
  </conditionalFormatting>
  <conditionalFormatting sqref="B86:B88">
    <cfRule type="duplicateValues" dxfId="21" priority="28"/>
  </conditionalFormatting>
  <conditionalFormatting sqref="Z87">
    <cfRule type="cellIs" dxfId="20" priority="20" operator="lessThan">
      <formula>0</formula>
    </cfRule>
  </conditionalFormatting>
  <conditionalFormatting sqref="V86">
    <cfRule type="cellIs" dxfId="19" priority="19" operator="lessThan">
      <formula>0</formula>
    </cfRule>
  </conditionalFormatting>
  <conditionalFormatting sqref="V87">
    <cfRule type="cellIs" dxfId="18" priority="18" operator="lessThan">
      <formula>0</formula>
    </cfRule>
  </conditionalFormatting>
  <conditionalFormatting sqref="V88">
    <cfRule type="cellIs" dxfId="17" priority="17" operator="lessThan">
      <formula>0</formula>
    </cfRule>
  </conditionalFormatting>
  <conditionalFormatting sqref="Y40:Y42">
    <cfRule type="cellIs" dxfId="16" priority="16" operator="lessThan">
      <formula>0</formula>
    </cfRule>
  </conditionalFormatting>
  <conditionalFormatting sqref="B40:B42">
    <cfRule type="duplicateValues" dxfId="15" priority="15"/>
  </conditionalFormatting>
  <conditionalFormatting sqref="Y43">
    <cfRule type="cellIs" dxfId="14" priority="14" operator="lessThan">
      <formula>0</formula>
    </cfRule>
  </conditionalFormatting>
  <conditionalFormatting sqref="B43">
    <cfRule type="duplicateValues" dxfId="13" priority="13"/>
  </conditionalFormatting>
  <conditionalFormatting sqref="W41:X41">
    <cfRule type="cellIs" dxfId="12" priority="12" operator="lessThan">
      <formula>0</formula>
    </cfRule>
  </conditionalFormatting>
  <conditionalFormatting sqref="V41">
    <cfRule type="cellIs" dxfId="11" priority="11" operator="lessThan">
      <formula>0</formula>
    </cfRule>
  </conditionalFormatting>
  <conditionalFormatting sqref="W42:X42">
    <cfRule type="cellIs" dxfId="10" priority="10" operator="lessThan">
      <formula>0</formula>
    </cfRule>
  </conditionalFormatting>
  <conditionalFormatting sqref="V42">
    <cfRule type="cellIs" dxfId="9" priority="9" operator="lessThan">
      <formula>0</formula>
    </cfRule>
  </conditionalFormatting>
  <conditionalFormatting sqref="W43:X43">
    <cfRule type="cellIs" dxfId="8" priority="8" operator="lessThan">
      <formula>0</formula>
    </cfRule>
  </conditionalFormatting>
  <conditionalFormatting sqref="V43">
    <cfRule type="cellIs" dxfId="7" priority="7" operator="lessThan">
      <formula>0</formula>
    </cfRule>
  </conditionalFormatting>
  <conditionalFormatting sqref="W40:X40">
    <cfRule type="cellIs" dxfId="6" priority="6" operator="lessThan">
      <formula>0</formula>
    </cfRule>
  </conditionalFormatting>
  <conditionalFormatting sqref="V40">
    <cfRule type="cellIs" dxfId="5" priority="5" operator="lessThan">
      <formula>0</formula>
    </cfRule>
  </conditionalFormatting>
  <conditionalFormatting sqref="Y55">
    <cfRule type="cellIs" dxfId="4" priority="4" operator="lessThan">
      <formula>0</formula>
    </cfRule>
  </conditionalFormatting>
  <conditionalFormatting sqref="B55">
    <cfRule type="duplicateValues" dxfId="3" priority="3"/>
  </conditionalFormatting>
  <conditionalFormatting sqref="W55:X55">
    <cfRule type="cellIs" dxfId="2" priority="2" operator="lessThan">
      <formula>0</formula>
    </cfRule>
  </conditionalFormatting>
  <conditionalFormatting sqref="V55">
    <cfRule type="cellIs" dxfId="1" priority="1" operator="lessThan">
      <formula>0</formula>
    </cfRule>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workbookViewId="0">
      <selection activeCell="E36" sqref="E36"/>
    </sheetView>
  </sheetViews>
  <sheetFormatPr baseColWidth="10" defaultColWidth="9.109375" defaultRowHeight="13.2" x14ac:dyDescent="0.25"/>
  <cols>
    <col min="1" max="1" width="9.33203125" style="79" customWidth="1"/>
    <col min="2" max="2" width="10.33203125" style="79" bestFit="1" customWidth="1"/>
    <col min="3" max="3" width="32.109375" style="80" customWidth="1"/>
    <col min="4" max="4" width="11.44140625" style="81" bestFit="1" customWidth="1"/>
    <col min="5" max="5" width="12.33203125" style="81" bestFit="1" customWidth="1"/>
    <col min="6" max="6" width="8.44140625" style="82" bestFit="1" customWidth="1"/>
    <col min="7" max="7" width="12.44140625" style="83" bestFit="1" customWidth="1"/>
    <col min="8" max="8" width="10.109375" style="83" bestFit="1" customWidth="1"/>
    <col min="9" max="10" width="15.33203125" style="83" customWidth="1"/>
    <col min="11" max="16384" width="9.109375" style="79"/>
  </cols>
  <sheetData>
    <row r="1" spans="1:10" s="67" customFormat="1" ht="30" x14ac:dyDescent="0.5">
      <c r="A1" s="61" t="s">
        <v>56</v>
      </c>
      <c r="B1" s="62"/>
      <c r="C1" s="63"/>
      <c r="D1" s="64"/>
      <c r="E1" s="64"/>
      <c r="F1" s="65"/>
      <c r="G1" s="66"/>
      <c r="H1" s="66"/>
      <c r="I1" s="66"/>
      <c r="J1" s="66"/>
    </row>
    <row r="2" spans="1:10" s="71" customFormat="1" ht="15.6" x14ac:dyDescent="0.3">
      <c r="A2" s="198" t="s">
        <v>57</v>
      </c>
      <c r="B2" s="198"/>
      <c r="C2" s="198"/>
      <c r="D2" s="68"/>
      <c r="E2" s="68"/>
      <c r="F2" s="69"/>
      <c r="G2" s="70"/>
      <c r="H2" s="70"/>
      <c r="I2" s="70"/>
      <c r="J2" s="70"/>
    </row>
    <row r="3" spans="1:10" s="71" customFormat="1" ht="15.6" x14ac:dyDescent="0.3">
      <c r="A3" s="199"/>
      <c r="B3" s="199"/>
      <c r="C3" s="199"/>
      <c r="D3" s="72"/>
      <c r="E3" s="72"/>
      <c r="F3" s="69"/>
      <c r="G3" s="70"/>
      <c r="H3" s="70"/>
      <c r="I3" s="70"/>
      <c r="J3" s="70"/>
    </row>
    <row r="4" spans="1:10" s="71" customFormat="1" ht="15.6" x14ac:dyDescent="0.3">
      <c r="A4" s="73"/>
      <c r="B4" s="73"/>
      <c r="C4" s="73"/>
      <c r="D4" s="72"/>
      <c r="E4" s="72"/>
      <c r="F4" s="69"/>
      <c r="G4" s="70"/>
      <c r="H4" s="70"/>
    </row>
    <row r="5" spans="1:10" s="71" customFormat="1" ht="15.6" x14ac:dyDescent="0.3">
      <c r="A5" s="73"/>
      <c r="B5" s="73"/>
      <c r="C5" s="73"/>
      <c r="D5" s="72"/>
      <c r="E5" s="72"/>
      <c r="F5" s="69"/>
      <c r="G5" s="70"/>
      <c r="H5" s="70"/>
    </row>
    <row r="6" spans="1:10" s="78" customFormat="1" x14ac:dyDescent="0.25">
      <c r="A6" s="74"/>
      <c r="B6" s="74"/>
      <c r="C6" s="75"/>
      <c r="D6" s="74"/>
      <c r="E6" s="74"/>
      <c r="F6" s="76"/>
      <c r="G6" s="77"/>
      <c r="H6" s="77"/>
    </row>
    <row r="7" spans="1:10" s="78" customFormat="1" x14ac:dyDescent="0.25">
      <c r="A7" s="74"/>
      <c r="B7" s="74"/>
      <c r="C7" s="75"/>
      <c r="D7" s="74"/>
      <c r="E7" s="74"/>
      <c r="F7" s="76"/>
      <c r="G7" s="77"/>
      <c r="H7" s="77"/>
    </row>
    <row r="8" spans="1:10" s="78" customFormat="1" x14ac:dyDescent="0.25">
      <c r="A8" s="74"/>
      <c r="B8" s="74"/>
      <c r="C8" s="75"/>
      <c r="D8" s="74"/>
      <c r="E8" s="74"/>
      <c r="F8" s="76"/>
      <c r="G8" s="77"/>
      <c r="H8" s="77"/>
      <c r="I8" s="77"/>
      <c r="J8" s="77"/>
    </row>
    <row r="9" spans="1:10" s="78" customFormat="1" x14ac:dyDescent="0.25">
      <c r="A9" s="74"/>
      <c r="B9" s="74"/>
      <c r="C9" s="75"/>
      <c r="D9" s="74"/>
      <c r="E9" s="74"/>
      <c r="F9" s="76"/>
      <c r="G9" s="77"/>
      <c r="H9" s="77"/>
      <c r="I9" s="77"/>
      <c r="J9" s="77"/>
    </row>
    <row r="10" spans="1:10" s="78" customFormat="1" x14ac:dyDescent="0.25">
      <c r="A10" s="74"/>
      <c r="B10" s="74"/>
      <c r="C10" s="75"/>
      <c r="D10" s="74"/>
      <c r="E10" s="74"/>
      <c r="F10" s="76"/>
      <c r="G10" s="77"/>
      <c r="H10" s="77"/>
      <c r="I10" s="77"/>
      <c r="J10" s="77"/>
    </row>
    <row r="11" spans="1:10" s="78" customFormat="1" x14ac:dyDescent="0.25">
      <c r="A11" s="74"/>
      <c r="B11" s="74"/>
      <c r="C11" s="75"/>
      <c r="D11" s="74"/>
      <c r="E11" s="74"/>
      <c r="F11" s="76"/>
      <c r="G11" s="77"/>
      <c r="H11" s="77"/>
      <c r="I11" s="77"/>
      <c r="J11" s="77"/>
    </row>
    <row r="12" spans="1:10" s="78" customFormat="1" x14ac:dyDescent="0.25">
      <c r="A12" s="74"/>
      <c r="B12" s="74"/>
      <c r="C12" s="75"/>
      <c r="D12" s="74"/>
      <c r="E12" s="74"/>
      <c r="F12" s="76"/>
      <c r="G12" s="77"/>
      <c r="H12" s="77"/>
      <c r="I12" s="77"/>
      <c r="J12" s="77"/>
    </row>
    <row r="13" spans="1:10" s="78" customFormat="1" x14ac:dyDescent="0.25">
      <c r="A13" s="74"/>
      <c r="B13" s="74"/>
      <c r="C13" s="75"/>
      <c r="D13" s="74"/>
      <c r="E13" s="74"/>
      <c r="F13" s="76"/>
      <c r="G13" s="77"/>
      <c r="H13" s="77"/>
      <c r="I13" s="77"/>
      <c r="J13" s="77"/>
    </row>
    <row r="14" spans="1:10" s="78" customFormat="1" x14ac:dyDescent="0.25">
      <c r="A14" s="74"/>
      <c r="B14" s="74"/>
      <c r="C14" s="75"/>
      <c r="D14" s="74"/>
      <c r="E14" s="74"/>
      <c r="F14" s="76"/>
      <c r="G14" s="77"/>
      <c r="H14" s="77"/>
      <c r="I14" s="77"/>
      <c r="J14" s="77"/>
    </row>
    <row r="15" spans="1:10" s="78" customFormat="1" x14ac:dyDescent="0.25">
      <c r="A15" s="74"/>
      <c r="B15" s="74"/>
      <c r="C15" s="75"/>
      <c r="D15" s="74"/>
      <c r="E15" s="74"/>
      <c r="F15" s="76"/>
      <c r="G15" s="77"/>
      <c r="H15" s="77"/>
      <c r="I15" s="77"/>
      <c r="J15" s="77"/>
    </row>
    <row r="16" spans="1:10" s="78" customFormat="1" x14ac:dyDescent="0.25">
      <c r="A16" s="74"/>
      <c r="B16" s="74"/>
      <c r="C16" s="75"/>
      <c r="D16" s="74"/>
      <c r="E16" s="74"/>
      <c r="F16" s="76"/>
      <c r="G16" s="77"/>
      <c r="H16" s="77"/>
      <c r="I16" s="77"/>
      <c r="J16" s="77"/>
    </row>
    <row r="17" spans="1:10" s="78" customFormat="1" x14ac:dyDescent="0.25">
      <c r="A17" s="74"/>
      <c r="B17" s="74"/>
      <c r="C17" s="75"/>
      <c r="D17" s="74"/>
      <c r="E17" s="74"/>
      <c r="F17" s="76"/>
      <c r="G17" s="77"/>
      <c r="H17" s="77"/>
      <c r="I17" s="77"/>
      <c r="J17" s="77"/>
    </row>
    <row r="18" spans="1:10" s="78" customFormat="1" x14ac:dyDescent="0.25">
      <c r="A18" s="74"/>
      <c r="B18" s="74"/>
      <c r="C18" s="75"/>
      <c r="D18" s="74"/>
      <c r="E18" s="74"/>
      <c r="F18" s="76"/>
      <c r="G18" s="77"/>
      <c r="H18" s="77"/>
      <c r="I18" s="77"/>
      <c r="J18" s="77"/>
    </row>
    <row r="19" spans="1:10" s="78" customFormat="1" x14ac:dyDescent="0.25">
      <c r="A19" s="74"/>
      <c r="B19" s="74"/>
      <c r="C19" s="75"/>
      <c r="D19" s="74"/>
      <c r="E19" s="74"/>
      <c r="F19" s="76"/>
      <c r="G19" s="77"/>
      <c r="H19" s="77"/>
      <c r="I19" s="77"/>
      <c r="J19" s="77"/>
    </row>
    <row r="20" spans="1:10" s="78" customFormat="1" x14ac:dyDescent="0.25">
      <c r="A20" s="74"/>
      <c r="B20" s="74"/>
      <c r="C20" s="75"/>
      <c r="D20" s="74"/>
      <c r="E20" s="74"/>
      <c r="F20" s="76"/>
      <c r="G20" s="77"/>
      <c r="H20" s="77"/>
      <c r="I20" s="77"/>
      <c r="J20" s="77"/>
    </row>
    <row r="21" spans="1:10" s="78" customFormat="1" x14ac:dyDescent="0.25">
      <c r="A21" s="74"/>
      <c r="B21" s="74"/>
      <c r="C21" s="75"/>
      <c r="D21" s="74"/>
      <c r="E21" s="74"/>
      <c r="F21" s="76"/>
      <c r="G21" s="77"/>
      <c r="H21" s="77"/>
      <c r="I21" s="77"/>
      <c r="J21" s="77"/>
    </row>
    <row r="22" spans="1:10" s="78" customFormat="1" x14ac:dyDescent="0.25">
      <c r="A22" s="74"/>
      <c r="B22" s="74"/>
      <c r="C22" s="75"/>
      <c r="D22" s="74"/>
      <c r="E22" s="74"/>
      <c r="F22" s="76"/>
      <c r="G22" s="77"/>
      <c r="H22" s="77"/>
      <c r="I22" s="77"/>
      <c r="J22" s="77"/>
    </row>
    <row r="23" spans="1:10" s="78" customFormat="1" x14ac:dyDescent="0.25">
      <c r="A23" s="74"/>
      <c r="B23" s="74"/>
      <c r="C23" s="75"/>
      <c r="D23" s="74"/>
      <c r="E23" s="74"/>
      <c r="F23" s="76"/>
      <c r="G23" s="77"/>
      <c r="H23" s="77"/>
      <c r="I23" s="77"/>
      <c r="J23" s="77"/>
    </row>
    <row r="24" spans="1:10" s="78" customFormat="1" x14ac:dyDescent="0.25">
      <c r="A24" s="74"/>
      <c r="B24" s="74"/>
      <c r="C24" s="75"/>
      <c r="D24" s="74"/>
      <c r="E24" s="74"/>
      <c r="F24" s="76"/>
      <c r="G24" s="77"/>
      <c r="H24" s="77"/>
      <c r="I24" s="77"/>
      <c r="J24" s="77"/>
    </row>
    <row r="25" spans="1:10" s="78" customFormat="1" x14ac:dyDescent="0.25">
      <c r="A25" s="74"/>
      <c r="B25" s="74"/>
      <c r="C25" s="75"/>
      <c r="D25" s="74"/>
      <c r="E25" s="74"/>
      <c r="F25" s="76"/>
      <c r="G25" s="77"/>
      <c r="H25" s="77"/>
      <c r="I25" s="77"/>
      <c r="J25" s="77"/>
    </row>
    <row r="26" spans="1:10" s="78" customFormat="1" x14ac:dyDescent="0.25">
      <c r="A26" s="74"/>
      <c r="B26" s="74"/>
      <c r="C26" s="75"/>
      <c r="D26" s="74"/>
      <c r="E26" s="74"/>
      <c r="F26" s="76"/>
      <c r="G26" s="77"/>
      <c r="H26" s="77"/>
      <c r="I26" s="77"/>
      <c r="J26" s="77"/>
    </row>
    <row r="27" spans="1:10" s="78" customFormat="1" x14ac:dyDescent="0.25">
      <c r="A27" s="74"/>
      <c r="B27" s="74"/>
      <c r="C27" s="75"/>
      <c r="D27" s="74"/>
      <c r="E27" s="74"/>
      <c r="F27" s="76"/>
      <c r="G27" s="77"/>
      <c r="H27" s="77"/>
      <c r="I27" s="77"/>
      <c r="J27" s="77"/>
    </row>
    <row r="28" spans="1:10" s="78" customFormat="1" x14ac:dyDescent="0.25">
      <c r="A28" s="74"/>
      <c r="B28" s="74"/>
      <c r="C28" s="75"/>
      <c r="D28" s="74"/>
      <c r="E28" s="74"/>
      <c r="F28" s="76"/>
      <c r="G28" s="77"/>
      <c r="H28" s="77"/>
      <c r="I28" s="77"/>
      <c r="J28" s="77"/>
    </row>
    <row r="29" spans="1:10" s="78" customFormat="1" x14ac:dyDescent="0.25">
      <c r="A29" s="74"/>
      <c r="B29" s="74"/>
      <c r="C29" s="75"/>
      <c r="D29" s="74"/>
      <c r="E29" s="74"/>
      <c r="F29" s="76"/>
      <c r="G29" s="77"/>
      <c r="H29" s="77"/>
      <c r="I29" s="77"/>
      <c r="J29" s="77"/>
    </row>
    <row r="30" spans="1:10" s="78" customFormat="1" x14ac:dyDescent="0.25">
      <c r="A30" s="74"/>
      <c r="B30" s="74"/>
      <c r="C30" s="75"/>
      <c r="D30" s="74"/>
      <c r="E30" s="74"/>
      <c r="F30" s="76"/>
      <c r="G30" s="77"/>
      <c r="H30" s="77"/>
      <c r="I30" s="77"/>
      <c r="J30" s="77"/>
    </row>
    <row r="31" spans="1:10" s="78" customFormat="1" x14ac:dyDescent="0.25">
      <c r="A31" s="74"/>
      <c r="B31" s="74"/>
      <c r="C31" s="75"/>
      <c r="D31" s="74"/>
      <c r="E31" s="74"/>
      <c r="F31" s="76"/>
      <c r="G31" s="77"/>
      <c r="H31" s="77"/>
      <c r="I31" s="77"/>
      <c r="J31" s="77"/>
    </row>
    <row r="32" spans="1:10" s="78" customFormat="1" x14ac:dyDescent="0.25">
      <c r="A32" s="74"/>
      <c r="B32" s="74"/>
      <c r="C32" s="75"/>
      <c r="D32" s="74"/>
      <c r="E32" s="74"/>
      <c r="F32" s="76"/>
      <c r="G32" s="77"/>
      <c r="H32" s="77"/>
      <c r="I32" s="77"/>
      <c r="J32" s="77"/>
    </row>
    <row r="33" spans="1:10" s="78" customFormat="1" x14ac:dyDescent="0.25">
      <c r="A33" s="74"/>
      <c r="B33" s="74"/>
      <c r="C33" s="75"/>
      <c r="D33" s="74"/>
      <c r="E33" s="74"/>
      <c r="F33" s="76"/>
      <c r="G33" s="77"/>
      <c r="H33" s="77"/>
      <c r="I33" s="77"/>
      <c r="J33" s="77"/>
    </row>
    <row r="34" spans="1:10" s="78" customFormat="1" x14ac:dyDescent="0.25">
      <c r="A34" s="74"/>
      <c r="B34" s="74"/>
      <c r="C34" s="75"/>
      <c r="D34" s="74"/>
      <c r="E34" s="74"/>
      <c r="F34" s="76"/>
      <c r="G34" s="77"/>
      <c r="H34" s="77"/>
      <c r="I34" s="77"/>
      <c r="J34" s="77"/>
    </row>
    <row r="35" spans="1:10" s="78" customFormat="1" x14ac:dyDescent="0.25">
      <c r="A35" s="74"/>
      <c r="B35" s="74"/>
      <c r="C35" s="75"/>
      <c r="D35" s="74"/>
      <c r="E35" s="74"/>
      <c r="F35" s="76"/>
      <c r="G35" s="77"/>
      <c r="H35" s="77"/>
      <c r="I35" s="77"/>
      <c r="J35" s="77"/>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Valuation</vt:lpstr>
      <vt:lpstr>P&amp;L realized</vt:lpstr>
      <vt:lpstr>Disclaimer</vt:lpstr>
      <vt:lpstr>Disclaimer!fxPortfolioInput</vt:lpstr>
      <vt:lpstr>'P&amp;L realized'!fxPortfolioInput</vt:lpstr>
      <vt:lpstr>Valuation!fxPortfolioInput</vt:lpstr>
      <vt:lpstr>Disclaimer!Zone_d_impression</vt:lpstr>
      <vt:lpstr>'P&amp;L realized'!Zone_d_impression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2019-11-01T15:50:01Z</dcterms:modified>
</cp:coreProperties>
</file>