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AF86E7A5-B69F-45E0-95FF-1A8585D89A85}" xr6:coauthVersionLast="45" xr6:coauthVersionMax="45"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Valuation!$A$1:$AA$64</definedName>
  </definedNames>
  <calcPr calcId="181029" calcCompleted="0" calcOnSave="0"/>
</workbook>
</file>

<file path=xl/calcChain.xml><?xml version="1.0" encoding="utf-8"?>
<calcChain xmlns="http://schemas.openxmlformats.org/spreadsheetml/2006/main">
  <c r="AH64" i="1" l="1"/>
  <c r="AH48" i="1"/>
  <c r="AH46" i="1"/>
  <c r="AH43" i="1"/>
  <c r="AH42" i="1"/>
  <c r="AH41" i="1"/>
  <c r="AH40" i="1"/>
  <c r="AH39" i="1"/>
  <c r="AH37" i="1"/>
  <c r="AH34" i="1"/>
  <c r="AH33" i="1"/>
  <c r="AH32" i="1"/>
  <c r="AH31" i="1"/>
  <c r="AH30" i="1"/>
  <c r="AH29" i="1"/>
  <c r="AH24" i="1"/>
  <c r="AH23" i="1"/>
  <c r="AH22" i="1"/>
  <c r="AH21" i="1"/>
  <c r="AH20" i="1"/>
  <c r="AH19" i="1"/>
  <c r="AH27" i="1"/>
  <c r="AH17" i="1"/>
  <c r="AH14" i="1"/>
  <c r="AH13" i="1"/>
  <c r="AG13" i="1"/>
  <c r="AF13" i="1"/>
  <c r="AE14" i="1"/>
  <c r="AE13" i="1"/>
  <c r="AE59" i="1" l="1"/>
  <c r="AF59" i="1" s="1"/>
  <c r="AE58" i="1"/>
  <c r="AF58" i="1" s="1"/>
  <c r="AE53" i="1"/>
  <c r="AF53" i="1" s="1"/>
  <c r="AE48" i="1"/>
  <c r="AF48" i="1" s="1"/>
  <c r="AE43" i="1"/>
  <c r="AF43" i="1" s="1"/>
  <c r="AE42" i="1"/>
  <c r="AF42" i="1" s="1"/>
  <c r="AE41" i="1"/>
  <c r="AF41" i="1" s="1"/>
  <c r="AE40" i="1"/>
  <c r="AF40" i="1" s="1"/>
  <c r="AE39" i="1"/>
  <c r="AF39" i="1" s="1"/>
  <c r="AE20" i="1"/>
  <c r="AF20" i="1" s="1"/>
  <c r="AG20" i="1" s="1"/>
  <c r="AE19" i="1"/>
  <c r="AF19" i="1" s="1"/>
  <c r="AF14" i="1"/>
  <c r="AE34" i="1"/>
  <c r="AF34" i="1" s="1"/>
  <c r="AE33" i="1"/>
  <c r="AF33" i="1" s="1"/>
  <c r="AE32" i="1"/>
  <c r="AF32" i="1" s="1"/>
  <c r="AE31" i="1"/>
  <c r="AF31" i="1" s="1"/>
  <c r="AE30" i="1"/>
  <c r="AF30" i="1" s="1"/>
  <c r="AE29" i="1"/>
  <c r="AF29" i="1" s="1"/>
  <c r="AE24" i="1"/>
  <c r="AF24" i="1" s="1"/>
  <c r="AE23" i="1"/>
  <c r="AF23" i="1" s="1"/>
  <c r="AE22" i="1"/>
  <c r="AF22" i="1" s="1"/>
  <c r="AE21" i="1"/>
  <c r="AF21" i="1" s="1"/>
  <c r="AG48" i="1" l="1"/>
  <c r="AH51" i="1" s="1"/>
  <c r="AG53" i="1"/>
  <c r="AH53" i="1" s="1"/>
  <c r="AH56" i="1" s="1"/>
  <c r="AG58" i="1"/>
  <c r="AH58" i="1" s="1"/>
  <c r="AH62" i="1" s="1"/>
  <c r="AG59" i="1"/>
  <c r="AH59" i="1" s="1"/>
  <c r="AG40" i="1"/>
  <c r="AG41" i="1"/>
  <c r="AG39" i="1"/>
  <c r="AG42" i="1"/>
  <c r="AG43" i="1"/>
  <c r="AG30" i="1"/>
  <c r="AG32" i="1"/>
  <c r="AG33" i="1"/>
  <c r="AG29" i="1"/>
  <c r="AG31" i="1"/>
  <c r="AG34" i="1"/>
  <c r="AG21" i="1"/>
  <c r="AG22" i="1"/>
  <c r="AG24" i="1"/>
  <c r="AG14" i="1"/>
  <c r="AG19" i="1"/>
  <c r="AG23" i="1"/>
</calcChain>
</file>

<file path=xl/sharedStrings.xml><?xml version="1.0" encoding="utf-8"?>
<sst xmlns="http://schemas.openxmlformats.org/spreadsheetml/2006/main" count="278" uniqueCount="83">
  <si>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</si>
  <si>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</si>
  <si>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</si>
  <si>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</si>
  <si>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</si>
  <si>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</si>
  <si>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</si>
  <si>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</si>
  <si>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</si>
  <si>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</si>
  <si>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</si>
  <si>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</si>
  <si>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</si>
  <si>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</si>
  <si>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</si>
  <si>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</si>
  <si>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</si>
  <si>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</si>
  <si>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</si>
  <si>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</si>
  <si>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</si>
  <si>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</si>
  <si>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30/09/2020</t>
  </si>
  <si>
    <t>Calculation Date: 07/10/2020 11:25:26</t>
  </si>
  <si>
    <t>224-D</t>
  </si>
  <si>
    <t>New Hedge</t>
  </si>
  <si>
    <t>CACIB</t>
  </si>
  <si>
    <t>SELL</t>
  </si>
  <si>
    <t>FORWARD</t>
  </si>
  <si>
    <t>EUR</t>
  </si>
  <si>
    <t>BHD</t>
  </si>
  <si>
    <t>EURBHD</t>
  </si>
  <si>
    <t>BUY</t>
  </si>
  <si>
    <t>225-D</t>
  </si>
  <si>
    <t>206-D</t>
  </si>
  <si>
    <t>SG</t>
  </si>
  <si>
    <t>CHF</t>
  </si>
  <si>
    <t>EURCHF</t>
  </si>
  <si>
    <t>211-D</t>
  </si>
  <si>
    <t>219-D</t>
  </si>
  <si>
    <t>221-D</t>
  </si>
  <si>
    <t>233-D</t>
  </si>
  <si>
    <t>230-D</t>
  </si>
  <si>
    <t>Natixis</t>
  </si>
  <si>
    <t>207-D</t>
  </si>
  <si>
    <t>CZK</t>
  </si>
  <si>
    <t>EURCZK</t>
  </si>
  <si>
    <t>208-D</t>
  </si>
  <si>
    <t>BNP</t>
  </si>
  <si>
    <t>210-D</t>
  </si>
  <si>
    <t>216-D</t>
  </si>
  <si>
    <t>ING</t>
  </si>
  <si>
    <t>237-D</t>
  </si>
  <si>
    <t>236-D</t>
  </si>
  <si>
    <t>209-D</t>
  </si>
  <si>
    <t>PLN</t>
  </si>
  <si>
    <t>EURPLN</t>
  </si>
  <si>
    <t>215-D</t>
  </si>
  <si>
    <t>220-D</t>
  </si>
  <si>
    <t>227-D</t>
  </si>
  <si>
    <t>235-D</t>
  </si>
  <si>
    <t>222-D</t>
  </si>
  <si>
    <t>RUB</t>
  </si>
  <si>
    <t>EURRUB</t>
  </si>
  <si>
    <t>228-D</t>
  </si>
  <si>
    <t>SGD</t>
  </si>
  <si>
    <t>EURSGD</t>
  </si>
  <si>
    <t>223-D</t>
  </si>
  <si>
    <t>USD</t>
  </si>
  <si>
    <t>EURUSD</t>
  </si>
  <si>
    <t>226-D</t>
  </si>
  <si>
    <t>TOTAL EURBHD</t>
  </si>
  <si>
    <t>TOTAL EURCHF</t>
  </si>
  <si>
    <t>TOTAL EURCZK</t>
  </si>
  <si>
    <t>TOTAL EURPLN</t>
  </si>
  <si>
    <t>TOTAL EURRUB</t>
  </si>
  <si>
    <t>TOTAL EURSGD</t>
  </si>
  <si>
    <t>TOTAL EURUSD</t>
  </si>
  <si>
    <t>GRAND TOTAL</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</si>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</sst>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3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0" borderId="0" xfId="142"/>
    <xf numFmtId="164" fontId="49" fillId="27" borderId="0" xfId="106" applyFont="1" applyFill="1"/>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6A8EC46A-C833-4CC5-8423-E408CFB329E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P100003"/>
  <sheetViews>
    <sheetView showGridLines="0" tabSelected="1" zoomScaleNormal="100" workbookViewId="0">
      <pane ySplit="11" topLeftCell="A12"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8554687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02" customWidth="1"/>
    <col min="34" max="34" width="12.28515625" style="102" bestFit="1" customWidth="1"/>
  </cols>
  <sheetData>
    <row r="1" spans="1:42" s="3" customFormat="1" ht="30"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89" t="s">
        <v>69</v>
      </c>
      <c r="AF1" s="90">
        <v>1.1708000000000001</v>
      </c>
      <c r="AG1" s="91"/>
      <c r="AH1" s="92"/>
    </row>
    <row r="2" spans="1:42"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89" t="s">
        <v>46</v>
      </c>
      <c r="AF2" s="93">
        <v>27.233000000000001</v>
      </c>
      <c r="AG2" s="94"/>
      <c r="AH2" s="92"/>
    </row>
    <row r="3" spans="1:42"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89" t="s">
        <v>56</v>
      </c>
      <c r="AF3" s="90">
        <v>4.5461999999999998</v>
      </c>
      <c r="AG3" s="95"/>
      <c r="AH3" s="92"/>
    </row>
    <row r="4" spans="1:42" s="7" customFormat="1" ht="15.75"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89" t="s">
        <v>37</v>
      </c>
      <c r="AF4" s="90">
        <v>1.0804</v>
      </c>
      <c r="AG4" s="95"/>
      <c r="AH4" s="92"/>
    </row>
    <row r="5" spans="1:42" s="7" customFormat="1" ht="15.75"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89" t="s">
        <v>66</v>
      </c>
      <c r="AF5" s="90">
        <v>1.6034999999999999</v>
      </c>
      <c r="AG5" s="95"/>
      <c r="AH5" s="92"/>
    </row>
    <row r="6" spans="1:42" s="7" customFormat="1" ht="15.75"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89" t="s">
        <v>31</v>
      </c>
      <c r="AF6" s="90">
        <v>0.442</v>
      </c>
      <c r="AG6" s="95"/>
      <c r="AH6" s="92"/>
    </row>
    <row r="7" spans="1:42" s="7" customFormat="1" ht="15.75" x14ac:dyDescent="0.25">
      <c r="B7" s="13"/>
      <c r="C7" s="13"/>
      <c r="D7" s="12"/>
      <c r="E7" s="36"/>
      <c r="F7" s="36"/>
      <c r="G7" s="36"/>
      <c r="H7" s="9"/>
      <c r="I7" s="9"/>
      <c r="J7" s="9"/>
      <c r="K7" s="39"/>
      <c r="L7" s="9"/>
      <c r="M7" s="9"/>
      <c r="N7" s="9"/>
      <c r="O7" s="39"/>
      <c r="P7" s="39"/>
      <c r="Q7" s="9"/>
      <c r="R7" s="79"/>
      <c r="S7" s="83"/>
      <c r="T7" s="83"/>
      <c r="U7" s="10"/>
      <c r="V7" s="71"/>
      <c r="W7" s="71"/>
      <c r="X7" s="42"/>
      <c r="Y7" s="42"/>
      <c r="Z7" s="42"/>
      <c r="AA7" s="42"/>
      <c r="AC7" s="13"/>
      <c r="AE7" s="89" t="s">
        <v>63</v>
      </c>
      <c r="AF7" s="90">
        <v>91.847800000000007</v>
      </c>
      <c r="AG7" s="95"/>
      <c r="AH7" s="92"/>
    </row>
    <row r="8" spans="1:42" s="7" customFormat="1" ht="6" customHeight="1" x14ac:dyDescent="0.25">
      <c r="B8" s="13"/>
      <c r="C8" s="13"/>
      <c r="D8" s="12"/>
      <c r="E8" s="36"/>
      <c r="F8" s="36"/>
      <c r="G8" s="36"/>
      <c r="H8" s="9"/>
      <c r="I8" s="9"/>
      <c r="J8" s="9"/>
      <c r="K8" s="39"/>
      <c r="L8" s="9"/>
      <c r="M8" s="9"/>
      <c r="N8" s="9"/>
      <c r="O8" s="39"/>
      <c r="P8" s="39"/>
      <c r="Q8" s="9"/>
      <c r="R8" s="79"/>
      <c r="S8" s="83"/>
      <c r="T8" s="83"/>
      <c r="U8" s="10"/>
      <c r="V8" s="71"/>
      <c r="W8" s="71"/>
      <c r="X8" s="43"/>
      <c r="Y8" s="43"/>
      <c r="Z8" s="42"/>
      <c r="AA8" s="42"/>
      <c r="AC8" s="13"/>
      <c r="AE8" s="92"/>
      <c r="AF8" s="92"/>
      <c r="AG8" s="91"/>
      <c r="AH8" s="92"/>
    </row>
    <row r="9" spans="1:42" s="14" customFormat="1" x14ac:dyDescent="0.2">
      <c r="A9" s="119" t="s">
        <v>0</v>
      </c>
      <c r="B9" s="122" t="s">
        <v>1</v>
      </c>
      <c r="C9" s="122" t="s">
        <v>2</v>
      </c>
      <c r="D9" s="122" t="s">
        <v>3</v>
      </c>
      <c r="E9" s="104" t="s">
        <v>4</v>
      </c>
      <c r="F9" s="104" t="s">
        <v>5</v>
      </c>
      <c r="G9" s="104" t="s">
        <v>6</v>
      </c>
      <c r="H9" s="107" t="s">
        <v>7</v>
      </c>
      <c r="I9" s="113" t="s">
        <v>8</v>
      </c>
      <c r="J9" s="107" t="s">
        <v>9</v>
      </c>
      <c r="K9" s="108"/>
      <c r="L9" s="107" t="s">
        <v>7</v>
      </c>
      <c r="M9" s="113" t="s">
        <v>8</v>
      </c>
      <c r="N9" s="107" t="s">
        <v>10</v>
      </c>
      <c r="O9" s="108"/>
      <c r="P9" s="113" t="s">
        <v>20</v>
      </c>
      <c r="Q9" s="107" t="s">
        <v>11</v>
      </c>
      <c r="R9" s="108"/>
      <c r="S9" s="107" t="s">
        <v>19</v>
      </c>
      <c r="T9" s="108"/>
      <c r="U9" s="45"/>
      <c r="V9" s="123" t="s">
        <v>12</v>
      </c>
      <c r="W9" s="124"/>
      <c r="X9" s="124"/>
      <c r="Y9" s="124"/>
      <c r="Z9" s="124"/>
      <c r="AA9" s="125"/>
      <c r="AC9" s="122" t="s">
        <v>18</v>
      </c>
      <c r="AE9" s="116" t="s">
        <v>79</v>
      </c>
      <c r="AF9" s="116" t="s">
        <v>80</v>
      </c>
      <c r="AG9" s="116" t="s">
        <v>81</v>
      </c>
      <c r="AH9" s="116" t="s">
        <v>82</v>
      </c>
    </row>
    <row r="10" spans="1:42" s="14" customFormat="1" x14ac:dyDescent="0.2">
      <c r="A10" s="120"/>
      <c r="B10" s="122"/>
      <c r="C10" s="122"/>
      <c r="D10" s="122"/>
      <c r="E10" s="105"/>
      <c r="F10" s="105"/>
      <c r="G10" s="105"/>
      <c r="H10" s="109"/>
      <c r="I10" s="114"/>
      <c r="J10" s="109"/>
      <c r="K10" s="110"/>
      <c r="L10" s="109"/>
      <c r="M10" s="114"/>
      <c r="N10" s="109"/>
      <c r="O10" s="110"/>
      <c r="P10" s="114"/>
      <c r="Q10" s="109"/>
      <c r="R10" s="110"/>
      <c r="S10" s="109"/>
      <c r="T10" s="110"/>
      <c r="U10" s="45"/>
      <c r="V10" s="126" t="s">
        <v>13</v>
      </c>
      <c r="W10" s="126" t="s">
        <v>14</v>
      </c>
      <c r="X10" s="123" t="s">
        <v>29</v>
      </c>
      <c r="Y10" s="124"/>
      <c r="Z10" s="124"/>
      <c r="AA10" s="125"/>
      <c r="AC10" s="122"/>
      <c r="AE10" s="117"/>
      <c r="AF10" s="117"/>
      <c r="AG10" s="117"/>
      <c r="AH10" s="117"/>
      <c r="AP10" s="103"/>
    </row>
    <row r="11" spans="1:42" s="14" customFormat="1" x14ac:dyDescent="0.2">
      <c r="A11" s="121"/>
      <c r="B11" s="122"/>
      <c r="C11" s="122"/>
      <c r="D11" s="122"/>
      <c r="E11" s="106"/>
      <c r="F11" s="106"/>
      <c r="G11" s="106"/>
      <c r="H11" s="111"/>
      <c r="I11" s="115"/>
      <c r="J11" s="111"/>
      <c r="K11" s="112"/>
      <c r="L11" s="111"/>
      <c r="M11" s="115"/>
      <c r="N11" s="111"/>
      <c r="O11" s="112"/>
      <c r="P11" s="115"/>
      <c r="Q11" s="111"/>
      <c r="R11" s="112"/>
      <c r="S11" s="111"/>
      <c r="T11" s="112"/>
      <c r="U11" s="45"/>
      <c r="V11" s="127"/>
      <c r="W11" s="127"/>
      <c r="X11" s="128" t="s">
        <v>15</v>
      </c>
      <c r="Y11" s="129"/>
      <c r="Z11" s="44" t="s">
        <v>16</v>
      </c>
      <c r="AA11" s="44" t="s">
        <v>17</v>
      </c>
      <c r="AC11" s="122"/>
      <c r="AE11" s="118"/>
      <c r="AF11" s="118"/>
      <c r="AG11" s="118"/>
      <c r="AH11" s="118"/>
    </row>
    <row r="12" spans="1:42" x14ac:dyDescent="0.2">
      <c r="A12" s="53"/>
      <c r="B12" s="53"/>
      <c r="C12" s="53"/>
      <c r="D12" s="53"/>
      <c r="E12" s="59"/>
      <c r="F12" s="59"/>
      <c r="G12" s="59"/>
      <c r="H12" s="53"/>
      <c r="I12" s="53"/>
      <c r="J12" s="53"/>
      <c r="K12" s="64"/>
      <c r="L12" s="53"/>
      <c r="M12" s="53"/>
      <c r="N12" s="53"/>
      <c r="O12" s="64"/>
      <c r="P12" s="53"/>
      <c r="Q12" s="53"/>
      <c r="R12" s="72"/>
      <c r="S12" s="64"/>
      <c r="T12" s="64"/>
      <c r="U12" s="53"/>
      <c r="V12" s="72"/>
      <c r="W12" s="72"/>
      <c r="X12" s="64"/>
      <c r="Y12" s="64"/>
      <c r="Z12" s="64"/>
      <c r="AA12" s="64"/>
      <c r="AB12" s="53"/>
      <c r="AC12" s="54"/>
      <c r="AE12" s="96"/>
      <c r="AF12" s="96"/>
      <c r="AG12" s="97"/>
      <c r="AH12" s="96"/>
    </row>
    <row r="13" spans="1:42" s="46" customFormat="1" x14ac:dyDescent="0.2">
      <c r="A13" s="48">
        <v>2020</v>
      </c>
      <c r="B13" s="48" t="s">
        <v>24</v>
      </c>
      <c r="C13" s="48">
        <v>379</v>
      </c>
      <c r="D13" s="48" t="s">
        <v>26</v>
      </c>
      <c r="E13" s="60">
        <v>43997</v>
      </c>
      <c r="F13" s="60"/>
      <c r="G13" s="60">
        <v>44151</v>
      </c>
      <c r="H13" s="48" t="s">
        <v>27</v>
      </c>
      <c r="I13" s="48" t="s">
        <v>28</v>
      </c>
      <c r="J13" s="48" t="s">
        <v>29</v>
      </c>
      <c r="K13" s="85">
        <v>-234899.210621203</v>
      </c>
      <c r="L13" s="48" t="s">
        <v>32</v>
      </c>
      <c r="M13" s="48" t="s">
        <v>28</v>
      </c>
      <c r="N13" s="48" t="s">
        <v>30</v>
      </c>
      <c r="O13" s="65">
        <v>100000</v>
      </c>
      <c r="P13" s="48"/>
      <c r="Q13" s="48" t="s">
        <v>31</v>
      </c>
      <c r="R13" s="73">
        <v>0.4257145</v>
      </c>
      <c r="S13" s="65"/>
      <c r="T13" s="65">
        <v>0</v>
      </c>
      <c r="U13" s="48"/>
      <c r="V13" s="73">
        <v>0.44204242900000001</v>
      </c>
      <c r="W13" s="73">
        <v>0.44259714083066043</v>
      </c>
      <c r="X13" s="85">
        <v>-8947.0549054766616</v>
      </c>
      <c r="Y13" s="85">
        <v>-8947.0549054766616</v>
      </c>
      <c r="Z13" s="85">
        <v>-8947.0549054766616</v>
      </c>
      <c r="AA13" s="65">
        <v>0</v>
      </c>
      <c r="AB13" s="48"/>
      <c r="AC13" s="55" t="s">
        <v>25</v>
      </c>
      <c r="AE13" s="98">
        <f ca="1">IF(Q13&lt;&gt;"",VLOOKUP(Q13,$AE$1:$AF$7,2,FALSE),"")</f>
        <v>0.442</v>
      </c>
      <c r="AF13" s="98">
        <f ca="1">IF(AE13&lt;&gt;"",AE13+W13-V13,"")</f>
        <v>0.44255471183066042</v>
      </c>
      <c r="AG13" s="99">
        <f ca="1">IF(AF13&lt;&gt;"",X13/(O13/W13+K13),"")</f>
        <v>0.99854299200262453</v>
      </c>
      <c r="AH13" s="100">
        <f ca="1">IF(AF13&lt;&gt;"",(O13/AF13+K13)*AG13,"")</f>
        <v>-8925.4250314011861</v>
      </c>
    </row>
    <row r="14" spans="1:42" s="46" customFormat="1" x14ac:dyDescent="0.2">
      <c r="A14" s="49">
        <v>2020</v>
      </c>
      <c r="B14" s="49" t="s">
        <v>33</v>
      </c>
      <c r="C14" s="49">
        <v>381</v>
      </c>
      <c r="D14" s="49" t="s">
        <v>26</v>
      </c>
      <c r="E14" s="61">
        <v>43997</v>
      </c>
      <c r="F14" s="61"/>
      <c r="G14" s="61">
        <v>44151</v>
      </c>
      <c r="H14" s="49" t="s">
        <v>32</v>
      </c>
      <c r="I14" s="49" t="s">
        <v>28</v>
      </c>
      <c r="J14" s="49" t="s">
        <v>29</v>
      </c>
      <c r="K14" s="66">
        <v>234200.648595276</v>
      </c>
      <c r="L14" s="49" t="s">
        <v>27</v>
      </c>
      <c r="M14" s="49" t="s">
        <v>28</v>
      </c>
      <c r="N14" s="49" t="s">
        <v>30</v>
      </c>
      <c r="O14" s="86">
        <v>-100000</v>
      </c>
      <c r="P14" s="49"/>
      <c r="Q14" s="49" t="s">
        <v>31</v>
      </c>
      <c r="R14" s="74">
        <v>0.42698429999999998</v>
      </c>
      <c r="S14" s="66"/>
      <c r="T14" s="66">
        <v>0</v>
      </c>
      <c r="U14" s="49"/>
      <c r="V14" s="74">
        <v>0.44204242900000001</v>
      </c>
      <c r="W14" s="74">
        <v>0.44259714083066043</v>
      </c>
      <c r="X14" s="66">
        <v>8249.5106900085902</v>
      </c>
      <c r="Y14" s="66">
        <v>8249.5106900085902</v>
      </c>
      <c r="Z14" s="66">
        <v>8249.5106900085902</v>
      </c>
      <c r="AA14" s="66">
        <v>0</v>
      </c>
      <c r="AB14" s="49"/>
      <c r="AC14" s="56" t="s">
        <v>25</v>
      </c>
      <c r="AE14" s="98">
        <f ca="1">IF(Q14&lt;&gt;"",VLOOKUP(Q14,$AE$1:$AF$7,2,FALSE),"")</f>
        <v>0.442</v>
      </c>
      <c r="AF14" s="98">
        <f t="shared" ref="AF14:AF24" ca="1" si="0">IF(AE14&lt;&gt;"",AE14+W14-V14,"")</f>
        <v>0.44255471183066042</v>
      </c>
      <c r="AG14" s="99">
        <f ca="1">IF(AF14&lt;&gt;"",X14/(O14/W14+K14),"")</f>
        <v>0.9985429920026847</v>
      </c>
      <c r="AH14" s="100">
        <f ca="1">IF(AF14&lt;&gt;"",(O14/AF14+K14)*AG14,"")</f>
        <v>8227.8808159331147</v>
      </c>
    </row>
    <row r="15" spans="1:42" s="47" customFormat="1" x14ac:dyDescent="0.2">
      <c r="A15" s="50"/>
      <c r="B15" s="50"/>
      <c r="C15" s="50"/>
      <c r="D15" s="50"/>
      <c r="E15" s="62"/>
      <c r="F15" s="62"/>
      <c r="G15" s="62"/>
      <c r="H15" s="50"/>
      <c r="I15" s="50"/>
      <c r="J15" s="50"/>
      <c r="K15" s="87">
        <v>-698.5620259270072</v>
      </c>
      <c r="L15" s="50"/>
      <c r="M15" s="50"/>
      <c r="N15" s="50"/>
      <c r="O15" s="67">
        <v>0</v>
      </c>
      <c r="P15" s="50"/>
      <c r="Q15" s="50"/>
      <c r="R15" s="75">
        <v>0</v>
      </c>
      <c r="S15" s="67"/>
      <c r="T15" s="67"/>
      <c r="U15" s="50"/>
      <c r="V15" s="75"/>
      <c r="W15" s="75"/>
      <c r="X15" s="87">
        <v>-697.54421546807134</v>
      </c>
      <c r="Y15" s="87">
        <v>-697.54421546807134</v>
      </c>
      <c r="Z15" s="87">
        <v>-697.54421546807134</v>
      </c>
      <c r="AA15" s="67">
        <v>0</v>
      </c>
      <c r="AB15" s="50"/>
      <c r="AC15" s="57"/>
      <c r="AE15" s="98"/>
      <c r="AF15" s="98"/>
      <c r="AG15" s="99"/>
      <c r="AH15" s="100"/>
    </row>
    <row r="16" spans="1:42" s="47" customFormat="1" x14ac:dyDescent="0.2">
      <c r="A16" s="50"/>
      <c r="B16" s="50"/>
      <c r="C16" s="50"/>
      <c r="D16" s="50"/>
      <c r="E16" s="62"/>
      <c r="F16" s="62"/>
      <c r="G16" s="62"/>
      <c r="H16" s="50"/>
      <c r="I16" s="50"/>
      <c r="J16" s="50"/>
      <c r="K16" s="67"/>
      <c r="L16" s="50"/>
      <c r="M16" s="50"/>
      <c r="N16" s="50"/>
      <c r="O16" s="67"/>
      <c r="P16" s="50"/>
      <c r="Q16" s="50"/>
      <c r="R16" s="75"/>
      <c r="S16" s="67"/>
      <c r="T16" s="67"/>
      <c r="U16" s="50"/>
      <c r="V16" s="75"/>
      <c r="W16" s="75"/>
      <c r="X16" s="67"/>
      <c r="Y16" s="67"/>
      <c r="Z16" s="67"/>
      <c r="AA16" s="67"/>
      <c r="AB16" s="50"/>
      <c r="AC16" s="57"/>
      <c r="AE16" s="98"/>
      <c r="AF16" s="98"/>
      <c r="AG16" s="99"/>
      <c r="AH16" s="100"/>
    </row>
    <row r="17" spans="1:34" s="47" customFormat="1" x14ac:dyDescent="0.2">
      <c r="A17" s="50"/>
      <c r="B17" s="50"/>
      <c r="C17" s="50"/>
      <c r="D17" s="50"/>
      <c r="E17" s="62"/>
      <c r="F17" s="62"/>
      <c r="G17" s="62"/>
      <c r="H17" s="50"/>
      <c r="I17" s="50" t="s">
        <v>71</v>
      </c>
      <c r="J17" s="50"/>
      <c r="K17" s="88">
        <v>-698.5620259270072</v>
      </c>
      <c r="L17" s="51"/>
      <c r="M17" s="51"/>
      <c r="N17" s="51"/>
      <c r="O17" s="68">
        <v>0</v>
      </c>
      <c r="P17" s="51"/>
      <c r="Q17" s="51"/>
      <c r="R17" s="76">
        <v>0</v>
      </c>
      <c r="S17" s="68"/>
      <c r="T17" s="68"/>
      <c r="U17" s="51"/>
      <c r="V17" s="76"/>
      <c r="W17" s="76"/>
      <c r="X17" s="88">
        <v>-697.54421546807134</v>
      </c>
      <c r="Y17" s="88">
        <v>-697.54421546807134</v>
      </c>
      <c r="Z17" s="88">
        <v>-697.54421546807134</v>
      </c>
      <c r="AA17" s="68">
        <v>0</v>
      </c>
      <c r="AB17" s="51"/>
      <c r="AC17" s="57"/>
      <c r="AE17" s="98"/>
      <c r="AF17" s="98"/>
      <c r="AG17" s="99"/>
      <c r="AH17" s="101">
        <f ca="1">SUM(AH13:AH14)</f>
        <v>-697.54421546807134</v>
      </c>
    </row>
    <row r="18" spans="1:34"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67"/>
      <c r="Y18" s="67"/>
      <c r="Z18" s="67"/>
      <c r="AA18" s="67"/>
      <c r="AB18" s="50"/>
      <c r="AC18" s="57"/>
      <c r="AE18" s="98"/>
      <c r="AF18" s="98"/>
      <c r="AG18" s="99"/>
      <c r="AH18" s="100"/>
    </row>
    <row r="19" spans="1:34" s="46" customFormat="1" x14ac:dyDescent="0.2">
      <c r="A19" s="48">
        <v>2020</v>
      </c>
      <c r="B19" s="48" t="s">
        <v>34</v>
      </c>
      <c r="C19" s="48">
        <v>348</v>
      </c>
      <c r="D19" s="48" t="s">
        <v>35</v>
      </c>
      <c r="E19" s="60">
        <v>43935</v>
      </c>
      <c r="F19" s="60"/>
      <c r="G19" s="60">
        <v>44119</v>
      </c>
      <c r="H19" s="48" t="s">
        <v>32</v>
      </c>
      <c r="I19" s="48" t="s">
        <v>28</v>
      </c>
      <c r="J19" s="48" t="s">
        <v>29</v>
      </c>
      <c r="K19" s="65">
        <v>19497790.060700301</v>
      </c>
      <c r="L19" s="48" t="s">
        <v>27</v>
      </c>
      <c r="M19" s="48" t="s">
        <v>28</v>
      </c>
      <c r="N19" s="48" t="s">
        <v>36</v>
      </c>
      <c r="O19" s="85">
        <v>-20550000</v>
      </c>
      <c r="P19" s="48"/>
      <c r="Q19" s="48" t="s">
        <v>37</v>
      </c>
      <c r="R19" s="73">
        <v>1.0539655999999999</v>
      </c>
      <c r="S19" s="65"/>
      <c r="T19" s="65">
        <v>0</v>
      </c>
      <c r="U19" s="48"/>
      <c r="V19" s="73">
        <v>1.0793734952</v>
      </c>
      <c r="W19" s="73">
        <v>1.0792429119087845</v>
      </c>
      <c r="X19" s="65">
        <v>456747.46289501328</v>
      </c>
      <c r="Y19" s="65">
        <v>456747.46289501328</v>
      </c>
      <c r="Z19" s="65">
        <v>456747.46289501328</v>
      </c>
      <c r="AA19" s="65">
        <v>0</v>
      </c>
      <c r="AB19" s="48"/>
      <c r="AC19" s="55" t="s">
        <v>25</v>
      </c>
      <c r="AE19" s="98">
        <f>IF(Q19&lt;&gt;"",VLOOKUP(Q19,$AE$1:$AF$7,2,FALSE),"")</f>
        <v>1.0804</v>
      </c>
      <c r="AF19" s="98">
        <f t="shared" si="0"/>
        <v>1.0802694167087847</v>
      </c>
      <c r="AG19" s="99">
        <f t="shared" ref="AG13:AG24" si="1">IF(AF19&lt;&gt;"",X19/(O19/W19+K19),"")</f>
        <v>1.0001820851213608</v>
      </c>
      <c r="AH19" s="100">
        <f ca="1">IF(AF19&lt;&gt;"",(O19/AF19+K19)*AG19,"")</f>
        <v>474844.21327747509</v>
      </c>
    </row>
    <row r="20" spans="1:34" s="46" customFormat="1" x14ac:dyDescent="0.2">
      <c r="A20" s="48">
        <v>2020</v>
      </c>
      <c r="B20" s="48" t="s">
        <v>38</v>
      </c>
      <c r="C20" s="48">
        <v>358</v>
      </c>
      <c r="D20" s="48" t="s">
        <v>35</v>
      </c>
      <c r="E20" s="60">
        <v>43948</v>
      </c>
      <c r="F20" s="60"/>
      <c r="G20" s="60">
        <v>44119</v>
      </c>
      <c r="H20" s="48" t="s">
        <v>32</v>
      </c>
      <c r="I20" s="48" t="s">
        <v>28</v>
      </c>
      <c r="J20" s="48" t="s">
        <v>29</v>
      </c>
      <c r="K20" s="65">
        <v>2844361.38066439</v>
      </c>
      <c r="L20" s="48" t="s">
        <v>27</v>
      </c>
      <c r="M20" s="48" t="s">
        <v>28</v>
      </c>
      <c r="N20" s="48" t="s">
        <v>36</v>
      </c>
      <c r="O20" s="85">
        <v>-3000000</v>
      </c>
      <c r="P20" s="48"/>
      <c r="Q20" s="48" t="s">
        <v>37</v>
      </c>
      <c r="R20" s="73">
        <v>1.0547183</v>
      </c>
      <c r="S20" s="65"/>
      <c r="T20" s="65">
        <v>0</v>
      </c>
      <c r="U20" s="48"/>
      <c r="V20" s="73">
        <v>1.0793734952</v>
      </c>
      <c r="W20" s="73">
        <v>1.0792429119087845</v>
      </c>
      <c r="X20" s="65">
        <v>64646.762934835424</v>
      </c>
      <c r="Y20" s="65">
        <v>64646.762934835424</v>
      </c>
      <c r="Z20" s="65">
        <v>64646.762934835424</v>
      </c>
      <c r="AA20" s="65">
        <v>0</v>
      </c>
      <c r="AB20" s="48"/>
      <c r="AC20" s="55" t="s">
        <v>25</v>
      </c>
      <c r="AE20" s="98">
        <f>IF(Q20&lt;&gt;"",VLOOKUP(Q20,$AE$1:$AF$7,2,FALSE),"")</f>
        <v>1.0804</v>
      </c>
      <c r="AF20" s="98">
        <f t="shared" si="0"/>
        <v>1.0802694167087847</v>
      </c>
      <c r="AG20" s="99">
        <f t="shared" si="1"/>
        <v>1.0001820851214622</v>
      </c>
      <c r="AH20" s="100">
        <f ca="1">IF(AF20&lt;&gt;"",(O20/AF20+K20)*AG20,"")</f>
        <v>67288.624304538913</v>
      </c>
    </row>
    <row r="21" spans="1:34" s="46" customFormat="1" x14ac:dyDescent="0.2">
      <c r="A21" s="48">
        <v>2020</v>
      </c>
      <c r="B21" s="48" t="s">
        <v>39</v>
      </c>
      <c r="C21" s="48">
        <v>371</v>
      </c>
      <c r="D21" s="48" t="s">
        <v>26</v>
      </c>
      <c r="E21" s="60">
        <v>43994</v>
      </c>
      <c r="F21" s="60"/>
      <c r="G21" s="60">
        <v>44151</v>
      </c>
      <c r="H21" s="48" t="s">
        <v>32</v>
      </c>
      <c r="I21" s="48" t="s">
        <v>28</v>
      </c>
      <c r="J21" s="48" t="s">
        <v>29</v>
      </c>
      <c r="K21" s="65">
        <v>51371718.281233102</v>
      </c>
      <c r="L21" s="48" t="s">
        <v>27</v>
      </c>
      <c r="M21" s="48" t="s">
        <v>28</v>
      </c>
      <c r="N21" s="48" t="s">
        <v>36</v>
      </c>
      <c r="O21" s="85">
        <v>-55000000</v>
      </c>
      <c r="P21" s="48"/>
      <c r="Q21" s="48" t="s">
        <v>37</v>
      </c>
      <c r="R21" s="73">
        <v>1.0706279999999999</v>
      </c>
      <c r="S21" s="65"/>
      <c r="T21" s="65">
        <v>0</v>
      </c>
      <c r="U21" s="48"/>
      <c r="V21" s="73">
        <v>1.0793734952</v>
      </c>
      <c r="W21" s="73">
        <v>1.0789986429324783</v>
      </c>
      <c r="X21" s="65">
        <v>398770.98902289593</v>
      </c>
      <c r="Y21" s="65">
        <v>398770.98902289593</v>
      </c>
      <c r="Z21" s="65">
        <v>398770.98902289593</v>
      </c>
      <c r="AA21" s="65">
        <v>0</v>
      </c>
      <c r="AB21" s="48"/>
      <c r="AC21" s="55" t="s">
        <v>25</v>
      </c>
      <c r="AE21" s="98">
        <f t="shared" ref="AE21:AE24" si="2">IF(Q21&lt;&gt;"",VLOOKUP(Q21,$AE$1:$AF$7,2,FALSE),"")</f>
        <v>1.0804</v>
      </c>
      <c r="AF21" s="98">
        <f t="shared" si="0"/>
        <v>1.0800251477324783</v>
      </c>
      <c r="AG21" s="99">
        <f t="shared" si="1"/>
        <v>1.0006024111990757</v>
      </c>
      <c r="AH21" s="100">
        <f ca="1">IF(AF21&lt;&gt;"",(O21/AF21+K21)*AG21,"")</f>
        <v>447247.39933175209</v>
      </c>
    </row>
    <row r="22" spans="1:34" s="46" customFormat="1" x14ac:dyDescent="0.2">
      <c r="A22" s="48">
        <v>2020</v>
      </c>
      <c r="B22" s="48" t="s">
        <v>40</v>
      </c>
      <c r="C22" s="48">
        <v>375</v>
      </c>
      <c r="D22" s="48" t="s">
        <v>35</v>
      </c>
      <c r="E22" s="60">
        <v>43994</v>
      </c>
      <c r="F22" s="60"/>
      <c r="G22" s="60">
        <v>44151</v>
      </c>
      <c r="H22" s="48" t="s">
        <v>32</v>
      </c>
      <c r="I22" s="48" t="s">
        <v>28</v>
      </c>
      <c r="J22" s="48" t="s">
        <v>29</v>
      </c>
      <c r="K22" s="65">
        <v>56042921.405406997</v>
      </c>
      <c r="L22" s="48" t="s">
        <v>27</v>
      </c>
      <c r="M22" s="48" t="s">
        <v>28</v>
      </c>
      <c r="N22" s="48" t="s">
        <v>36</v>
      </c>
      <c r="O22" s="85">
        <v>-60000000</v>
      </c>
      <c r="P22" s="48"/>
      <c r="Q22" s="48" t="s">
        <v>37</v>
      </c>
      <c r="R22" s="73">
        <v>1.070608</v>
      </c>
      <c r="S22" s="65"/>
      <c r="T22" s="65">
        <v>0</v>
      </c>
      <c r="U22" s="48"/>
      <c r="V22" s="73">
        <v>1.0793734952</v>
      </c>
      <c r="W22" s="73">
        <v>1.0789986429324783</v>
      </c>
      <c r="X22" s="65">
        <v>436070.44457940414</v>
      </c>
      <c r="Y22" s="65">
        <v>436070.44457940414</v>
      </c>
      <c r="Z22" s="65">
        <v>436070.44457940414</v>
      </c>
      <c r="AA22" s="65">
        <v>0</v>
      </c>
      <c r="AB22" s="48"/>
      <c r="AC22" s="55" t="s">
        <v>25</v>
      </c>
      <c r="AE22" s="98">
        <f t="shared" si="2"/>
        <v>1.0804</v>
      </c>
      <c r="AF22" s="98">
        <f t="shared" si="0"/>
        <v>1.0800251477324783</v>
      </c>
      <c r="AG22" s="99">
        <f t="shared" si="1"/>
        <v>1.0006024111991989</v>
      </c>
      <c r="AH22" s="100">
        <f ca="1">IF(AF22&lt;&gt;"",(O22/AF22+K22)*AG22,"")</f>
        <v>488953.80127998372</v>
      </c>
    </row>
    <row r="23" spans="1:34" s="46" customFormat="1" x14ac:dyDescent="0.2">
      <c r="A23" s="48">
        <v>2020</v>
      </c>
      <c r="B23" s="48" t="s">
        <v>41</v>
      </c>
      <c r="C23" s="48">
        <v>394</v>
      </c>
      <c r="D23" s="48" t="s">
        <v>35</v>
      </c>
      <c r="E23" s="60">
        <v>44041</v>
      </c>
      <c r="F23" s="60"/>
      <c r="G23" s="60">
        <v>44151</v>
      </c>
      <c r="H23" s="48" t="s">
        <v>32</v>
      </c>
      <c r="I23" s="48" t="s">
        <v>28</v>
      </c>
      <c r="J23" s="48" t="s">
        <v>29</v>
      </c>
      <c r="K23" s="65">
        <v>3718161.1536561698</v>
      </c>
      <c r="L23" s="48" t="s">
        <v>27</v>
      </c>
      <c r="M23" s="48" t="s">
        <v>28</v>
      </c>
      <c r="N23" s="48" t="s">
        <v>36</v>
      </c>
      <c r="O23" s="85">
        <v>-4000000</v>
      </c>
      <c r="P23" s="48"/>
      <c r="Q23" s="48" t="s">
        <v>37</v>
      </c>
      <c r="R23" s="73">
        <v>1.0758006</v>
      </c>
      <c r="S23" s="65"/>
      <c r="T23" s="65">
        <v>0</v>
      </c>
      <c r="U23" s="48"/>
      <c r="V23" s="73">
        <v>1.0793734952</v>
      </c>
      <c r="W23" s="73">
        <v>1.0789986429324783</v>
      </c>
      <c r="X23" s="65">
        <v>11026.892621022575</v>
      </c>
      <c r="Y23" s="65">
        <v>11026.892621022575</v>
      </c>
      <c r="Z23" s="65">
        <v>11026.892621022575</v>
      </c>
      <c r="AA23" s="65">
        <v>0</v>
      </c>
      <c r="AB23" s="48"/>
      <c r="AC23" s="55" t="s">
        <v>25</v>
      </c>
      <c r="AE23" s="98">
        <f t="shared" si="2"/>
        <v>1.0804</v>
      </c>
      <c r="AF23" s="98">
        <f t="shared" si="0"/>
        <v>1.0800251477324783</v>
      </c>
      <c r="AG23" s="99">
        <f t="shared" si="1"/>
        <v>1.0006024111991416</v>
      </c>
      <c r="AH23" s="100">
        <f ca="1">IF(AF23&lt;&gt;"",(O23/AF23+K23)*AG23,"")</f>
        <v>14552.449734394097</v>
      </c>
    </row>
    <row r="24" spans="1:34" s="46" customFormat="1" x14ac:dyDescent="0.2">
      <c r="A24" s="49">
        <v>2020</v>
      </c>
      <c r="B24" s="49" t="s">
        <v>42</v>
      </c>
      <c r="C24" s="49">
        <v>389</v>
      </c>
      <c r="D24" s="49" t="s">
        <v>43</v>
      </c>
      <c r="E24" s="61">
        <v>44018</v>
      </c>
      <c r="F24" s="61"/>
      <c r="G24" s="61">
        <v>44211</v>
      </c>
      <c r="H24" s="49" t="s">
        <v>32</v>
      </c>
      <c r="I24" s="49" t="s">
        <v>28</v>
      </c>
      <c r="J24" s="49" t="s">
        <v>29</v>
      </c>
      <c r="K24" s="66">
        <v>17415469.0785993</v>
      </c>
      <c r="L24" s="49" t="s">
        <v>27</v>
      </c>
      <c r="M24" s="49" t="s">
        <v>28</v>
      </c>
      <c r="N24" s="49" t="s">
        <v>36</v>
      </c>
      <c r="O24" s="86">
        <v>-18500000</v>
      </c>
      <c r="P24" s="49"/>
      <c r="Q24" s="49" t="s">
        <v>37</v>
      </c>
      <c r="R24" s="74">
        <v>1.0622739999999999</v>
      </c>
      <c r="S24" s="66"/>
      <c r="T24" s="66">
        <v>0</v>
      </c>
      <c r="U24" s="49"/>
      <c r="V24" s="74">
        <v>1.0793734952</v>
      </c>
      <c r="W24" s="74">
        <v>1.07842030594548</v>
      </c>
      <c r="X24" s="66">
        <v>261081.1178798952</v>
      </c>
      <c r="Y24" s="66">
        <v>261081.1178798952</v>
      </c>
      <c r="Z24" s="66">
        <v>261081.1178798952</v>
      </c>
      <c r="AA24" s="66">
        <v>0</v>
      </c>
      <c r="AB24" s="49"/>
      <c r="AC24" s="56" t="s">
        <v>25</v>
      </c>
      <c r="AE24" s="98">
        <f t="shared" si="2"/>
        <v>1.0804</v>
      </c>
      <c r="AF24" s="98">
        <f t="shared" si="0"/>
        <v>1.07944681074548</v>
      </c>
      <c r="AG24" s="99">
        <f t="shared" si="1"/>
        <v>1.0012791353483448</v>
      </c>
      <c r="AH24" s="100">
        <f ca="1">IF(AF24&lt;&gt;"",(O24/AF24+K24)*AG24,"")</f>
        <v>277415.3444392028</v>
      </c>
    </row>
    <row r="25" spans="1:34" s="47" customFormat="1" x14ac:dyDescent="0.2">
      <c r="A25" s="50"/>
      <c r="B25" s="50"/>
      <c r="C25" s="50"/>
      <c r="D25" s="50"/>
      <c r="E25" s="62"/>
      <c r="F25" s="62"/>
      <c r="G25" s="62"/>
      <c r="H25" s="50"/>
      <c r="I25" s="50"/>
      <c r="J25" s="50"/>
      <c r="K25" s="67">
        <v>150890421.36026025</v>
      </c>
      <c r="L25" s="50"/>
      <c r="M25" s="50"/>
      <c r="N25" s="50"/>
      <c r="O25" s="87">
        <v>-161050000</v>
      </c>
      <c r="P25" s="50"/>
      <c r="Q25" s="50"/>
      <c r="R25" s="75">
        <v>1.0673308388176816</v>
      </c>
      <c r="S25" s="67"/>
      <c r="T25" s="67"/>
      <c r="U25" s="50"/>
      <c r="V25" s="75"/>
      <c r="W25" s="75"/>
      <c r="X25" s="67">
        <v>1628343.6699330667</v>
      </c>
      <c r="Y25" s="67">
        <v>1628343.6699330667</v>
      </c>
      <c r="Z25" s="67">
        <v>1628343.6699330667</v>
      </c>
      <c r="AA25" s="67">
        <v>0</v>
      </c>
      <c r="AB25" s="50"/>
      <c r="AC25" s="57"/>
      <c r="AE25" s="98"/>
      <c r="AF25" s="98"/>
      <c r="AG25" s="99"/>
      <c r="AH25" s="100"/>
    </row>
    <row r="26" spans="1:34" s="47" customFormat="1" x14ac:dyDescent="0.2">
      <c r="A26" s="50"/>
      <c r="B26" s="50"/>
      <c r="C26" s="50"/>
      <c r="D26" s="50"/>
      <c r="E26" s="62"/>
      <c r="F26" s="62"/>
      <c r="G26" s="62"/>
      <c r="H26" s="50"/>
      <c r="I26" s="50"/>
      <c r="J26" s="50"/>
      <c r="K26" s="67"/>
      <c r="L26" s="50"/>
      <c r="M26" s="50"/>
      <c r="N26" s="50"/>
      <c r="O26" s="67"/>
      <c r="P26" s="50"/>
      <c r="Q26" s="50"/>
      <c r="R26" s="75"/>
      <c r="S26" s="67"/>
      <c r="T26" s="67"/>
      <c r="U26" s="50"/>
      <c r="V26" s="75"/>
      <c r="W26" s="75"/>
      <c r="X26" s="67"/>
      <c r="Y26" s="67"/>
      <c r="Z26" s="67"/>
      <c r="AA26" s="67"/>
      <c r="AB26" s="50"/>
      <c r="AC26" s="57"/>
      <c r="AE26" s="98"/>
      <c r="AF26" s="98"/>
      <c r="AG26" s="99"/>
      <c r="AH26" s="100"/>
    </row>
    <row r="27" spans="1:34" s="47" customFormat="1" x14ac:dyDescent="0.2">
      <c r="A27" s="50"/>
      <c r="B27" s="50"/>
      <c r="C27" s="50"/>
      <c r="D27" s="50"/>
      <c r="E27" s="62"/>
      <c r="F27" s="62"/>
      <c r="G27" s="62"/>
      <c r="H27" s="50"/>
      <c r="I27" s="50" t="s">
        <v>72</v>
      </c>
      <c r="J27" s="50"/>
      <c r="K27" s="68">
        <v>150890421.36026025</v>
      </c>
      <c r="L27" s="51"/>
      <c r="M27" s="51"/>
      <c r="N27" s="51"/>
      <c r="O27" s="88">
        <v>-161050000</v>
      </c>
      <c r="P27" s="51"/>
      <c r="Q27" s="51"/>
      <c r="R27" s="76">
        <v>1.0673308388176816</v>
      </c>
      <c r="S27" s="68"/>
      <c r="T27" s="68"/>
      <c r="U27" s="51"/>
      <c r="V27" s="76"/>
      <c r="W27" s="76"/>
      <c r="X27" s="68">
        <v>1628343.6699330667</v>
      </c>
      <c r="Y27" s="68">
        <v>1628343.6699330667</v>
      </c>
      <c r="Z27" s="68">
        <v>1628343.6699330667</v>
      </c>
      <c r="AA27" s="68">
        <v>0</v>
      </c>
      <c r="AB27" s="51"/>
      <c r="AC27" s="57"/>
      <c r="AE27" s="98"/>
      <c r="AF27" s="98"/>
      <c r="AG27" s="99"/>
      <c r="AH27" s="101">
        <f ca="1">SUM(AH19:AH24)</f>
        <v>1770301.8323673466</v>
      </c>
    </row>
    <row r="28" spans="1:34"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c r="AE28" s="98"/>
      <c r="AF28" s="98"/>
      <c r="AG28" s="99"/>
      <c r="AH28" s="100"/>
    </row>
    <row r="29" spans="1:34" s="46" customFormat="1" x14ac:dyDescent="0.2">
      <c r="A29" s="48">
        <v>2020</v>
      </c>
      <c r="B29" s="48" t="s">
        <v>44</v>
      </c>
      <c r="C29" s="48">
        <v>350</v>
      </c>
      <c r="D29" s="48" t="s">
        <v>26</v>
      </c>
      <c r="E29" s="60">
        <v>43935</v>
      </c>
      <c r="F29" s="60"/>
      <c r="G29" s="60">
        <v>44119</v>
      </c>
      <c r="H29" s="48" t="s">
        <v>32</v>
      </c>
      <c r="I29" s="48" t="s">
        <v>28</v>
      </c>
      <c r="J29" s="48" t="s">
        <v>29</v>
      </c>
      <c r="K29" s="65">
        <v>25082742.149767701</v>
      </c>
      <c r="L29" s="48" t="s">
        <v>27</v>
      </c>
      <c r="M29" s="48" t="s">
        <v>28</v>
      </c>
      <c r="N29" s="48" t="s">
        <v>45</v>
      </c>
      <c r="O29" s="85">
        <v>-674570000</v>
      </c>
      <c r="P29" s="48"/>
      <c r="Q29" s="48" t="s">
        <v>46</v>
      </c>
      <c r="R29" s="73">
        <v>26.893789999999999</v>
      </c>
      <c r="S29" s="65"/>
      <c r="T29" s="65">
        <v>0</v>
      </c>
      <c r="U29" s="48"/>
      <c r="V29" s="73">
        <v>27.072769307000002</v>
      </c>
      <c r="W29" s="73">
        <v>27.078255424182419</v>
      </c>
      <c r="X29" s="65">
        <v>170885.72934504514</v>
      </c>
      <c r="Y29" s="65">
        <v>170885.72934504514</v>
      </c>
      <c r="Z29" s="65">
        <v>170885.72934504514</v>
      </c>
      <c r="AA29" s="65">
        <v>0</v>
      </c>
      <c r="AB29" s="48"/>
      <c r="AC29" s="55" t="s">
        <v>25</v>
      </c>
      <c r="AE29" s="98">
        <f t="shared" ref="AE29:AE34" si="3">IF(Q29&lt;&gt;"",VLOOKUP(Q29,$AE$1:$AF$7,2,FALSE),"")</f>
        <v>27.233000000000001</v>
      </c>
      <c r="AF29" s="98">
        <f t="shared" ref="AF29:AF34" si="4">IF(AE29&lt;&gt;"",AE29+W29-V29,"")</f>
        <v>27.238486117182418</v>
      </c>
      <c r="AG29" s="99">
        <f t="shared" ref="AG29:AG34" si="5">IF(AF29&lt;&gt;"",X29/(O29/W29+K29),"")</f>
        <v>1.0000840211260906</v>
      </c>
      <c r="AH29" s="100">
        <f ca="1">IF(AF29&lt;&gt;"",(O29/AF29+K29)*AG29,"")</f>
        <v>317442.39493968751</v>
      </c>
    </row>
    <row r="30" spans="1:34" s="46" customFormat="1" x14ac:dyDescent="0.2">
      <c r="A30" s="48">
        <v>2020</v>
      </c>
      <c r="B30" s="48" t="s">
        <v>47</v>
      </c>
      <c r="C30" s="48">
        <v>352</v>
      </c>
      <c r="D30" s="48" t="s">
        <v>48</v>
      </c>
      <c r="E30" s="60">
        <v>43935</v>
      </c>
      <c r="F30" s="60"/>
      <c r="G30" s="60">
        <v>44119</v>
      </c>
      <c r="H30" s="48" t="s">
        <v>32</v>
      </c>
      <c r="I30" s="48" t="s">
        <v>28</v>
      </c>
      <c r="J30" s="48" t="s">
        <v>29</v>
      </c>
      <c r="K30" s="65">
        <v>22313963.189324301</v>
      </c>
      <c r="L30" s="48" t="s">
        <v>27</v>
      </c>
      <c r="M30" s="48" t="s">
        <v>28</v>
      </c>
      <c r="N30" s="48" t="s">
        <v>45</v>
      </c>
      <c r="O30" s="85">
        <v>-600000000</v>
      </c>
      <c r="P30" s="48"/>
      <c r="Q30" s="48" t="s">
        <v>46</v>
      </c>
      <c r="R30" s="73">
        <v>26.888992999999999</v>
      </c>
      <c r="S30" s="65"/>
      <c r="T30" s="65">
        <v>0</v>
      </c>
      <c r="U30" s="48"/>
      <c r="V30" s="73">
        <v>27.072769307000002</v>
      </c>
      <c r="W30" s="73">
        <v>27.078255424182419</v>
      </c>
      <c r="X30" s="65">
        <v>155975.69111257742</v>
      </c>
      <c r="Y30" s="65">
        <v>155975.69111257742</v>
      </c>
      <c r="Z30" s="65">
        <v>155975.69111257742</v>
      </c>
      <c r="AA30" s="65">
        <v>0</v>
      </c>
      <c r="AB30" s="48"/>
      <c r="AC30" s="55" t="s">
        <v>25</v>
      </c>
      <c r="AE30" s="98">
        <f t="shared" si="3"/>
        <v>27.233000000000001</v>
      </c>
      <c r="AF30" s="98">
        <f t="shared" si="4"/>
        <v>27.238486117182418</v>
      </c>
      <c r="AG30" s="99">
        <f t="shared" si="5"/>
        <v>1.0000840211266102</v>
      </c>
      <c r="AH30" s="100">
        <f ca="1">IF(AF30&lt;&gt;"",(O30/AF30+K30)*AG30,"")</f>
        <v>286331.32411854132</v>
      </c>
    </row>
    <row r="31" spans="1:34" s="46" customFormat="1" x14ac:dyDescent="0.2">
      <c r="A31" s="48">
        <v>2020</v>
      </c>
      <c r="B31" s="48" t="s">
        <v>49</v>
      </c>
      <c r="C31" s="48">
        <v>356</v>
      </c>
      <c r="D31" s="48" t="s">
        <v>48</v>
      </c>
      <c r="E31" s="60">
        <v>43943</v>
      </c>
      <c r="F31" s="60"/>
      <c r="G31" s="60">
        <v>44119</v>
      </c>
      <c r="H31" s="48" t="s">
        <v>32</v>
      </c>
      <c r="I31" s="48" t="s">
        <v>28</v>
      </c>
      <c r="J31" s="48" t="s">
        <v>29</v>
      </c>
      <c r="K31" s="65">
        <v>908043.68707143702</v>
      </c>
      <c r="L31" s="48" t="s">
        <v>27</v>
      </c>
      <c r="M31" s="48" t="s">
        <v>28</v>
      </c>
      <c r="N31" s="48" t="s">
        <v>45</v>
      </c>
      <c r="O31" s="85">
        <v>-25000000</v>
      </c>
      <c r="P31" s="48"/>
      <c r="Q31" s="48" t="s">
        <v>46</v>
      </c>
      <c r="R31" s="73">
        <v>27.531714999999998</v>
      </c>
      <c r="S31" s="65"/>
      <c r="T31" s="65">
        <v>0</v>
      </c>
      <c r="U31" s="48"/>
      <c r="V31" s="73">
        <v>27.072769307000002</v>
      </c>
      <c r="W31" s="73">
        <v>27.078255424182419</v>
      </c>
      <c r="X31" s="85">
        <v>-15207.615680710369</v>
      </c>
      <c r="Y31" s="85">
        <v>-15207.615680710369</v>
      </c>
      <c r="Z31" s="85">
        <v>-15207.615680710369</v>
      </c>
      <c r="AA31" s="65">
        <v>0</v>
      </c>
      <c r="AB31" s="48"/>
      <c r="AC31" s="55" t="s">
        <v>25</v>
      </c>
      <c r="AE31" s="98">
        <f t="shared" si="3"/>
        <v>27.233000000000001</v>
      </c>
      <c r="AF31" s="98">
        <f t="shared" si="4"/>
        <v>27.238486117182418</v>
      </c>
      <c r="AG31" s="99">
        <f t="shared" si="5"/>
        <v>1.0000840211262974</v>
      </c>
      <c r="AH31" s="100">
        <f ca="1">IF(AF31&lt;&gt;"",(O31/AF31+K31)*AG31,"")</f>
        <v>-9776.1309721303551</v>
      </c>
    </row>
    <row r="32" spans="1:34" s="46" customFormat="1" x14ac:dyDescent="0.2">
      <c r="A32" s="48">
        <v>2020</v>
      </c>
      <c r="B32" s="48" t="s">
        <v>50</v>
      </c>
      <c r="C32" s="48">
        <v>366</v>
      </c>
      <c r="D32" s="48" t="s">
        <v>51</v>
      </c>
      <c r="E32" s="60">
        <v>43964</v>
      </c>
      <c r="F32" s="60"/>
      <c r="G32" s="60">
        <v>44151</v>
      </c>
      <c r="H32" s="48" t="s">
        <v>32</v>
      </c>
      <c r="I32" s="48" t="s">
        <v>28</v>
      </c>
      <c r="J32" s="48" t="s">
        <v>29</v>
      </c>
      <c r="K32" s="65">
        <v>1585025.14773271</v>
      </c>
      <c r="L32" s="48" t="s">
        <v>27</v>
      </c>
      <c r="M32" s="48" t="s">
        <v>28</v>
      </c>
      <c r="N32" s="48" t="s">
        <v>45</v>
      </c>
      <c r="O32" s="85">
        <v>-43600000</v>
      </c>
      <c r="P32" s="48"/>
      <c r="Q32" s="48" t="s">
        <v>46</v>
      </c>
      <c r="R32" s="73">
        <v>27.507449999999999</v>
      </c>
      <c r="S32" s="65"/>
      <c r="T32" s="65">
        <v>0</v>
      </c>
      <c r="U32" s="48"/>
      <c r="V32" s="73">
        <v>27.072769307000002</v>
      </c>
      <c r="W32" s="73">
        <v>27.092412545088582</v>
      </c>
      <c r="X32" s="85">
        <v>-24289.288956161279</v>
      </c>
      <c r="Y32" s="85">
        <v>-24289.288956161279</v>
      </c>
      <c r="Z32" s="85">
        <v>-24289.288956161279</v>
      </c>
      <c r="AA32" s="65">
        <v>0</v>
      </c>
      <c r="AB32" s="48"/>
      <c r="AC32" s="55" t="s">
        <v>25</v>
      </c>
      <c r="AE32" s="98">
        <f t="shared" si="3"/>
        <v>27.233000000000001</v>
      </c>
      <c r="AF32" s="98">
        <f t="shared" si="4"/>
        <v>27.252643238088581</v>
      </c>
      <c r="AG32" s="99">
        <f t="shared" si="5"/>
        <v>1.0003201872853402</v>
      </c>
      <c r="AH32" s="100">
        <f ca="1">IF(AF32&lt;&gt;"",(O32/AF32+K32)*AG32,"")</f>
        <v>-14824.413088753106</v>
      </c>
    </row>
    <row r="33" spans="1:34" s="46" customFormat="1" x14ac:dyDescent="0.2">
      <c r="A33" s="48">
        <v>2020</v>
      </c>
      <c r="B33" s="48" t="s">
        <v>52</v>
      </c>
      <c r="C33" s="48">
        <v>401</v>
      </c>
      <c r="D33" s="48" t="s">
        <v>35</v>
      </c>
      <c r="E33" s="60">
        <v>44096</v>
      </c>
      <c r="F33" s="60"/>
      <c r="G33" s="60">
        <v>44151</v>
      </c>
      <c r="H33" s="48" t="s">
        <v>32</v>
      </c>
      <c r="I33" s="48" t="s">
        <v>28</v>
      </c>
      <c r="J33" s="48" t="s">
        <v>29</v>
      </c>
      <c r="K33" s="65">
        <v>531032.19382675097</v>
      </c>
      <c r="L33" s="48" t="s">
        <v>27</v>
      </c>
      <c r="M33" s="48" t="s">
        <v>28</v>
      </c>
      <c r="N33" s="48" t="s">
        <v>45</v>
      </c>
      <c r="O33" s="85">
        <v>-14400000</v>
      </c>
      <c r="P33" s="48"/>
      <c r="Q33" s="48" t="s">
        <v>46</v>
      </c>
      <c r="R33" s="73">
        <v>27.117000000000001</v>
      </c>
      <c r="S33" s="65"/>
      <c r="T33" s="65">
        <v>0</v>
      </c>
      <c r="U33" s="48"/>
      <c r="V33" s="73">
        <v>27.072769307000002</v>
      </c>
      <c r="W33" s="73">
        <v>27.092412545088582</v>
      </c>
      <c r="X33" s="85">
        <v>-482.08739991174707</v>
      </c>
      <c r="Y33" s="85">
        <v>-482.08739991174707</v>
      </c>
      <c r="Z33" s="85">
        <v>-482.08739991174707</v>
      </c>
      <c r="AA33" s="65">
        <v>0</v>
      </c>
      <c r="AB33" s="48"/>
      <c r="AC33" s="55" t="s">
        <v>25</v>
      </c>
      <c r="AE33" s="98">
        <f t="shared" si="3"/>
        <v>27.233000000000001</v>
      </c>
      <c r="AF33" s="98">
        <f t="shared" si="4"/>
        <v>27.252643238088581</v>
      </c>
      <c r="AG33" s="99">
        <f t="shared" si="5"/>
        <v>1.0003201872857597</v>
      </c>
      <c r="AH33" s="100">
        <f ca="1">IF(AF33&lt;&gt;"",(O33/AF33+K33)*AG33,"")</f>
        <v>2643.926648040806</v>
      </c>
    </row>
    <row r="34" spans="1:34" s="46" customFormat="1" x14ac:dyDescent="0.2">
      <c r="A34" s="49">
        <v>2020</v>
      </c>
      <c r="B34" s="49" t="s">
        <v>53</v>
      </c>
      <c r="C34" s="49">
        <v>399</v>
      </c>
      <c r="D34" s="49" t="s">
        <v>51</v>
      </c>
      <c r="E34" s="61">
        <v>44050</v>
      </c>
      <c r="F34" s="61"/>
      <c r="G34" s="61">
        <v>44242</v>
      </c>
      <c r="H34" s="49" t="s">
        <v>32</v>
      </c>
      <c r="I34" s="49" t="s">
        <v>28</v>
      </c>
      <c r="J34" s="49" t="s">
        <v>29</v>
      </c>
      <c r="K34" s="66">
        <v>2133387.5280901999</v>
      </c>
      <c r="L34" s="49" t="s">
        <v>27</v>
      </c>
      <c r="M34" s="49" t="s">
        <v>28</v>
      </c>
      <c r="N34" s="49" t="s">
        <v>45</v>
      </c>
      <c r="O34" s="86">
        <v>-56245000</v>
      </c>
      <c r="P34" s="49"/>
      <c r="Q34" s="49" t="s">
        <v>46</v>
      </c>
      <c r="R34" s="74">
        <v>26.364173999999998</v>
      </c>
      <c r="S34" s="66"/>
      <c r="T34" s="66">
        <v>0</v>
      </c>
      <c r="U34" s="49"/>
      <c r="V34" s="74">
        <v>27.072769307000002</v>
      </c>
      <c r="W34" s="74">
        <v>27.110995978992538</v>
      </c>
      <c r="X34" s="66">
        <v>58777.604319837897</v>
      </c>
      <c r="Y34" s="66">
        <v>58777.604319837897</v>
      </c>
      <c r="Z34" s="66">
        <v>58777.604319837897</v>
      </c>
      <c r="AA34" s="66">
        <v>0</v>
      </c>
      <c r="AB34" s="49"/>
      <c r="AC34" s="56" t="s">
        <v>25</v>
      </c>
      <c r="AE34" s="98">
        <f t="shared" si="3"/>
        <v>27.233000000000001</v>
      </c>
      <c r="AF34" s="98">
        <f t="shared" si="4"/>
        <v>27.271226671992537</v>
      </c>
      <c r="AG34" s="99">
        <f t="shared" si="5"/>
        <v>1.0001623705928344</v>
      </c>
      <c r="AH34" s="100">
        <f ca="1">IF(AF34&lt;&gt;"",(O34/AF34+K34)*AG34,"")</f>
        <v>70968.903728726975</v>
      </c>
    </row>
    <row r="35" spans="1:34" s="47" customFormat="1" x14ac:dyDescent="0.2">
      <c r="A35" s="50"/>
      <c r="B35" s="50"/>
      <c r="C35" s="50"/>
      <c r="D35" s="50"/>
      <c r="E35" s="62"/>
      <c r="F35" s="62"/>
      <c r="G35" s="62"/>
      <c r="H35" s="50"/>
      <c r="I35" s="50"/>
      <c r="J35" s="50"/>
      <c r="K35" s="67">
        <v>52554193.8958131</v>
      </c>
      <c r="L35" s="50"/>
      <c r="M35" s="50"/>
      <c r="N35" s="50"/>
      <c r="O35" s="87">
        <v>-1413815000</v>
      </c>
      <c r="P35" s="50"/>
      <c r="Q35" s="50"/>
      <c r="R35" s="75">
        <v>26.902039498557244</v>
      </c>
      <c r="S35" s="67"/>
      <c r="T35" s="67"/>
      <c r="U35" s="50"/>
      <c r="V35" s="75"/>
      <c r="W35" s="75"/>
      <c r="X35" s="67">
        <v>345660.03274067701</v>
      </c>
      <c r="Y35" s="67">
        <v>345660.03274067701</v>
      </c>
      <c r="Z35" s="67">
        <v>345660.03274067701</v>
      </c>
      <c r="AA35" s="67">
        <v>0</v>
      </c>
      <c r="AB35" s="50"/>
      <c r="AC35" s="57"/>
      <c r="AE35" s="98"/>
      <c r="AF35" s="98"/>
      <c r="AG35" s="99"/>
      <c r="AH35" s="100"/>
    </row>
    <row r="36" spans="1:34" s="47" customFormat="1" x14ac:dyDescent="0.2">
      <c r="A36" s="50"/>
      <c r="B36" s="50"/>
      <c r="C36" s="50"/>
      <c r="D36" s="50"/>
      <c r="E36" s="62"/>
      <c r="F36" s="62"/>
      <c r="G36" s="62"/>
      <c r="H36" s="50"/>
      <c r="I36" s="50"/>
      <c r="J36" s="50"/>
      <c r="K36" s="67"/>
      <c r="L36" s="50"/>
      <c r="M36" s="50"/>
      <c r="N36" s="50"/>
      <c r="O36" s="67"/>
      <c r="P36" s="50"/>
      <c r="Q36" s="50"/>
      <c r="R36" s="75"/>
      <c r="S36" s="67"/>
      <c r="T36" s="67"/>
      <c r="U36" s="50"/>
      <c r="V36" s="75"/>
      <c r="W36" s="75"/>
      <c r="X36" s="67"/>
      <c r="Y36" s="67"/>
      <c r="Z36" s="67"/>
      <c r="AA36" s="67"/>
      <c r="AB36" s="50"/>
      <c r="AC36" s="57"/>
      <c r="AE36" s="98"/>
      <c r="AF36" s="98"/>
      <c r="AG36" s="99"/>
      <c r="AH36" s="100"/>
    </row>
    <row r="37" spans="1:34" s="47" customFormat="1" x14ac:dyDescent="0.2">
      <c r="A37" s="50"/>
      <c r="B37" s="50"/>
      <c r="C37" s="50"/>
      <c r="D37" s="50"/>
      <c r="E37" s="62"/>
      <c r="F37" s="62"/>
      <c r="G37" s="62"/>
      <c r="H37" s="50"/>
      <c r="I37" s="50" t="s">
        <v>73</v>
      </c>
      <c r="J37" s="50"/>
      <c r="K37" s="68">
        <v>52554193.8958131</v>
      </c>
      <c r="L37" s="51"/>
      <c r="M37" s="51"/>
      <c r="N37" s="51"/>
      <c r="O37" s="88">
        <v>-1413815000</v>
      </c>
      <c r="P37" s="51"/>
      <c r="Q37" s="51"/>
      <c r="R37" s="76">
        <v>26.902039498557244</v>
      </c>
      <c r="S37" s="68"/>
      <c r="T37" s="68"/>
      <c r="U37" s="51"/>
      <c r="V37" s="76"/>
      <c r="W37" s="76"/>
      <c r="X37" s="68">
        <v>345660.03274067701</v>
      </c>
      <c r="Y37" s="68">
        <v>345660.03274067701</v>
      </c>
      <c r="Z37" s="68">
        <v>345660.03274067701</v>
      </c>
      <c r="AA37" s="68">
        <v>0</v>
      </c>
      <c r="AB37" s="51"/>
      <c r="AC37" s="57"/>
      <c r="AE37" s="98"/>
      <c r="AF37" s="98"/>
      <c r="AG37" s="99"/>
      <c r="AH37" s="101">
        <f ca="1">SUM(AH29:AH34)</f>
        <v>652786.00537411321</v>
      </c>
    </row>
    <row r="38" spans="1:34" s="47" customFormat="1" x14ac:dyDescent="0.2">
      <c r="A38" s="50"/>
      <c r="B38" s="50"/>
      <c r="C38" s="50"/>
      <c r="D38" s="50"/>
      <c r="E38" s="62"/>
      <c r="F38" s="62"/>
      <c r="G38" s="62"/>
      <c r="H38" s="50"/>
      <c r="I38" s="50"/>
      <c r="J38" s="50"/>
      <c r="K38" s="67"/>
      <c r="L38" s="50"/>
      <c r="M38" s="50"/>
      <c r="N38" s="50"/>
      <c r="O38" s="67"/>
      <c r="P38" s="50"/>
      <c r="Q38" s="50"/>
      <c r="R38" s="75"/>
      <c r="S38" s="67"/>
      <c r="T38" s="67"/>
      <c r="U38" s="50"/>
      <c r="V38" s="75"/>
      <c r="W38" s="75"/>
      <c r="X38" s="67"/>
      <c r="Y38" s="67"/>
      <c r="Z38" s="67"/>
      <c r="AA38" s="67"/>
      <c r="AB38" s="50"/>
      <c r="AC38" s="57"/>
      <c r="AE38" s="98"/>
      <c r="AF38" s="98"/>
      <c r="AG38" s="99"/>
      <c r="AH38" s="100"/>
    </row>
    <row r="39" spans="1:34" s="46" customFormat="1" x14ac:dyDescent="0.2">
      <c r="A39" s="48">
        <v>2020</v>
      </c>
      <c r="B39" s="48" t="s">
        <v>54</v>
      </c>
      <c r="C39" s="48">
        <v>354</v>
      </c>
      <c r="D39" s="48" t="s">
        <v>35</v>
      </c>
      <c r="E39" s="60">
        <v>43936</v>
      </c>
      <c r="F39" s="60"/>
      <c r="G39" s="60">
        <v>44119</v>
      </c>
      <c r="H39" s="48" t="s">
        <v>32</v>
      </c>
      <c r="I39" s="48" t="s">
        <v>28</v>
      </c>
      <c r="J39" s="48" t="s">
        <v>29</v>
      </c>
      <c r="K39" s="65">
        <v>8559253.5505704097</v>
      </c>
      <c r="L39" s="48" t="s">
        <v>27</v>
      </c>
      <c r="M39" s="48" t="s">
        <v>28</v>
      </c>
      <c r="N39" s="48" t="s">
        <v>55</v>
      </c>
      <c r="O39" s="85">
        <v>-39000000</v>
      </c>
      <c r="P39" s="48"/>
      <c r="Q39" s="48" t="s">
        <v>56</v>
      </c>
      <c r="R39" s="73">
        <v>4.5564720999999997</v>
      </c>
      <c r="S39" s="65"/>
      <c r="T39" s="65">
        <v>0</v>
      </c>
      <c r="U39" s="48"/>
      <c r="V39" s="73">
        <v>4.5306565330000002</v>
      </c>
      <c r="W39" s="73">
        <v>4.5316773523996723</v>
      </c>
      <c r="X39" s="85">
        <v>-46840.023501659613</v>
      </c>
      <c r="Y39" s="85">
        <v>-46840.023501659613</v>
      </c>
      <c r="Z39" s="85">
        <v>-46840.023501659613</v>
      </c>
      <c r="AA39" s="65">
        <v>0</v>
      </c>
      <c r="AB39" s="48"/>
      <c r="AC39" s="55" t="s">
        <v>25</v>
      </c>
      <c r="AE39" s="98">
        <f t="shared" ref="AE39:AE43" si="6">IF(Q39&lt;&gt;"",VLOOKUP(Q39,$AE$1:$AF$7,2,FALSE),"")</f>
        <v>4.5461999999999998</v>
      </c>
      <c r="AF39" s="98">
        <f t="shared" ref="AF39:AF43" si="7">IF(AE39&lt;&gt;"",AE39+W39-V39,"")</f>
        <v>4.547220819399671</v>
      </c>
      <c r="AG39" s="99">
        <f t="shared" ref="AG39:AG43" si="8">IF(AF39&lt;&gt;"",X39/(O39/W39+K39),"")</f>
        <v>1.0001853803350593</v>
      </c>
      <c r="AH39" s="100">
        <f ca="1">IF(AF39&lt;&gt;"",(O39/AF39+K39)*AG39,"")</f>
        <v>-17416.953923742898</v>
      </c>
    </row>
    <row r="40" spans="1:34" s="46" customFormat="1" x14ac:dyDescent="0.2">
      <c r="A40" s="48">
        <v>2020</v>
      </c>
      <c r="B40" s="48" t="s">
        <v>57</v>
      </c>
      <c r="C40" s="48">
        <v>364</v>
      </c>
      <c r="D40" s="48" t="s">
        <v>51</v>
      </c>
      <c r="E40" s="60">
        <v>43964</v>
      </c>
      <c r="F40" s="60"/>
      <c r="G40" s="60">
        <v>44151</v>
      </c>
      <c r="H40" s="48" t="s">
        <v>32</v>
      </c>
      <c r="I40" s="48" t="s">
        <v>28</v>
      </c>
      <c r="J40" s="48" t="s">
        <v>29</v>
      </c>
      <c r="K40" s="65">
        <v>3755040.3775998699</v>
      </c>
      <c r="L40" s="48" t="s">
        <v>27</v>
      </c>
      <c r="M40" s="48" t="s">
        <v>28</v>
      </c>
      <c r="N40" s="48" t="s">
        <v>55</v>
      </c>
      <c r="O40" s="85">
        <v>-17200000</v>
      </c>
      <c r="P40" s="48"/>
      <c r="Q40" s="48" t="s">
        <v>56</v>
      </c>
      <c r="R40" s="73">
        <v>4.5805100000000003</v>
      </c>
      <c r="S40" s="65"/>
      <c r="T40" s="65">
        <v>0</v>
      </c>
      <c r="U40" s="48"/>
      <c r="V40" s="73">
        <v>4.5306565330000002</v>
      </c>
      <c r="W40" s="73">
        <v>4.5343361401376754</v>
      </c>
      <c r="X40" s="85">
        <v>-38263.790768736275</v>
      </c>
      <c r="Y40" s="85">
        <v>-38263.790768736275</v>
      </c>
      <c r="Z40" s="85">
        <v>-38263.790768736275</v>
      </c>
      <c r="AA40" s="65">
        <v>0</v>
      </c>
      <c r="AB40" s="48"/>
      <c r="AC40" s="55" t="s">
        <v>25</v>
      </c>
      <c r="AE40" s="98">
        <f t="shared" si="6"/>
        <v>4.5461999999999998</v>
      </c>
      <c r="AF40" s="98">
        <f t="shared" si="7"/>
        <v>4.5498796071376741</v>
      </c>
      <c r="AG40" s="99">
        <f t="shared" si="8"/>
        <v>1.0006700773665973</v>
      </c>
      <c r="AH40" s="100">
        <f ca="1">IF(AF40&lt;&gt;"",(O40/AF40+K40)*AG40,"")</f>
        <v>-25296.368941355973</v>
      </c>
    </row>
    <row r="41" spans="1:34" s="46" customFormat="1" x14ac:dyDescent="0.2">
      <c r="A41" s="48">
        <v>2020</v>
      </c>
      <c r="B41" s="48" t="s">
        <v>58</v>
      </c>
      <c r="C41" s="48">
        <v>373</v>
      </c>
      <c r="D41" s="48" t="s">
        <v>35</v>
      </c>
      <c r="E41" s="60">
        <v>43994</v>
      </c>
      <c r="F41" s="60"/>
      <c r="G41" s="60">
        <v>44151</v>
      </c>
      <c r="H41" s="48" t="s">
        <v>32</v>
      </c>
      <c r="I41" s="48" t="s">
        <v>28</v>
      </c>
      <c r="J41" s="48" t="s">
        <v>29</v>
      </c>
      <c r="K41" s="65">
        <v>16367912.281981399</v>
      </c>
      <c r="L41" s="48" t="s">
        <v>27</v>
      </c>
      <c r="M41" s="48" t="s">
        <v>28</v>
      </c>
      <c r="N41" s="48" t="s">
        <v>55</v>
      </c>
      <c r="O41" s="85">
        <v>-73000000</v>
      </c>
      <c r="P41" s="48"/>
      <c r="Q41" s="48" t="s">
        <v>56</v>
      </c>
      <c r="R41" s="73">
        <v>4.4599456999999996</v>
      </c>
      <c r="S41" s="65"/>
      <c r="T41" s="65">
        <v>0</v>
      </c>
      <c r="U41" s="48"/>
      <c r="V41" s="73">
        <v>4.5306565330000002</v>
      </c>
      <c r="W41" s="73">
        <v>4.5343361401376754</v>
      </c>
      <c r="X41" s="65">
        <v>268712.344694103</v>
      </c>
      <c r="Y41" s="65">
        <v>268712.344694103</v>
      </c>
      <c r="Z41" s="65">
        <v>268712.344694103</v>
      </c>
      <c r="AA41" s="65">
        <v>0</v>
      </c>
      <c r="AB41" s="48"/>
      <c r="AC41" s="55" t="s">
        <v>25</v>
      </c>
      <c r="AE41" s="98">
        <f t="shared" si="6"/>
        <v>4.5461999999999998</v>
      </c>
      <c r="AF41" s="98">
        <f t="shared" si="7"/>
        <v>4.5498796071376741</v>
      </c>
      <c r="AG41" s="99">
        <f t="shared" si="8"/>
        <v>1.0006700773666029</v>
      </c>
      <c r="AH41" s="100">
        <f ca="1">IF(AF41&lt;&gt;"",(O41/AF41+K41)*AG41,"")</f>
        <v>323748.49547310243</v>
      </c>
    </row>
    <row r="42" spans="1:34" s="46" customFormat="1" x14ac:dyDescent="0.2">
      <c r="A42" s="48">
        <v>2020</v>
      </c>
      <c r="B42" s="48" t="s">
        <v>59</v>
      </c>
      <c r="C42" s="48">
        <v>385</v>
      </c>
      <c r="D42" s="48" t="s">
        <v>26</v>
      </c>
      <c r="E42" s="60">
        <v>43997</v>
      </c>
      <c r="F42" s="60"/>
      <c r="G42" s="60">
        <v>44151</v>
      </c>
      <c r="H42" s="48" t="s">
        <v>32</v>
      </c>
      <c r="I42" s="48" t="s">
        <v>28</v>
      </c>
      <c r="J42" s="48" t="s">
        <v>29</v>
      </c>
      <c r="K42" s="65">
        <v>1007683.4745284501</v>
      </c>
      <c r="L42" s="48" t="s">
        <v>27</v>
      </c>
      <c r="M42" s="48" t="s">
        <v>28</v>
      </c>
      <c r="N42" s="48" t="s">
        <v>55</v>
      </c>
      <c r="O42" s="85">
        <v>-4500000</v>
      </c>
      <c r="P42" s="48"/>
      <c r="Q42" s="48" t="s">
        <v>56</v>
      </c>
      <c r="R42" s="73">
        <v>4.4656880000000001</v>
      </c>
      <c r="S42" s="65"/>
      <c r="T42" s="65">
        <v>0</v>
      </c>
      <c r="U42" s="48"/>
      <c r="V42" s="73">
        <v>4.5306565330000002</v>
      </c>
      <c r="W42" s="73">
        <v>4.5343361401376754</v>
      </c>
      <c r="X42" s="65">
        <v>15266.170666651091</v>
      </c>
      <c r="Y42" s="65">
        <v>15266.170666651091</v>
      </c>
      <c r="Z42" s="65">
        <v>15266.170666651091</v>
      </c>
      <c r="AA42" s="65">
        <v>0</v>
      </c>
      <c r="AB42" s="48"/>
      <c r="AC42" s="55" t="s">
        <v>25</v>
      </c>
      <c r="AE42" s="98">
        <f t="shared" si="6"/>
        <v>4.5461999999999998</v>
      </c>
      <c r="AF42" s="98">
        <f t="shared" si="7"/>
        <v>4.5498796071376741</v>
      </c>
      <c r="AG42" s="99">
        <f t="shared" si="8"/>
        <v>1.0006700773666126</v>
      </c>
      <c r="AH42" s="100">
        <f ca="1">IF(AF42&lt;&gt;"",(O42/AF42+K42)*AG42,"")</f>
        <v>18658.810098233254</v>
      </c>
    </row>
    <row r="43" spans="1:34" s="46" customFormat="1" x14ac:dyDescent="0.2">
      <c r="A43" s="49">
        <v>2020</v>
      </c>
      <c r="B43" s="49" t="s">
        <v>60</v>
      </c>
      <c r="C43" s="49">
        <v>397</v>
      </c>
      <c r="D43" s="49" t="s">
        <v>26</v>
      </c>
      <c r="E43" s="61">
        <v>44050</v>
      </c>
      <c r="F43" s="61"/>
      <c r="G43" s="61">
        <v>44242</v>
      </c>
      <c r="H43" s="49" t="s">
        <v>32</v>
      </c>
      <c r="I43" s="49" t="s">
        <v>28</v>
      </c>
      <c r="J43" s="49" t="s">
        <v>29</v>
      </c>
      <c r="K43" s="66">
        <v>1876014.0081740001</v>
      </c>
      <c r="L43" s="49" t="s">
        <v>27</v>
      </c>
      <c r="M43" s="49" t="s">
        <v>28</v>
      </c>
      <c r="N43" s="49" t="s">
        <v>55</v>
      </c>
      <c r="O43" s="86">
        <v>-8300000</v>
      </c>
      <c r="P43" s="49"/>
      <c r="Q43" s="49" t="s">
        <v>56</v>
      </c>
      <c r="R43" s="74">
        <v>4.4242739999999996</v>
      </c>
      <c r="S43" s="66"/>
      <c r="T43" s="66">
        <v>0</v>
      </c>
      <c r="U43" s="49"/>
      <c r="V43" s="74">
        <v>4.5306565330000002</v>
      </c>
      <c r="W43" s="74">
        <v>4.543088979085363</v>
      </c>
      <c r="X43" s="66">
        <v>49172.750543623253</v>
      </c>
      <c r="Y43" s="66">
        <v>49172.750543623253</v>
      </c>
      <c r="Z43" s="66">
        <v>49172.750543623253</v>
      </c>
      <c r="AA43" s="66">
        <v>0</v>
      </c>
      <c r="AB43" s="49"/>
      <c r="AC43" s="56" t="s">
        <v>25</v>
      </c>
      <c r="AE43" s="98">
        <f t="shared" si="6"/>
        <v>4.5461999999999998</v>
      </c>
      <c r="AF43" s="98">
        <f t="shared" si="7"/>
        <v>4.5586324460853636</v>
      </c>
      <c r="AG43" s="99">
        <f t="shared" si="8"/>
        <v>1.0022324770043569</v>
      </c>
      <c r="AH43" s="100">
        <f ca="1">IF(AF43&lt;&gt;"",(O43/AF43+K43)*AG43,"")</f>
        <v>55415.970552375889</v>
      </c>
    </row>
    <row r="44" spans="1:34" s="47" customFormat="1" x14ac:dyDescent="0.2">
      <c r="A44" s="50"/>
      <c r="B44" s="50"/>
      <c r="C44" s="50"/>
      <c r="D44" s="50"/>
      <c r="E44" s="62"/>
      <c r="F44" s="62"/>
      <c r="G44" s="62"/>
      <c r="H44" s="50"/>
      <c r="I44" s="50"/>
      <c r="J44" s="50"/>
      <c r="K44" s="67">
        <v>31565903.692854129</v>
      </c>
      <c r="L44" s="50"/>
      <c r="M44" s="50"/>
      <c r="N44" s="50"/>
      <c r="O44" s="87">
        <v>-142000000</v>
      </c>
      <c r="P44" s="50"/>
      <c r="Q44" s="50"/>
      <c r="R44" s="75">
        <v>4.4985247810961893</v>
      </c>
      <c r="S44" s="67"/>
      <c r="T44" s="67"/>
      <c r="U44" s="50"/>
      <c r="V44" s="75"/>
      <c r="W44" s="75"/>
      <c r="X44" s="67">
        <v>248047.45163398146</v>
      </c>
      <c r="Y44" s="67">
        <v>248047.45163398146</v>
      </c>
      <c r="Z44" s="67">
        <v>248047.45163398146</v>
      </c>
      <c r="AA44" s="67">
        <v>0</v>
      </c>
      <c r="AB44" s="50"/>
      <c r="AC44" s="57"/>
      <c r="AE44" s="98"/>
      <c r="AF44" s="98"/>
      <c r="AG44" s="99"/>
      <c r="AH44" s="100"/>
    </row>
    <row r="45" spans="1:34"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c r="AE45" s="98"/>
      <c r="AF45" s="98"/>
      <c r="AG45" s="98"/>
      <c r="AH45" s="98"/>
    </row>
    <row r="46" spans="1:34" s="47" customFormat="1" x14ac:dyDescent="0.2">
      <c r="A46" s="50"/>
      <c r="B46" s="50"/>
      <c r="C46" s="50"/>
      <c r="D46" s="50"/>
      <c r="E46" s="62"/>
      <c r="F46" s="62"/>
      <c r="G46" s="62"/>
      <c r="H46" s="50"/>
      <c r="I46" s="50" t="s">
        <v>74</v>
      </c>
      <c r="J46" s="50"/>
      <c r="K46" s="68">
        <v>31565903.692854129</v>
      </c>
      <c r="L46" s="51"/>
      <c r="M46" s="51"/>
      <c r="N46" s="51"/>
      <c r="O46" s="88">
        <v>-142000000</v>
      </c>
      <c r="P46" s="51"/>
      <c r="Q46" s="51"/>
      <c r="R46" s="76">
        <v>4.4985247810961893</v>
      </c>
      <c r="S46" s="68"/>
      <c r="T46" s="68"/>
      <c r="U46" s="51"/>
      <c r="V46" s="76"/>
      <c r="W46" s="76"/>
      <c r="X46" s="68">
        <v>248047.45163398146</v>
      </c>
      <c r="Y46" s="68">
        <v>248047.45163398146</v>
      </c>
      <c r="Z46" s="68">
        <v>248047.45163398146</v>
      </c>
      <c r="AA46" s="68">
        <v>0</v>
      </c>
      <c r="AB46" s="51"/>
      <c r="AC46" s="57"/>
      <c r="AE46" s="98"/>
      <c r="AF46" s="98"/>
      <c r="AG46" s="98"/>
      <c r="AH46" s="101">
        <f ca="1">SUM(AH39:AH43)</f>
        <v>355109.95325861266</v>
      </c>
    </row>
    <row r="47" spans="1:34"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c r="AE47" s="98"/>
      <c r="AF47" s="98"/>
      <c r="AG47" s="98"/>
      <c r="AH47" s="98"/>
    </row>
    <row r="48" spans="1:34" s="46" customFormat="1" x14ac:dyDescent="0.2">
      <c r="A48" s="49">
        <v>2020</v>
      </c>
      <c r="B48" s="49" t="s">
        <v>61</v>
      </c>
      <c r="C48" s="49">
        <v>377</v>
      </c>
      <c r="D48" s="49" t="s">
        <v>26</v>
      </c>
      <c r="E48" s="61">
        <v>44001</v>
      </c>
      <c r="F48" s="61"/>
      <c r="G48" s="61">
        <v>44151</v>
      </c>
      <c r="H48" s="49" t="s">
        <v>32</v>
      </c>
      <c r="I48" s="49" t="s">
        <v>28</v>
      </c>
      <c r="J48" s="49" t="s">
        <v>29</v>
      </c>
      <c r="K48" s="66">
        <v>503513.26379815198</v>
      </c>
      <c r="L48" s="49" t="s">
        <v>27</v>
      </c>
      <c r="M48" s="49" t="s">
        <v>28</v>
      </c>
      <c r="N48" s="49" t="s">
        <v>62</v>
      </c>
      <c r="O48" s="86">
        <v>-40000000</v>
      </c>
      <c r="P48" s="49"/>
      <c r="Q48" s="49" t="s">
        <v>63</v>
      </c>
      <c r="R48" s="74">
        <v>79.441800000000001</v>
      </c>
      <c r="S48" s="66"/>
      <c r="T48" s="66">
        <v>0</v>
      </c>
      <c r="U48" s="49"/>
      <c r="V48" s="74">
        <v>91.019073641000006</v>
      </c>
      <c r="W48" s="74">
        <v>91.538080981058314</v>
      </c>
      <c r="X48" s="66">
        <v>66514.294211753746</v>
      </c>
      <c r="Y48" s="66">
        <v>66514.294211753746</v>
      </c>
      <c r="Z48" s="66">
        <v>66514.294211753746</v>
      </c>
      <c r="AA48" s="66">
        <v>0</v>
      </c>
      <c r="AB48" s="49"/>
      <c r="AC48" s="56" t="s">
        <v>25</v>
      </c>
      <c r="AE48" s="98">
        <f t="shared" ref="AE48" si="9">IF(Q48&lt;&gt;"",VLOOKUP(Q48,$AE$1:$AF$7,2,FALSE),"")</f>
        <v>91.847800000000007</v>
      </c>
      <c r="AF48" s="98">
        <f t="shared" ref="AF48" si="10">IF(AE48&lt;&gt;"",AE48+W48-V48,"")</f>
        <v>92.36680734005833</v>
      </c>
      <c r="AG48" s="99">
        <f t="shared" ref="AG48" si="11">IF(AF48&lt;&gt;"",X48/(O48/W48+K48),"")</f>
        <v>0.99966389946885759</v>
      </c>
      <c r="AH48" s="100">
        <f ca="1">IF(AF48&lt;&gt;"",(O48/AF48+K48)*AG48,"")</f>
        <v>70433.584367213582</v>
      </c>
    </row>
    <row r="49" spans="1:34" s="47" customFormat="1" x14ac:dyDescent="0.2">
      <c r="A49" s="50"/>
      <c r="B49" s="50"/>
      <c r="C49" s="50"/>
      <c r="D49" s="50"/>
      <c r="E49" s="62"/>
      <c r="F49" s="62"/>
      <c r="G49" s="62"/>
      <c r="H49" s="50"/>
      <c r="I49" s="50"/>
      <c r="J49" s="50"/>
      <c r="K49" s="67">
        <v>503513.26379815198</v>
      </c>
      <c r="L49" s="50"/>
      <c r="M49" s="50"/>
      <c r="N49" s="50"/>
      <c r="O49" s="87">
        <v>-40000000</v>
      </c>
      <c r="P49" s="50"/>
      <c r="Q49" s="50"/>
      <c r="R49" s="75">
        <v>79.441799999999944</v>
      </c>
      <c r="S49" s="67"/>
      <c r="T49" s="67"/>
      <c r="U49" s="50"/>
      <c r="V49" s="75"/>
      <c r="W49" s="75"/>
      <c r="X49" s="67">
        <v>66514.294211753746</v>
      </c>
      <c r="Y49" s="67">
        <v>66514.294211753746</v>
      </c>
      <c r="Z49" s="67">
        <v>66514.294211753746</v>
      </c>
      <c r="AA49" s="67">
        <v>0</v>
      </c>
      <c r="AB49" s="50"/>
      <c r="AC49" s="57"/>
      <c r="AE49" s="98"/>
      <c r="AF49" s="98"/>
      <c r="AG49" s="98"/>
      <c r="AH49" s="100"/>
    </row>
    <row r="50" spans="1:34" s="47" customFormat="1" x14ac:dyDescent="0.2">
      <c r="A50" s="50"/>
      <c r="B50" s="50"/>
      <c r="C50" s="50"/>
      <c r="D50" s="50"/>
      <c r="E50" s="62"/>
      <c r="F50" s="62"/>
      <c r="G50" s="62"/>
      <c r="H50" s="50"/>
      <c r="I50" s="50"/>
      <c r="J50" s="50"/>
      <c r="K50" s="67"/>
      <c r="L50" s="50"/>
      <c r="M50" s="50"/>
      <c r="N50" s="50"/>
      <c r="O50" s="67"/>
      <c r="P50" s="50"/>
      <c r="Q50" s="50"/>
      <c r="R50" s="75"/>
      <c r="S50" s="67"/>
      <c r="T50" s="67"/>
      <c r="U50" s="50"/>
      <c r="V50" s="75"/>
      <c r="W50" s="75"/>
      <c r="X50" s="67"/>
      <c r="Y50" s="67"/>
      <c r="Z50" s="67"/>
      <c r="AA50" s="67"/>
      <c r="AB50" s="50"/>
      <c r="AC50" s="57"/>
      <c r="AE50" s="98"/>
      <c r="AF50" s="98"/>
      <c r="AG50" s="98"/>
      <c r="AH50" s="98"/>
    </row>
    <row r="51" spans="1:34" s="47" customFormat="1" x14ac:dyDescent="0.2">
      <c r="A51" s="50"/>
      <c r="B51" s="50"/>
      <c r="C51" s="50"/>
      <c r="D51" s="50"/>
      <c r="E51" s="62"/>
      <c r="F51" s="62"/>
      <c r="G51" s="62"/>
      <c r="H51" s="50"/>
      <c r="I51" s="50" t="s">
        <v>75</v>
      </c>
      <c r="J51" s="50"/>
      <c r="K51" s="68">
        <v>503513.26379815198</v>
      </c>
      <c r="L51" s="51"/>
      <c r="M51" s="51"/>
      <c r="N51" s="51"/>
      <c r="O51" s="88">
        <v>-40000000</v>
      </c>
      <c r="P51" s="51"/>
      <c r="Q51" s="51"/>
      <c r="R51" s="76">
        <v>79.441799999999944</v>
      </c>
      <c r="S51" s="68"/>
      <c r="T51" s="68"/>
      <c r="U51" s="51"/>
      <c r="V51" s="76"/>
      <c r="W51" s="76"/>
      <c r="X51" s="68">
        <v>66514.294211753746</v>
      </c>
      <c r="Y51" s="68">
        <v>66514.294211753746</v>
      </c>
      <c r="Z51" s="68">
        <v>66514.294211753746</v>
      </c>
      <c r="AA51" s="68">
        <v>0</v>
      </c>
      <c r="AB51" s="51"/>
      <c r="AC51" s="57"/>
      <c r="AE51" s="98"/>
      <c r="AF51" s="98"/>
      <c r="AG51" s="98"/>
      <c r="AH51" s="101">
        <f ca="1">SUM(AH48)</f>
        <v>70433.584367213582</v>
      </c>
    </row>
    <row r="52" spans="1:34"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c r="AE52" s="98"/>
      <c r="AF52" s="98"/>
      <c r="AG52" s="98"/>
      <c r="AH52" s="98"/>
    </row>
    <row r="53" spans="1:34" s="46" customFormat="1" x14ac:dyDescent="0.2">
      <c r="A53" s="49">
        <v>2020</v>
      </c>
      <c r="B53" s="49" t="s">
        <v>64</v>
      </c>
      <c r="C53" s="49">
        <v>386</v>
      </c>
      <c r="D53" s="49" t="s">
        <v>26</v>
      </c>
      <c r="E53" s="61">
        <v>44012</v>
      </c>
      <c r="F53" s="61"/>
      <c r="G53" s="61">
        <v>44211</v>
      </c>
      <c r="H53" s="49" t="s">
        <v>32</v>
      </c>
      <c r="I53" s="49" t="s">
        <v>28</v>
      </c>
      <c r="J53" s="49" t="s">
        <v>29</v>
      </c>
      <c r="K53" s="66">
        <v>254475.91321862399</v>
      </c>
      <c r="L53" s="49" t="s">
        <v>27</v>
      </c>
      <c r="M53" s="49" t="s">
        <v>28</v>
      </c>
      <c r="N53" s="49" t="s">
        <v>65</v>
      </c>
      <c r="O53" s="86">
        <v>-400000</v>
      </c>
      <c r="P53" s="49"/>
      <c r="Q53" s="49" t="s">
        <v>66</v>
      </c>
      <c r="R53" s="74">
        <v>1.571858</v>
      </c>
      <c r="S53" s="66"/>
      <c r="T53" s="66">
        <v>0</v>
      </c>
      <c r="U53" s="49"/>
      <c r="V53" s="74">
        <v>1.6003072828000002</v>
      </c>
      <c r="W53" s="74">
        <v>1.6039413198679195</v>
      </c>
      <c r="X53" s="66">
        <v>5099.0650642578785</v>
      </c>
      <c r="Y53" s="66">
        <v>5099.0650642578785</v>
      </c>
      <c r="Z53" s="66">
        <v>5099.0650642578785</v>
      </c>
      <c r="AA53" s="66">
        <v>0</v>
      </c>
      <c r="AB53" s="49"/>
      <c r="AC53" s="56" t="s">
        <v>25</v>
      </c>
      <c r="AE53" s="98">
        <f t="shared" ref="AE53" si="12">IF(Q53&lt;&gt;"",VLOOKUP(Q53,$AE$1:$AF$7,2,FALSE),"")</f>
        <v>1.6034999999999999</v>
      </c>
      <c r="AF53" s="98">
        <f t="shared" ref="AF53" si="13">IF(AE53&lt;&gt;"",AE53+W53-V53,"")</f>
        <v>1.6071340370679192</v>
      </c>
      <c r="AG53" s="99">
        <f t="shared" ref="AG53" si="14">IF(AF53&lt;&gt;"",X53/(O53/W53+K53),"")</f>
        <v>1.0017354577234154</v>
      </c>
      <c r="AH53" s="100">
        <f t="shared" ref="AH53" si="15">IF(AF53&lt;&gt;"",(O53/AF53+K53)*AG53,"")</f>
        <v>5595.3520824366669</v>
      </c>
    </row>
    <row r="54" spans="1:34" s="47" customFormat="1" x14ac:dyDescent="0.2">
      <c r="A54" s="50"/>
      <c r="B54" s="50"/>
      <c r="C54" s="50"/>
      <c r="D54" s="50"/>
      <c r="E54" s="62"/>
      <c r="F54" s="62"/>
      <c r="G54" s="62"/>
      <c r="H54" s="50"/>
      <c r="I54" s="50"/>
      <c r="J54" s="50"/>
      <c r="K54" s="67">
        <v>254475.91321862399</v>
      </c>
      <c r="L54" s="50"/>
      <c r="M54" s="50"/>
      <c r="N54" s="50"/>
      <c r="O54" s="87">
        <v>-400000</v>
      </c>
      <c r="P54" s="50"/>
      <c r="Q54" s="50"/>
      <c r="R54" s="75">
        <v>1.5718580000000006</v>
      </c>
      <c r="S54" s="67"/>
      <c r="T54" s="67"/>
      <c r="U54" s="50"/>
      <c r="V54" s="75"/>
      <c r="W54" s="75"/>
      <c r="X54" s="67">
        <v>5099.0650642578785</v>
      </c>
      <c r="Y54" s="67">
        <v>5099.0650642578785</v>
      </c>
      <c r="Z54" s="67">
        <v>5099.0650642578785</v>
      </c>
      <c r="AA54" s="67">
        <v>0</v>
      </c>
      <c r="AB54" s="50"/>
      <c r="AC54" s="57"/>
      <c r="AE54" s="98"/>
      <c r="AF54" s="98"/>
      <c r="AG54" s="98"/>
      <c r="AH54" s="100"/>
    </row>
    <row r="55" spans="1:34"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c r="AE55" s="98"/>
      <c r="AF55" s="98"/>
      <c r="AG55" s="98"/>
      <c r="AH55" s="98"/>
    </row>
    <row r="56" spans="1:34" s="47" customFormat="1" x14ac:dyDescent="0.2">
      <c r="A56" s="50"/>
      <c r="B56" s="50"/>
      <c r="C56" s="50"/>
      <c r="D56" s="50"/>
      <c r="E56" s="62"/>
      <c r="F56" s="62"/>
      <c r="G56" s="62"/>
      <c r="H56" s="50"/>
      <c r="I56" s="50" t="s">
        <v>76</v>
      </c>
      <c r="J56" s="50"/>
      <c r="K56" s="68">
        <v>254475.91321862399</v>
      </c>
      <c r="L56" s="51"/>
      <c r="M56" s="51"/>
      <c r="N56" s="51"/>
      <c r="O56" s="88">
        <v>-400000</v>
      </c>
      <c r="P56" s="51"/>
      <c r="Q56" s="51"/>
      <c r="R56" s="76">
        <v>1.5718580000000006</v>
      </c>
      <c r="S56" s="68"/>
      <c r="T56" s="68"/>
      <c r="U56" s="51"/>
      <c r="V56" s="76"/>
      <c r="W56" s="76"/>
      <c r="X56" s="68">
        <v>5099.0650642578785</v>
      </c>
      <c r="Y56" s="68">
        <v>5099.0650642578785</v>
      </c>
      <c r="Z56" s="68">
        <v>5099.0650642578785</v>
      </c>
      <c r="AA56" s="68">
        <v>0</v>
      </c>
      <c r="AB56" s="51"/>
      <c r="AC56" s="57"/>
      <c r="AE56" s="98"/>
      <c r="AF56" s="98"/>
      <c r="AG56" s="98"/>
      <c r="AH56" s="101">
        <f>SUM(AH53)</f>
        <v>5595.3520824366669</v>
      </c>
    </row>
    <row r="57" spans="1:34" s="47" customFormat="1" x14ac:dyDescent="0.2">
      <c r="A57" s="50"/>
      <c r="B57" s="50"/>
      <c r="C57" s="50"/>
      <c r="D57" s="50"/>
      <c r="E57" s="62"/>
      <c r="F57" s="62"/>
      <c r="G57" s="62"/>
      <c r="H57" s="50"/>
      <c r="I57" s="50"/>
      <c r="J57" s="50"/>
      <c r="K57" s="67"/>
      <c r="L57" s="50"/>
      <c r="M57" s="50"/>
      <c r="N57" s="50"/>
      <c r="O57" s="67"/>
      <c r="P57" s="50"/>
      <c r="Q57" s="50"/>
      <c r="R57" s="75"/>
      <c r="S57" s="67"/>
      <c r="T57" s="67"/>
      <c r="U57" s="50"/>
      <c r="V57" s="75"/>
      <c r="W57" s="75"/>
      <c r="X57" s="67"/>
      <c r="Y57" s="67"/>
      <c r="Z57" s="67"/>
      <c r="AA57" s="67"/>
      <c r="AB57" s="50"/>
      <c r="AC57" s="57"/>
      <c r="AE57" s="98"/>
      <c r="AF57" s="98"/>
      <c r="AG57" s="98"/>
      <c r="AH57" s="98"/>
    </row>
    <row r="58" spans="1:34" s="46" customFormat="1" x14ac:dyDescent="0.2">
      <c r="A58" s="48">
        <v>2020</v>
      </c>
      <c r="B58" s="48" t="s">
        <v>67</v>
      </c>
      <c r="C58" s="48">
        <v>378</v>
      </c>
      <c r="D58" s="48" t="s">
        <v>26</v>
      </c>
      <c r="E58" s="60">
        <v>43997</v>
      </c>
      <c r="F58" s="60"/>
      <c r="G58" s="60">
        <v>44151</v>
      </c>
      <c r="H58" s="48" t="s">
        <v>27</v>
      </c>
      <c r="I58" s="48" t="s">
        <v>28</v>
      </c>
      <c r="J58" s="48" t="s">
        <v>29</v>
      </c>
      <c r="K58" s="85">
        <v>-177227.191968064</v>
      </c>
      <c r="L58" s="48" t="s">
        <v>32</v>
      </c>
      <c r="M58" s="48" t="s">
        <v>28</v>
      </c>
      <c r="N58" s="48" t="s">
        <v>68</v>
      </c>
      <c r="O58" s="65">
        <v>200000</v>
      </c>
      <c r="P58" s="48"/>
      <c r="Q58" s="48" t="s">
        <v>69</v>
      </c>
      <c r="R58" s="73">
        <v>1.128495</v>
      </c>
      <c r="S58" s="65"/>
      <c r="T58" s="65">
        <v>0</v>
      </c>
      <c r="U58" s="48"/>
      <c r="V58" s="73">
        <v>1.1720600000000001</v>
      </c>
      <c r="W58" s="73">
        <v>1.1731277448221962</v>
      </c>
      <c r="X58" s="85">
        <v>-6746.7620294510516</v>
      </c>
      <c r="Y58" s="85">
        <v>-6746.7620294510516</v>
      </c>
      <c r="Z58" s="85">
        <v>-6746.7620294510516</v>
      </c>
      <c r="AA58" s="65">
        <v>0</v>
      </c>
      <c r="AB58" s="48"/>
      <c r="AC58" s="55" t="s">
        <v>25</v>
      </c>
      <c r="AE58" s="98">
        <f t="shared" ref="AE58:AE59" si="16">IF(Q58&lt;&gt;"",VLOOKUP(Q58,$AE$1:$AF$7,2,FALSE),"")</f>
        <v>1.1708000000000001</v>
      </c>
      <c r="AF58" s="98">
        <f t="shared" ref="AF58:AF59" si="17">IF(AE58&lt;&gt;"",AE58+W58-V58,"")</f>
        <v>1.1718677448221961</v>
      </c>
      <c r="AG58" s="99">
        <f t="shared" ref="AG58:AG59" si="18">IF(AF58&lt;&gt;"",X58/(O58/W58+K58),"")</f>
        <v>1.0005913539003743</v>
      </c>
      <c r="AH58" s="100">
        <f t="shared" ref="AH58:AH59" si="19">IF(AF58&lt;&gt;"",(O58/AF58+K58)*AG58,"")</f>
        <v>-6563.3476503956808</v>
      </c>
    </row>
    <row r="59" spans="1:34" s="46" customFormat="1" x14ac:dyDescent="0.2">
      <c r="A59" s="49">
        <v>2020</v>
      </c>
      <c r="B59" s="49" t="s">
        <v>70</v>
      </c>
      <c r="C59" s="49">
        <v>383</v>
      </c>
      <c r="D59" s="49" t="s">
        <v>26</v>
      </c>
      <c r="E59" s="61">
        <v>43997</v>
      </c>
      <c r="F59" s="61"/>
      <c r="G59" s="61">
        <v>44151</v>
      </c>
      <c r="H59" s="49" t="s">
        <v>32</v>
      </c>
      <c r="I59" s="49" t="s">
        <v>28</v>
      </c>
      <c r="J59" s="49" t="s">
        <v>29</v>
      </c>
      <c r="K59" s="66">
        <v>176744.33401851199</v>
      </c>
      <c r="L59" s="49" t="s">
        <v>27</v>
      </c>
      <c r="M59" s="49" t="s">
        <v>28</v>
      </c>
      <c r="N59" s="49" t="s">
        <v>68</v>
      </c>
      <c r="O59" s="86">
        <v>-200000</v>
      </c>
      <c r="P59" s="49"/>
      <c r="Q59" s="49" t="s">
        <v>69</v>
      </c>
      <c r="R59" s="74">
        <v>1.131578</v>
      </c>
      <c r="S59" s="66"/>
      <c r="T59" s="66">
        <v>0</v>
      </c>
      <c r="U59" s="49"/>
      <c r="V59" s="74">
        <v>1.1720600000000001</v>
      </c>
      <c r="W59" s="74">
        <v>1.1731277448221962</v>
      </c>
      <c r="X59" s="66">
        <v>6263.6185399677352</v>
      </c>
      <c r="Y59" s="66">
        <v>6263.6185399677352</v>
      </c>
      <c r="Z59" s="66">
        <v>6263.6185399677352</v>
      </c>
      <c r="AA59" s="66">
        <v>0</v>
      </c>
      <c r="AB59" s="49"/>
      <c r="AC59" s="56" t="s">
        <v>25</v>
      </c>
      <c r="AE59" s="98">
        <f t="shared" si="16"/>
        <v>1.1708000000000001</v>
      </c>
      <c r="AF59" s="98">
        <f t="shared" si="17"/>
        <v>1.1718677448221961</v>
      </c>
      <c r="AG59" s="99">
        <f t="shared" si="18"/>
        <v>1.0005913539004523</v>
      </c>
      <c r="AH59" s="100">
        <f t="shared" si="19"/>
        <v>6080.2041609123498</v>
      </c>
    </row>
    <row r="60" spans="1:34" s="47" customFormat="1" x14ac:dyDescent="0.2">
      <c r="A60" s="50"/>
      <c r="B60" s="50"/>
      <c r="C60" s="50"/>
      <c r="D60" s="50"/>
      <c r="E60" s="62"/>
      <c r="F60" s="62"/>
      <c r="G60" s="62"/>
      <c r="H60" s="50"/>
      <c r="I60" s="50"/>
      <c r="J60" s="50"/>
      <c r="K60" s="87">
        <v>-482.85794955200981</v>
      </c>
      <c r="L60" s="50"/>
      <c r="M60" s="50"/>
      <c r="N60" s="50"/>
      <c r="O60" s="67">
        <v>0</v>
      </c>
      <c r="P60" s="50"/>
      <c r="Q60" s="50"/>
      <c r="R60" s="75">
        <v>0</v>
      </c>
      <c r="S60" s="67"/>
      <c r="T60" s="67"/>
      <c r="U60" s="50"/>
      <c r="V60" s="75"/>
      <c r="W60" s="75"/>
      <c r="X60" s="87">
        <v>-483.14348948331644</v>
      </c>
      <c r="Y60" s="87">
        <v>-483.14348948331644</v>
      </c>
      <c r="Z60" s="87">
        <v>-483.14348948331644</v>
      </c>
      <c r="AA60" s="67">
        <v>0</v>
      </c>
      <c r="AB60" s="50"/>
      <c r="AC60" s="57"/>
      <c r="AE60" s="98"/>
      <c r="AF60" s="98"/>
      <c r="AG60" s="98"/>
      <c r="AH60" s="100"/>
    </row>
    <row r="61" spans="1:34"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c r="AE61" s="98"/>
      <c r="AF61" s="98"/>
      <c r="AG61" s="98"/>
      <c r="AH61" s="98"/>
    </row>
    <row r="62" spans="1:34" s="47" customFormat="1" x14ac:dyDescent="0.2">
      <c r="A62" s="50"/>
      <c r="B62" s="50"/>
      <c r="C62" s="50"/>
      <c r="D62" s="50"/>
      <c r="E62" s="62"/>
      <c r="F62" s="62"/>
      <c r="G62" s="62"/>
      <c r="H62" s="50"/>
      <c r="I62" s="50" t="s">
        <v>77</v>
      </c>
      <c r="J62" s="50"/>
      <c r="K62" s="88">
        <v>-482.85794955200981</v>
      </c>
      <c r="L62" s="51"/>
      <c r="M62" s="51"/>
      <c r="N62" s="51"/>
      <c r="O62" s="68">
        <v>0</v>
      </c>
      <c r="P62" s="51"/>
      <c r="Q62" s="51"/>
      <c r="R62" s="76">
        <v>0</v>
      </c>
      <c r="S62" s="68"/>
      <c r="T62" s="68"/>
      <c r="U62" s="51"/>
      <c r="V62" s="76"/>
      <c r="W62" s="76"/>
      <c r="X62" s="88">
        <v>-483.14348948331644</v>
      </c>
      <c r="Y62" s="88">
        <v>-483.14348948331644</v>
      </c>
      <c r="Z62" s="88">
        <v>-483.14348948331644</v>
      </c>
      <c r="AA62" s="68">
        <v>0</v>
      </c>
      <c r="AB62" s="51"/>
      <c r="AC62" s="57"/>
      <c r="AE62" s="98"/>
      <c r="AF62" s="98"/>
      <c r="AG62" s="98"/>
      <c r="AH62" s="101">
        <f>SUM(AH58:AH59)</f>
        <v>-483.143489483331</v>
      </c>
    </row>
    <row r="63" spans="1:34" s="47" customFormat="1" x14ac:dyDescent="0.2">
      <c r="A63" s="50"/>
      <c r="B63" s="50"/>
      <c r="C63" s="50"/>
      <c r="D63" s="50"/>
      <c r="E63" s="62"/>
      <c r="F63" s="62"/>
      <c r="G63" s="62"/>
      <c r="H63" s="50"/>
      <c r="I63" s="50"/>
      <c r="J63" s="50"/>
      <c r="K63" s="67"/>
      <c r="L63" s="50"/>
      <c r="M63" s="50"/>
      <c r="N63" s="50"/>
      <c r="O63" s="67"/>
      <c r="P63" s="50"/>
      <c r="Q63" s="50"/>
      <c r="R63" s="75"/>
      <c r="S63" s="67"/>
      <c r="T63" s="67"/>
      <c r="U63" s="50"/>
      <c r="V63" s="75"/>
      <c r="W63" s="75"/>
      <c r="X63" s="67"/>
      <c r="Y63" s="67"/>
      <c r="Z63" s="67"/>
      <c r="AA63" s="67"/>
      <c r="AB63" s="50"/>
      <c r="AC63" s="57"/>
      <c r="AE63" s="98"/>
      <c r="AF63" s="98"/>
      <c r="AG63" s="98"/>
      <c r="AH63" s="98"/>
    </row>
    <row r="64" spans="1:34" s="47" customFormat="1" x14ac:dyDescent="0.2">
      <c r="A64" s="52"/>
      <c r="B64" s="52"/>
      <c r="C64" s="52"/>
      <c r="D64" s="52"/>
      <c r="E64" s="63"/>
      <c r="F64" s="63"/>
      <c r="G64" s="63"/>
      <c r="H64" s="52"/>
      <c r="I64" s="52"/>
      <c r="J64" s="52"/>
      <c r="K64" s="69"/>
      <c r="L64" s="52"/>
      <c r="M64" s="52"/>
      <c r="N64" s="52"/>
      <c r="O64" s="69"/>
      <c r="P64" s="52"/>
      <c r="Q64" s="52"/>
      <c r="R64" s="80" t="s">
        <v>78</v>
      </c>
      <c r="S64" s="69"/>
      <c r="T64" s="69"/>
      <c r="U64" s="52"/>
      <c r="V64" s="76"/>
      <c r="W64" s="76"/>
      <c r="X64" s="68">
        <v>2292483.8258787855</v>
      </c>
      <c r="Y64" s="68">
        <v>2292483.8258787855</v>
      </c>
      <c r="Z64" s="68">
        <v>2292483.8258787855</v>
      </c>
      <c r="AA64" s="68">
        <v>0</v>
      </c>
      <c r="AB64" s="51"/>
      <c r="AC64" s="58"/>
      <c r="AE64" s="98"/>
      <c r="AF64" s="98"/>
      <c r="AG64" s="98"/>
      <c r="AH64" s="101">
        <f ca="1">AH62+AH56+AH51+AH46+AH37+AH27+AH17</f>
        <v>2853046.0397447711</v>
      </c>
    </row>
    <row r="65" spans="1:30" x14ac:dyDescent="0.2">
      <c r="A65" s="53"/>
      <c r="B65" s="53"/>
      <c r="C65" s="53"/>
      <c r="D65" s="53"/>
      <c r="E65" s="59"/>
      <c r="F65" s="59"/>
      <c r="G65" s="59"/>
      <c r="H65" s="53"/>
      <c r="I65" s="53"/>
      <c r="J65" s="53"/>
      <c r="K65" s="64"/>
      <c r="L65" s="53"/>
      <c r="M65" s="53"/>
      <c r="N65" s="53"/>
      <c r="O65" s="64"/>
      <c r="P65" s="53"/>
      <c r="Q65" s="53"/>
      <c r="R65" s="72"/>
      <c r="S65" s="64"/>
      <c r="T65" s="64"/>
      <c r="U65" s="53"/>
      <c r="V65" s="72"/>
      <c r="W65" s="72"/>
      <c r="X65" s="64"/>
      <c r="Y65" s="64"/>
      <c r="Z65" s="64"/>
      <c r="AA65" s="64"/>
      <c r="AB65" s="53"/>
      <c r="AC65" s="54"/>
      <c r="AD65" s="102"/>
    </row>
    <row r="66" spans="1:30" x14ac:dyDescent="0.2">
      <c r="D66"/>
      <c r="P66"/>
      <c r="R66" s="77"/>
      <c r="S66" s="40"/>
      <c r="T66" s="40"/>
      <c r="AC66" s="32"/>
    </row>
    <row r="67" spans="1:30" x14ac:dyDescent="0.2">
      <c r="D67"/>
      <c r="P67"/>
      <c r="R67" s="77"/>
      <c r="S67" s="40"/>
      <c r="T67" s="40"/>
      <c r="AC67" s="32"/>
    </row>
    <row r="68" spans="1:30" x14ac:dyDescent="0.2">
      <c r="D68"/>
      <c r="P68"/>
      <c r="R68" s="77"/>
      <c r="S68" s="40"/>
      <c r="T68" s="40"/>
      <c r="AC68" s="32"/>
    </row>
    <row r="69" spans="1:30" x14ac:dyDescent="0.2">
      <c r="D69"/>
      <c r="P69"/>
      <c r="R69" s="77"/>
      <c r="S69" s="40"/>
      <c r="T69" s="40"/>
      <c r="AC69" s="32"/>
    </row>
    <row r="70" spans="1:30" x14ac:dyDescent="0.2">
      <c r="D70"/>
      <c r="P70"/>
      <c r="R70" s="77"/>
      <c r="S70" s="40"/>
      <c r="T70" s="40"/>
      <c r="AC70" s="32"/>
    </row>
    <row r="71" spans="1:30" x14ac:dyDescent="0.2">
      <c r="D71"/>
      <c r="P71"/>
      <c r="R71" s="77"/>
      <c r="S71" s="40"/>
      <c r="T71" s="40"/>
      <c r="AC71" s="32"/>
    </row>
    <row r="72" spans="1:30" x14ac:dyDescent="0.2">
      <c r="D72"/>
      <c r="P72"/>
      <c r="R72" s="77"/>
      <c r="S72" s="40"/>
      <c r="T72" s="40"/>
      <c r="AC72" s="32"/>
    </row>
    <row r="73" spans="1:30" x14ac:dyDescent="0.2">
      <c r="D73"/>
      <c r="P73"/>
      <c r="R73" s="77"/>
      <c r="S73" s="40"/>
      <c r="T73" s="40"/>
      <c r="AC73" s="32"/>
    </row>
    <row r="74" spans="1:30" x14ac:dyDescent="0.2">
      <c r="D74"/>
      <c r="P74"/>
      <c r="R74" s="77"/>
      <c r="S74" s="40"/>
      <c r="T74" s="40"/>
      <c r="AC74" s="32"/>
    </row>
    <row r="75" spans="1:30" x14ac:dyDescent="0.2">
      <c r="D75"/>
      <c r="P75"/>
      <c r="R75" s="77"/>
      <c r="S75" s="40"/>
      <c r="T75" s="40"/>
      <c r="AC75" s="32"/>
    </row>
    <row r="76" spans="1:30" x14ac:dyDescent="0.2">
      <c r="D76"/>
      <c r="P76"/>
      <c r="R76" s="77"/>
      <c r="S76" s="40"/>
      <c r="T76" s="40"/>
      <c r="AC76" s="32"/>
    </row>
    <row r="77" spans="1:30" x14ac:dyDescent="0.2">
      <c r="D77"/>
      <c r="P77"/>
      <c r="R77" s="77"/>
      <c r="S77" s="40"/>
      <c r="T77" s="40"/>
      <c r="AC77" s="32"/>
    </row>
    <row r="78" spans="1:30" x14ac:dyDescent="0.2">
      <c r="D78"/>
      <c r="P78"/>
      <c r="R78" s="77"/>
      <c r="S78" s="40"/>
      <c r="T78" s="40"/>
      <c r="AC78" s="32"/>
    </row>
    <row r="79" spans="1:30" x14ac:dyDescent="0.2">
      <c r="D79"/>
      <c r="P79"/>
      <c r="R79" s="77"/>
      <c r="S79" s="40"/>
      <c r="T79" s="40"/>
      <c r="AC79" s="32"/>
    </row>
    <row r="80" spans="1:30"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sheetData>
  <mergeCells count="26">
    <mergeCell ref="AE9:AE11"/>
    <mergeCell ref="AF9:AF11"/>
    <mergeCell ref="AG9:AG11"/>
    <mergeCell ref="AH9:AH11"/>
    <mergeCell ref="A9:A11"/>
    <mergeCell ref="E9:E11"/>
    <mergeCell ref="B9:B11"/>
    <mergeCell ref="C9:C11"/>
    <mergeCell ref="AC9:AC11"/>
    <mergeCell ref="D9:D11"/>
    <mergeCell ref="V9:AA9"/>
    <mergeCell ref="X10:AA10"/>
    <mergeCell ref="V10:V11"/>
    <mergeCell ref="W10:W11"/>
    <mergeCell ref="X11:Y11"/>
    <mergeCell ref="S9:T11"/>
    <mergeCell ref="F9:F11"/>
    <mergeCell ref="J9:K11"/>
    <mergeCell ref="Q9:R11"/>
    <mergeCell ref="H9:H11"/>
    <mergeCell ref="I9:I11"/>
    <mergeCell ref="N9:O11"/>
    <mergeCell ref="G9:G11"/>
    <mergeCell ref="L9:L11"/>
    <mergeCell ref="M9:M11"/>
    <mergeCell ref="P9:P11"/>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0" t="s">
        <v>22</v>
      </c>
      <c r="B2" s="131"/>
      <c r="C2" s="131"/>
      <c r="D2" s="26"/>
      <c r="E2" s="26"/>
      <c r="F2" s="25"/>
      <c r="G2" s="27"/>
      <c r="H2" s="27"/>
      <c r="I2" s="27"/>
      <c r="J2" s="27"/>
    </row>
    <row r="3" spans="1:10" s="7" customFormat="1" ht="15.75" x14ac:dyDescent="0.25">
      <c r="A3" s="132"/>
      <c r="B3" s="132"/>
      <c r="C3" s="13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2020-10-08T13:19:24Z</dcterms:modified>
</cp:coreProperties>
</file>