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C8CA8AEF-1285-45E5-9FF5-001F9AB4118D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Résumé!$A$6:$DG$31</definedName>
    <definedName name="_xlnm.Print_Area" localSheetId="1">'VT lissée Caps depuis 29-12-17'!$A$1:$T$24</definedName>
    <definedName name="_xlnm.Print_Area" localSheetId="2">'VT lissée Caps depuis origine'!$A$1:$T$24</definedName>
  </definedNames>
  <calcPr calcId="181029" calcMode="manual"/>
</workbook>
</file>

<file path=xl/calcChain.xml><?xml version="1.0" encoding="utf-8"?>
<calcChain xmlns="http://schemas.openxmlformats.org/spreadsheetml/2006/main">
  <c r="DI7" i="1" l="1"/>
  <c r="CX21" i="1"/>
  <c r="DI21" i="1" l="1"/>
  <c r="DI19" i="1"/>
  <c r="DI18" i="1"/>
  <c r="DI17" i="1"/>
  <c r="DI16" i="1"/>
  <c r="DI15" i="1"/>
  <c r="DI14" i="1"/>
  <c r="DI13" i="1"/>
  <c r="DI11" i="1"/>
  <c r="DI10" i="1"/>
  <c r="DI9" i="1"/>
  <c r="DI8" i="1"/>
  <c r="DG7" i="1"/>
  <c r="DF7" i="1"/>
  <c r="DF21" i="1" s="1"/>
  <c r="DE21" i="1"/>
  <c r="DE19" i="1"/>
  <c r="DE18" i="1"/>
  <c r="DE17" i="1"/>
  <c r="DE15" i="1"/>
  <c r="DE14" i="1"/>
  <c r="DE13" i="1"/>
  <c r="DE11" i="1"/>
  <c r="DE9" i="1"/>
  <c r="DE8" i="1"/>
  <c r="DE7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D7" i="1"/>
  <c r="DG20" i="1"/>
  <c r="DF20" i="1"/>
  <c r="DE20" i="1"/>
  <c r="DG19" i="1"/>
  <c r="DF19" i="1"/>
  <c r="DG18" i="1"/>
  <c r="DF18" i="1"/>
  <c r="DG17" i="1"/>
  <c r="DF17" i="1"/>
  <c r="DG16" i="1"/>
  <c r="DF16" i="1"/>
  <c r="DE16" i="1"/>
  <c r="DG15" i="1"/>
  <c r="DF15" i="1"/>
  <c r="DG14" i="1"/>
  <c r="DF14" i="1"/>
  <c r="DG13" i="1"/>
  <c r="DF13" i="1"/>
  <c r="DG12" i="1"/>
  <c r="DF12" i="1"/>
  <c r="DE12" i="1"/>
  <c r="DG11" i="1"/>
  <c r="DF11" i="1"/>
  <c r="DG10" i="1"/>
  <c r="DF10" i="1"/>
  <c r="DE10" i="1"/>
  <c r="DG9" i="1"/>
  <c r="DF9" i="1"/>
  <c r="DG8" i="1"/>
  <c r="DG21" i="1" s="1"/>
  <c r="DF8" i="1"/>
  <c r="DI12" i="1" l="1"/>
  <c r="DI20" i="1"/>
  <c r="CY11" i="1"/>
  <c r="CU11" i="1"/>
  <c r="CY10" i="1"/>
  <c r="CU10" i="1"/>
  <c r="CU21" i="1" s="1"/>
  <c r="CY7" i="1"/>
  <c r="CZ7" i="1"/>
  <c r="CZ21" i="1" s="1"/>
  <c r="DA7" i="1"/>
  <c r="DB7" i="1"/>
  <c r="CY8" i="1"/>
  <c r="CZ8" i="1"/>
  <c r="DA8" i="1"/>
  <c r="DB8" i="1"/>
  <c r="DB21" i="1" s="1"/>
  <c r="CY9" i="1"/>
  <c r="CZ9" i="1"/>
  <c r="DA9" i="1"/>
  <c r="DB9" i="1"/>
  <c r="CZ10" i="1"/>
  <c r="DA10" i="1"/>
  <c r="DB10" i="1"/>
  <c r="CZ11" i="1"/>
  <c r="DA11" i="1"/>
  <c r="DB11" i="1"/>
  <c r="CY12" i="1"/>
  <c r="CZ12" i="1"/>
  <c r="DA12" i="1"/>
  <c r="DB12" i="1"/>
  <c r="CY13" i="1"/>
  <c r="CY21" i="1" s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Y18" i="1"/>
  <c r="CZ18" i="1"/>
  <c r="DA18" i="1"/>
  <c r="DB18" i="1"/>
  <c r="CY19" i="1"/>
  <c r="CZ19" i="1"/>
  <c r="DA19" i="1"/>
  <c r="DB19" i="1"/>
  <c r="CY20" i="1"/>
  <c r="CZ20" i="1"/>
  <c r="DA20" i="1"/>
  <c r="DB20" i="1"/>
  <c r="DA21" i="1"/>
  <c r="CW21" i="1"/>
  <c r="CV21" i="1"/>
  <c r="CL10" i="1"/>
  <c r="CL11" i="1"/>
  <c r="CS11" i="1" s="1"/>
  <c r="CS12" i="1"/>
  <c r="CS17" i="1"/>
  <c r="CM21" i="1"/>
  <c r="CO21" i="1"/>
  <c r="CN21" i="1"/>
  <c r="CR20" i="1"/>
  <c r="CQ20" i="1"/>
  <c r="CP20" i="1"/>
  <c r="CS20" i="1"/>
  <c r="CQ19" i="1"/>
  <c r="CP19" i="1"/>
  <c r="CS19" i="1"/>
  <c r="CS18" i="1"/>
  <c r="CR18" i="1"/>
  <c r="CQ18" i="1"/>
  <c r="CP18" i="1"/>
  <c r="CR17" i="1"/>
  <c r="CQ17" i="1"/>
  <c r="CP17" i="1"/>
  <c r="CR16" i="1"/>
  <c r="CQ16" i="1"/>
  <c r="CP16" i="1"/>
  <c r="CS16" i="1"/>
  <c r="CR15" i="1"/>
  <c r="CQ15" i="1"/>
  <c r="CP15" i="1"/>
  <c r="CS15" i="1"/>
  <c r="CS14" i="1"/>
  <c r="CR14" i="1"/>
  <c r="CQ14" i="1"/>
  <c r="CP14" i="1"/>
  <c r="CR13" i="1"/>
  <c r="CQ13" i="1"/>
  <c r="CP13" i="1"/>
  <c r="CS13" i="1"/>
  <c r="CR12" i="1"/>
  <c r="CQ12" i="1"/>
  <c r="CP12" i="1"/>
  <c r="CR11" i="1"/>
  <c r="CQ11" i="1"/>
  <c r="CP11" i="1"/>
  <c r="CR10" i="1"/>
  <c r="CQ10" i="1"/>
  <c r="CP10" i="1"/>
  <c r="CS10" i="1"/>
  <c r="CR9" i="1"/>
  <c r="CQ9" i="1"/>
  <c r="CP9" i="1"/>
  <c r="CS9" i="1"/>
  <c r="CR8" i="1"/>
  <c r="CQ8" i="1"/>
  <c r="CP8" i="1"/>
  <c r="CS8" i="1"/>
  <c r="CS7" i="1"/>
  <c r="CR7" i="1"/>
  <c r="CQ7" i="1"/>
  <c r="CP7" i="1"/>
  <c r="CF21" i="1"/>
  <c r="CR19" i="1" l="1"/>
  <c r="CR21" i="1" s="1"/>
  <c r="CQ21" i="1"/>
  <c r="CL21" i="1"/>
  <c r="CP21" i="1"/>
  <c r="CS21" i="1"/>
  <c r="CE21" i="1"/>
  <c r="CD21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7" i="1"/>
  <c r="CC21" i="1" l="1"/>
  <c r="CJ20" i="1" l="1"/>
  <c r="CI20" i="1"/>
  <c r="CH20" i="1"/>
  <c r="CG20" i="1"/>
  <c r="CJ19" i="1"/>
  <c r="CI19" i="1"/>
  <c r="CH19" i="1"/>
  <c r="CG19" i="1"/>
  <c r="CJ18" i="1"/>
  <c r="CI18" i="1"/>
  <c r="CH18" i="1"/>
  <c r="CG18" i="1"/>
  <c r="CJ17" i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21" i="1" l="1"/>
  <c r="CI21" i="1"/>
  <c r="CG21" i="1"/>
  <c r="CH21" i="1"/>
  <c r="BW21" i="1" l="1"/>
  <c r="BV21" i="1"/>
  <c r="BU21" i="1"/>
  <c r="BT21" i="1"/>
  <c r="CA20" i="1"/>
  <c r="BZ20" i="1"/>
  <c r="BY20" i="1"/>
  <c r="BX20" i="1"/>
  <c r="CA19" i="1"/>
  <c r="BZ19" i="1"/>
  <c r="BY19" i="1"/>
  <c r="BX19" i="1"/>
  <c r="CA18" i="1"/>
  <c r="BZ18" i="1"/>
  <c r="BY18" i="1"/>
  <c r="BX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21" i="1" l="1"/>
  <c r="BZ21" i="1"/>
  <c r="CA21" i="1"/>
  <c r="BY21" i="1"/>
  <c r="BB21" i="1"/>
  <c r="BR20" i="1" l="1"/>
  <c r="BQ20" i="1"/>
  <c r="BP20" i="1"/>
  <c r="BO20" i="1"/>
  <c r="G21" i="1"/>
  <c r="F21" i="1"/>
  <c r="E21" i="1"/>
  <c r="BR7" i="1" l="1"/>
  <c r="BQ18" i="1"/>
  <c r="BQ17" i="1"/>
  <c r="BQ15" i="1"/>
  <c r="BQ14" i="1"/>
  <c r="BQ12" i="1"/>
  <c r="BQ11" i="1"/>
  <c r="BQ10" i="1"/>
  <c r="BQ8" i="1"/>
  <c r="BQ7" i="1"/>
  <c r="BP19" i="1"/>
  <c r="BP18" i="1"/>
  <c r="BP16" i="1"/>
  <c r="BP15" i="1"/>
  <c r="BP14" i="1"/>
  <c r="BP13" i="1"/>
  <c r="BP12" i="1"/>
  <c r="BP11" i="1"/>
  <c r="BP10" i="1"/>
  <c r="BP9" i="1"/>
  <c r="BP8" i="1"/>
  <c r="BF8" i="1"/>
  <c r="BF7" i="1"/>
  <c r="BN21" i="1"/>
  <c r="BM21" i="1"/>
  <c r="BL21" i="1"/>
  <c r="BK21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R19" i="1" l="1"/>
  <c r="BQ19" i="1"/>
  <c r="BR18" i="1"/>
  <c r="BR17" i="1"/>
  <c r="BP17" i="1"/>
  <c r="BR16" i="1"/>
  <c r="BQ16" i="1"/>
  <c r="BR15" i="1"/>
  <c r="BR14" i="1"/>
  <c r="BR13" i="1"/>
  <c r="BQ13" i="1"/>
  <c r="BR12" i="1"/>
  <c r="BR11" i="1"/>
  <c r="BR10" i="1"/>
  <c r="BR9" i="1"/>
  <c r="BQ9" i="1"/>
  <c r="BR8" i="1"/>
  <c r="BP7" i="1"/>
  <c r="BR21" i="1" l="1"/>
  <c r="AA7" i="6"/>
  <c r="AC7" i="6"/>
  <c r="W12" i="6"/>
  <c r="W13" i="6"/>
  <c r="W14" i="6"/>
  <c r="W15" i="6"/>
  <c r="W16" i="6"/>
  <c r="W17" i="6"/>
  <c r="W18" i="6"/>
  <c r="W19" i="6"/>
  <c r="W20" i="6"/>
  <c r="W21" i="6"/>
  <c r="W11" i="6"/>
  <c r="V12" i="6"/>
  <c r="AA12" i="6" s="1"/>
  <c r="V13" i="6"/>
  <c r="AC13" i="6" s="1"/>
  <c r="V14" i="6"/>
  <c r="AA14" i="6" s="1"/>
  <c r="V15" i="6"/>
  <c r="AB15" i="6" s="1"/>
  <c r="V16" i="6"/>
  <c r="AD16" i="6" s="1"/>
  <c r="V17" i="6"/>
  <c r="V18" i="6"/>
  <c r="V19" i="6"/>
  <c r="V20" i="6"/>
  <c r="AI20" i="6" s="1"/>
  <c r="V21" i="6"/>
  <c r="V22" i="6"/>
  <c r="V23" i="6"/>
  <c r="AC23" i="6" s="1"/>
  <c r="V11" i="6"/>
  <c r="T24" i="6"/>
  <c r="S24" i="6"/>
  <c r="R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2" i="6" s="1"/>
  <c r="AS7" i="6"/>
  <c r="AR7" i="6"/>
  <c r="AQ7" i="6"/>
  <c r="AP7" i="6"/>
  <c r="AO7" i="6"/>
  <c r="AN7" i="6"/>
  <c r="AM7" i="6"/>
  <c r="AL7" i="6"/>
  <c r="AL22" i="6" s="1"/>
  <c r="AK7" i="6"/>
  <c r="AJ7" i="6"/>
  <c r="AI7" i="6"/>
  <c r="AH7" i="6"/>
  <c r="AH20" i="6" s="1"/>
  <c r="AG7" i="6"/>
  <c r="AF7" i="6"/>
  <c r="AE7" i="6"/>
  <c r="AE19" i="6" l="1"/>
  <c r="AF23" i="6"/>
  <c r="AF11" i="6"/>
  <c r="AE18" i="6"/>
  <c r="AG17" i="6"/>
  <c r="AM19" i="6"/>
  <c r="AM16" i="6"/>
  <c r="AK21" i="6"/>
  <c r="Z23" i="6"/>
  <c r="AL21" i="6"/>
  <c r="AD15" i="6"/>
  <c r="AR23" i="6"/>
  <c r="AI12" i="6"/>
  <c r="AL13" i="6"/>
  <c r="AN23" i="6"/>
  <c r="AH22" i="6"/>
  <c r="AO22" i="6"/>
  <c r="AB22" i="6"/>
  <c r="AB18" i="6"/>
  <c r="AO17" i="6"/>
  <c r="AT16" i="6"/>
  <c r="AG14" i="6"/>
  <c r="AM11" i="6"/>
  <c r="AE23" i="6"/>
  <c r="AM23" i="6"/>
  <c r="AU23" i="6"/>
  <c r="AB17" i="6"/>
  <c r="Z22" i="6"/>
  <c r="AQ23" i="6"/>
  <c r="AI23" i="6"/>
  <c r="AB23" i="6"/>
  <c r="AN22" i="6"/>
  <c r="AE22" i="6"/>
  <c r="AT21" i="6"/>
  <c r="AD21" i="6"/>
  <c r="AA20" i="6"/>
  <c r="AF19" i="6"/>
  <c r="AK18" i="6"/>
  <c r="AA18" i="6"/>
  <c r="AN17" i="6"/>
  <c r="AF17" i="6"/>
  <c r="AR15" i="6"/>
  <c r="AA15" i="6"/>
  <c r="AF14" i="6"/>
  <c r="AK13" i="6"/>
  <c r="AJ22" i="6"/>
  <c r="AR22" i="6"/>
  <c r="AH11" i="6"/>
  <c r="AG16" i="6"/>
  <c r="Z16" i="6"/>
  <c r="AP23" i="6"/>
  <c r="AH23" i="6"/>
  <c r="AA23" i="6"/>
  <c r="AM22" i="6"/>
  <c r="AD22" i="6"/>
  <c r="AS21" i="6"/>
  <c r="AC21" i="6"/>
  <c r="AU19" i="6"/>
  <c r="AJ18" i="6"/>
  <c r="AU17" i="6"/>
  <c r="AM17" i="6"/>
  <c r="AE17" i="6"/>
  <c r="AL16" i="6"/>
  <c r="AJ15" i="6"/>
  <c r="AO14" i="6"/>
  <c r="AT13" i="6"/>
  <c r="AD13" i="6"/>
  <c r="AU11" i="6"/>
  <c r="AE11" i="6"/>
  <c r="AF22" i="6"/>
  <c r="AR18" i="6"/>
  <c r="AK22" i="6"/>
  <c r="AS22" i="6"/>
  <c r="AH19" i="6"/>
  <c r="AB11" i="6"/>
  <c r="AU14" i="6"/>
  <c r="AA22" i="6"/>
  <c r="Z15" i="6"/>
  <c r="AO23" i="6"/>
  <c r="AG23" i="6"/>
  <c r="AU22" i="6"/>
  <c r="AG22" i="6"/>
  <c r="AC22" i="6"/>
  <c r="AN19" i="6"/>
  <c r="AS18" i="6"/>
  <c r="AC18" i="6"/>
  <c r="AP17" i="6"/>
  <c r="AH17" i="6"/>
  <c r="AU16" i="6"/>
  <c r="AE16" i="6"/>
  <c r="AI15" i="6"/>
  <c r="AN14" i="6"/>
  <c r="AS13" i="6"/>
  <c r="AN11" i="6"/>
  <c r="AI18" i="6"/>
  <c r="AI22" i="6"/>
  <c r="AW22" i="6" s="1"/>
  <c r="AQ22" i="6"/>
  <c r="AQ18" i="6"/>
  <c r="AF21" i="6"/>
  <c r="AN21" i="6"/>
  <c r="AR21" i="6"/>
  <c r="AG21" i="6"/>
  <c r="AO21" i="6"/>
  <c r="AP21" i="6"/>
  <c r="AQ21" i="6"/>
  <c r="Z21" i="6"/>
  <c r="AJ21" i="6"/>
  <c r="AE21" i="6"/>
  <c r="AM21" i="6"/>
  <c r="AU21" i="6"/>
  <c r="AH21" i="6"/>
  <c r="AA21" i="6"/>
  <c r="AI21" i="6"/>
  <c r="AB21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6" i="6"/>
  <c r="AR16" i="6"/>
  <c r="AK16" i="6"/>
  <c r="AI16" i="6"/>
  <c r="AB16" i="6"/>
  <c r="AQ16" i="6"/>
  <c r="AJ16" i="6"/>
  <c r="AC16" i="6"/>
  <c r="AS16" i="6"/>
  <c r="AQ20" i="6"/>
  <c r="AQ12" i="6"/>
  <c r="AC20" i="6"/>
  <c r="AK20" i="6"/>
  <c r="AS20" i="6"/>
  <c r="AU20" i="6"/>
  <c r="AN20" i="6"/>
  <c r="AO20" i="6"/>
  <c r="AD20" i="6"/>
  <c r="AL20" i="6"/>
  <c r="AT20" i="6"/>
  <c r="AE20" i="6"/>
  <c r="Z20" i="6"/>
  <c r="AF20" i="6"/>
  <c r="AB20" i="6"/>
  <c r="AJ20" i="6"/>
  <c r="AW20" i="6" s="1"/>
  <c r="AR20" i="6"/>
  <c r="AM20" i="6"/>
  <c r="AG20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F15" i="6"/>
  <c r="AG15" i="6"/>
  <c r="AP15" i="6"/>
  <c r="AN15" i="6"/>
  <c r="AO15" i="6"/>
  <c r="AH15" i="6"/>
  <c r="AJ23" i="6"/>
  <c r="AP20" i="6"/>
  <c r="AQ15" i="6"/>
  <c r="AP12" i="6"/>
  <c r="AL19" i="6"/>
  <c r="AD19" i="6"/>
  <c r="AM14" i="6"/>
  <c r="AL11" i="6"/>
  <c r="AS19" i="6"/>
  <c r="AC19" i="6"/>
  <c r="AH18" i="6"/>
  <c r="AT14" i="6"/>
  <c r="AD14" i="6"/>
  <c r="AC11" i="6"/>
  <c r="AR19" i="6"/>
  <c r="AO18" i="6"/>
  <c r="AL17" i="6"/>
  <c r="AK14" i="6"/>
  <c r="AC14" i="6"/>
  <c r="AJ11" i="6"/>
  <c r="Z18" i="6"/>
  <c r="AT23" i="6"/>
  <c r="AL23" i="6"/>
  <c r="AD23" i="6"/>
  <c r="Z11" i="6"/>
  <c r="Z17" i="6"/>
  <c r="AS23" i="6"/>
  <c r="AK23" i="6"/>
  <c r="AP22" i="6"/>
  <c r="AO19" i="6"/>
  <c r="AG19" i="6"/>
  <c r="AT18" i="6"/>
  <c r="AL18" i="6"/>
  <c r="AD18" i="6"/>
  <c r="AQ17" i="6"/>
  <c r="AI17" i="6"/>
  <c r="AA17" i="6"/>
  <c r="AN16" i="6"/>
  <c r="AF16" i="6"/>
  <c r="AS15" i="6"/>
  <c r="AK15" i="6"/>
  <c r="AC15" i="6"/>
  <c r="AP14" i="6"/>
  <c r="AH14" i="6"/>
  <c r="AO11" i="6"/>
  <c r="AG11" i="6"/>
  <c r="Z14" i="6"/>
  <c r="AT19" i="6"/>
  <c r="AE14" i="6"/>
  <c r="AD11" i="6"/>
  <c r="AK19" i="6"/>
  <c r="AP18" i="6"/>
  <c r="AL14" i="6"/>
  <c r="AK11" i="6"/>
  <c r="AB19" i="6"/>
  <c r="AT17" i="6"/>
  <c r="AS14" i="6"/>
  <c r="AR11" i="6"/>
  <c r="AQ19" i="6"/>
  <c r="AI19" i="6"/>
  <c r="AA19" i="6"/>
  <c r="AN18" i="6"/>
  <c r="AF18" i="6"/>
  <c r="AS17" i="6"/>
  <c r="AK17" i="6"/>
  <c r="AC17" i="6"/>
  <c r="AP16" i="6"/>
  <c r="AH16" i="6"/>
  <c r="AU15" i="6"/>
  <c r="AM15" i="6"/>
  <c r="AE15" i="6"/>
  <c r="AR14" i="6"/>
  <c r="AJ14" i="6"/>
  <c r="AB14" i="6"/>
  <c r="AQ11" i="6"/>
  <c r="AI11" i="6"/>
  <c r="AA11" i="6"/>
  <c r="AT11" i="6"/>
  <c r="AS11" i="6"/>
  <c r="AJ19" i="6"/>
  <c r="AG18" i="6"/>
  <c r="AD17" i="6"/>
  <c r="Z19" i="6"/>
  <c r="AP19" i="6"/>
  <c r="AU18" i="6"/>
  <c r="AM18" i="6"/>
  <c r="AR17" i="6"/>
  <c r="AJ17" i="6"/>
  <c r="AO16" i="6"/>
  <c r="AT15" i="6"/>
  <c r="AL15" i="6"/>
  <c r="AQ14" i="6"/>
  <c r="AI14" i="6"/>
  <c r="AP11" i="6"/>
  <c r="W24" i="6"/>
  <c r="G10" i="5"/>
  <c r="AW14" i="6" l="1"/>
  <c r="Y18" i="6"/>
  <c r="AW21" i="6"/>
  <c r="AW18" i="6"/>
  <c r="Y22" i="6"/>
  <c r="AC24" i="6"/>
  <c r="AW19" i="6"/>
  <c r="AW17" i="6"/>
  <c r="AW16" i="6"/>
  <c r="AW11" i="6"/>
  <c r="AA24" i="6"/>
  <c r="AW13" i="6"/>
  <c r="AW15" i="6"/>
  <c r="AW23" i="6"/>
  <c r="AW12" i="6"/>
  <c r="Y11" i="6"/>
  <c r="Y16" i="6"/>
  <c r="Y23" i="6"/>
  <c r="AB24" i="6"/>
  <c r="Y15" i="6"/>
  <c r="Y14" i="6"/>
  <c r="Y19" i="6"/>
  <c r="Y17" i="6"/>
  <c r="Z24" i="6"/>
  <c r="Y20" i="6"/>
  <c r="Y13" i="6"/>
  <c r="Y12" i="6"/>
  <c r="Y21" i="6"/>
  <c r="AO24" i="6"/>
  <c r="AT24" i="6"/>
  <c r="AI24" i="6"/>
  <c r="AP24" i="6"/>
  <c r="AL24" i="6"/>
  <c r="AH24" i="6"/>
  <c r="AU24" i="6"/>
  <c r="AM24" i="6"/>
  <c r="AE24" i="6"/>
  <c r="AG24" i="6"/>
  <c r="AN24" i="6"/>
  <c r="AF24" i="6"/>
  <c r="AS24" i="6"/>
  <c r="AR24" i="6"/>
  <c r="AK24" i="6"/>
  <c r="AJ24" i="6"/>
  <c r="AQ24" i="6"/>
  <c r="AD24" i="6"/>
  <c r="G5" i="5"/>
  <c r="BE21" i="1"/>
  <c r="BD21" i="1"/>
  <c r="BC21" i="1"/>
  <c r="BI19" i="1"/>
  <c r="BH19" i="1"/>
  <c r="BG19" i="1"/>
  <c r="BF19" i="1"/>
  <c r="BI18" i="1"/>
  <c r="BH18" i="1"/>
  <c r="BG18" i="1"/>
  <c r="BF18" i="1"/>
  <c r="BI17" i="1"/>
  <c r="BH17" i="1"/>
  <c r="BG17" i="1"/>
  <c r="BF17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I7" i="1"/>
  <c r="BH7" i="1"/>
  <c r="BG7" i="1"/>
  <c r="BF21" i="1" l="1"/>
  <c r="Y24" i="6"/>
  <c r="BG21" i="1"/>
  <c r="BH21" i="1"/>
  <c r="BI21" i="1"/>
  <c r="Y23" i="4" l="1"/>
  <c r="Y22" i="4"/>
  <c r="V12" i="4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20" i="4"/>
  <c r="AB20" i="4" s="1"/>
  <c r="V21" i="4"/>
  <c r="AB21" i="4" s="1"/>
  <c r="V11" i="4"/>
  <c r="AB11" i="4" s="1"/>
  <c r="AB12" i="4"/>
  <c r="I12" i="4"/>
  <c r="I13" i="4"/>
  <c r="I14" i="4"/>
  <c r="I15" i="4"/>
  <c r="I16" i="4"/>
  <c r="I17" i="4"/>
  <c r="I18" i="4"/>
  <c r="I19" i="4"/>
  <c r="I20" i="4"/>
  <c r="I21" i="4"/>
  <c r="I22" i="4"/>
  <c r="I23" i="4"/>
  <c r="I11" i="4"/>
  <c r="Z24" i="4"/>
  <c r="W24" i="4" l="1"/>
  <c r="T24" i="4"/>
  <c r="S24" i="4"/>
  <c r="BQ21" i="1" s="1"/>
  <c r="R24" i="4"/>
  <c r="BP21" i="1" s="1"/>
  <c r="AS7" i="4"/>
  <c r="AS22" i="4" s="1"/>
  <c r="AR7" i="4"/>
  <c r="AR23" i="4" s="1"/>
  <c r="AQ7" i="4"/>
  <c r="AQ22" i="4" s="1"/>
  <c r="AP7" i="4"/>
  <c r="AP22" i="4" s="1"/>
  <c r="AO7" i="4"/>
  <c r="AO23" i="4" s="1"/>
  <c r="AN7" i="4"/>
  <c r="AN23" i="4" s="1"/>
  <c r="AM7" i="4"/>
  <c r="AM22" i="4" s="1"/>
  <c r="AL7" i="4"/>
  <c r="AL22" i="4" s="1"/>
  <c r="AK7" i="4"/>
  <c r="AK22" i="4" s="1"/>
  <c r="AJ7" i="4"/>
  <c r="AJ23" i="4" s="1"/>
  <c r="AI7" i="4"/>
  <c r="AI22" i="4" s="1"/>
  <c r="AH7" i="4"/>
  <c r="AH23" i="4" s="1"/>
  <c r="AG7" i="4"/>
  <c r="AG22" i="4" s="1"/>
  <c r="AF7" i="4"/>
  <c r="AF23" i="4" s="1"/>
  <c r="AE7" i="4"/>
  <c r="AE22" i="4" s="1"/>
  <c r="AD7" i="4"/>
  <c r="AD22" i="4" s="1"/>
  <c r="AC7" i="4"/>
  <c r="AC23" i="4" s="1"/>
  <c r="BO21" i="1" l="1"/>
  <c r="AF22" i="4"/>
  <c r="AN22" i="4"/>
  <c r="AL23" i="4"/>
  <c r="AI23" i="4"/>
  <c r="AE23" i="4"/>
  <c r="AQ23" i="4"/>
  <c r="AM23" i="4"/>
  <c r="AK23" i="4"/>
  <c r="AD23" i="4"/>
  <c r="AG23" i="4"/>
  <c r="AS23" i="4"/>
  <c r="AH22" i="4"/>
  <c r="AJ22" i="4"/>
  <c r="AP23" i="4"/>
  <c r="AR22" i="4"/>
  <c r="AO22" i="4"/>
  <c r="AC22" i="4"/>
  <c r="AN15" i="4"/>
  <c r="AN19" i="4"/>
  <c r="AN20" i="4"/>
  <c r="AN11" i="4"/>
  <c r="AN12" i="4"/>
  <c r="AN16" i="4"/>
  <c r="AN13" i="4"/>
  <c r="AN17" i="4"/>
  <c r="AN21" i="4"/>
  <c r="AN14" i="4"/>
  <c r="AN18" i="4"/>
  <c r="AG14" i="4"/>
  <c r="AG18" i="4"/>
  <c r="AG15" i="4"/>
  <c r="AG19" i="4"/>
  <c r="AG20" i="4"/>
  <c r="AG11" i="4"/>
  <c r="AG12" i="4"/>
  <c r="AG16" i="4"/>
  <c r="AG13" i="4"/>
  <c r="AG17" i="4"/>
  <c r="AG21" i="4"/>
  <c r="AP14" i="4"/>
  <c r="AP18" i="4"/>
  <c r="AP19" i="4"/>
  <c r="AP15" i="4"/>
  <c r="AP11" i="4"/>
  <c r="AP12" i="4"/>
  <c r="AP16" i="4"/>
  <c r="AP20" i="4"/>
  <c r="AP13" i="4"/>
  <c r="AP17" i="4"/>
  <c r="AP21" i="4"/>
  <c r="AQ13" i="4"/>
  <c r="AQ17" i="4"/>
  <c r="AQ21" i="4"/>
  <c r="AQ14" i="4"/>
  <c r="AQ18" i="4"/>
  <c r="AQ19" i="4"/>
  <c r="AQ15" i="4"/>
  <c r="AQ11" i="4"/>
  <c r="AQ12" i="4"/>
  <c r="AQ16" i="4"/>
  <c r="AQ20" i="4"/>
  <c r="AR20" i="4"/>
  <c r="AR13" i="4"/>
  <c r="AR17" i="4"/>
  <c r="AR21" i="4"/>
  <c r="AR14" i="4"/>
  <c r="AR18" i="4"/>
  <c r="AR15" i="4"/>
  <c r="AR19" i="4"/>
  <c r="AR12" i="4"/>
  <c r="AR16" i="4"/>
  <c r="AR11" i="4"/>
  <c r="AK20" i="4"/>
  <c r="AK12" i="4"/>
  <c r="AK16" i="4"/>
  <c r="AK13" i="4"/>
  <c r="AK17" i="4"/>
  <c r="AK21" i="4"/>
  <c r="AK18" i="4"/>
  <c r="AK14" i="4"/>
  <c r="AK15" i="4"/>
  <c r="AK19" i="4"/>
  <c r="AK11" i="4"/>
  <c r="AF15" i="4"/>
  <c r="AF19" i="4"/>
  <c r="AF12" i="4"/>
  <c r="AF16" i="4"/>
  <c r="AF11" i="4"/>
  <c r="AF20" i="4"/>
  <c r="AF13" i="4"/>
  <c r="AF17" i="4"/>
  <c r="AF21" i="4"/>
  <c r="AF18" i="4"/>
  <c r="AF14" i="4"/>
  <c r="AO14" i="4"/>
  <c r="AO18" i="4"/>
  <c r="AO11" i="4"/>
  <c r="AO20" i="4"/>
  <c r="AO15" i="4"/>
  <c r="AO19" i="4"/>
  <c r="AO12" i="4"/>
  <c r="AO16" i="4"/>
  <c r="AO13" i="4"/>
  <c r="AO17" i="4"/>
  <c r="AO21" i="4"/>
  <c r="AH17" i="4"/>
  <c r="AH14" i="4"/>
  <c r="AH18" i="4"/>
  <c r="AH19" i="4"/>
  <c r="AH11" i="4"/>
  <c r="AH15" i="4"/>
  <c r="AH12" i="4"/>
  <c r="AH16" i="4"/>
  <c r="AH20" i="4"/>
  <c r="AH21" i="4"/>
  <c r="AH13" i="4"/>
  <c r="AI13" i="4"/>
  <c r="AI17" i="4"/>
  <c r="AI14" i="4"/>
  <c r="AI18" i="4"/>
  <c r="AI15" i="4"/>
  <c r="AI19" i="4"/>
  <c r="AI11" i="4"/>
  <c r="AI12" i="4"/>
  <c r="AI16" i="4"/>
  <c r="AI20" i="4"/>
  <c r="AI21" i="4"/>
  <c r="AJ12" i="4"/>
  <c r="AJ13" i="4"/>
  <c r="AJ17" i="4"/>
  <c r="AJ21" i="4"/>
  <c r="AJ18" i="4"/>
  <c r="AJ14" i="4"/>
  <c r="AJ15" i="4"/>
  <c r="AJ19" i="4"/>
  <c r="AJ11" i="4"/>
  <c r="AJ16" i="4"/>
  <c r="AJ20" i="4"/>
  <c r="AC12" i="4"/>
  <c r="AC16" i="4"/>
  <c r="AC20" i="4"/>
  <c r="AC13" i="4"/>
  <c r="AC17" i="4"/>
  <c r="AC21" i="4"/>
  <c r="AC14" i="4"/>
  <c r="AC18" i="4"/>
  <c r="AC11" i="4"/>
  <c r="AC15" i="4"/>
  <c r="AC19" i="4"/>
  <c r="AS11" i="4"/>
  <c r="AS12" i="4"/>
  <c r="AS16" i="4"/>
  <c r="AS18" i="4"/>
  <c r="AS13" i="4"/>
  <c r="AS17" i="4"/>
  <c r="AS21" i="4"/>
  <c r="AS14" i="4"/>
  <c r="AS20" i="4"/>
  <c r="AS15" i="4"/>
  <c r="AS19" i="4"/>
  <c r="AD19" i="4"/>
  <c r="AD12" i="4"/>
  <c r="AD16" i="4"/>
  <c r="AD20" i="4"/>
  <c r="AD13" i="4"/>
  <c r="AD17" i="4"/>
  <c r="AD21" i="4"/>
  <c r="AD11" i="4"/>
  <c r="AD14" i="4"/>
  <c r="AD18" i="4"/>
  <c r="AD15" i="4"/>
  <c r="AL12" i="4"/>
  <c r="AL16" i="4"/>
  <c r="AL20" i="4"/>
  <c r="AL21" i="4"/>
  <c r="AL13" i="4"/>
  <c r="AL17" i="4"/>
  <c r="AL11" i="4"/>
  <c r="AL14" i="4"/>
  <c r="AL18" i="4"/>
  <c r="AL15" i="4"/>
  <c r="AL19" i="4"/>
  <c r="AE15" i="4"/>
  <c r="AE11" i="4"/>
  <c r="AE12" i="4"/>
  <c r="AE16" i="4"/>
  <c r="AE20" i="4"/>
  <c r="AE13" i="4"/>
  <c r="AE17" i="4"/>
  <c r="AE21" i="4"/>
  <c r="AE19" i="4"/>
  <c r="AE14" i="4"/>
  <c r="AE18" i="4"/>
  <c r="AM15" i="4"/>
  <c r="AM11" i="4"/>
  <c r="AM12" i="4"/>
  <c r="AM16" i="4"/>
  <c r="AM20" i="4"/>
  <c r="AM21" i="4"/>
  <c r="AM13" i="4"/>
  <c r="AM17" i="4"/>
  <c r="AM14" i="4"/>
  <c r="AM18" i="4"/>
  <c r="AM19" i="4"/>
  <c r="AV21" i="1"/>
  <c r="AU21" i="1"/>
  <c r="AT21" i="1"/>
  <c r="AS21" i="1"/>
  <c r="AM21" i="1"/>
  <c r="AL21" i="1"/>
  <c r="AK21" i="1"/>
  <c r="AJ21" i="1"/>
  <c r="AD21" i="1"/>
  <c r="AC21" i="1"/>
  <c r="AB21" i="1"/>
  <c r="AA21" i="1"/>
  <c r="U21" i="1"/>
  <c r="T21" i="1"/>
  <c r="S21" i="1"/>
  <c r="R21" i="1"/>
  <c r="L21" i="1"/>
  <c r="K21" i="1"/>
  <c r="J21" i="1"/>
  <c r="I21" i="1"/>
  <c r="AZ19" i="1"/>
  <c r="AY19" i="1"/>
  <c r="AX19" i="1"/>
  <c r="AW19" i="1"/>
  <c r="AZ18" i="1"/>
  <c r="AY18" i="1"/>
  <c r="AX18" i="1"/>
  <c r="AW18" i="1"/>
  <c r="AZ17" i="1"/>
  <c r="AY17" i="1"/>
  <c r="AX17" i="1"/>
  <c r="AW17" i="1"/>
  <c r="AQ17" i="1"/>
  <c r="AP17" i="1"/>
  <c r="AO17" i="1"/>
  <c r="AN17" i="1"/>
  <c r="AH17" i="1"/>
  <c r="AG17" i="1"/>
  <c r="AF17" i="1"/>
  <c r="AE17" i="1"/>
  <c r="AZ16" i="1"/>
  <c r="AY16" i="1"/>
  <c r="AX16" i="1"/>
  <c r="AW16" i="1"/>
  <c r="AQ16" i="1"/>
  <c r="AP16" i="1"/>
  <c r="AO16" i="1"/>
  <c r="AN16" i="1"/>
  <c r="AH16" i="1"/>
  <c r="AG16" i="1"/>
  <c r="AF16" i="1"/>
  <c r="AE16" i="1"/>
  <c r="AZ15" i="1"/>
  <c r="AY15" i="1"/>
  <c r="AX15" i="1"/>
  <c r="AW15" i="1"/>
  <c r="AQ15" i="1"/>
  <c r="AP15" i="1"/>
  <c r="AO15" i="1"/>
  <c r="AN15" i="1"/>
  <c r="AH15" i="1"/>
  <c r="AG15" i="1"/>
  <c r="AF15" i="1"/>
  <c r="AE15" i="1"/>
  <c r="Y15" i="1"/>
  <c r="X15" i="1"/>
  <c r="W15" i="1"/>
  <c r="V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Y14" i="1"/>
  <c r="X14" i="1"/>
  <c r="W14" i="1"/>
  <c r="V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Y13" i="1"/>
  <c r="X13" i="1"/>
  <c r="W13" i="1"/>
  <c r="V13" i="1"/>
  <c r="P13" i="1"/>
  <c r="O13" i="1"/>
  <c r="N13" i="1"/>
  <c r="M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P12" i="1"/>
  <c r="O12" i="1"/>
  <c r="N12" i="1"/>
  <c r="M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P11" i="1"/>
  <c r="O11" i="1"/>
  <c r="N11" i="1"/>
  <c r="M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21" i="1" l="1"/>
  <c r="AQ21" i="1"/>
  <c r="AH21" i="1"/>
  <c r="M21" i="1"/>
  <c r="AG21" i="1"/>
  <c r="Y21" i="1"/>
  <c r="AZ21" i="1"/>
  <c r="O21" i="1"/>
  <c r="AE21" i="1"/>
  <c r="AA23" i="4"/>
  <c r="AA22" i="4"/>
  <c r="N21" i="1"/>
  <c r="V21" i="1"/>
  <c r="AN21" i="1"/>
  <c r="W21" i="1"/>
  <c r="AO21" i="1"/>
  <c r="X21" i="1"/>
  <c r="AP21" i="1"/>
  <c r="AY21" i="1"/>
  <c r="AA18" i="4"/>
  <c r="AA13" i="4"/>
  <c r="AK24" i="4"/>
  <c r="AC24" i="4"/>
  <c r="AA21" i="4"/>
  <c r="AA12" i="4"/>
  <c r="AA16" i="4"/>
  <c r="AH24" i="4"/>
  <c r="AF24" i="4"/>
  <c r="AA20" i="4"/>
  <c r="AP24" i="4"/>
  <c r="AA19" i="4"/>
  <c r="AI24" i="4"/>
  <c r="AO24" i="4"/>
  <c r="AA17" i="4"/>
  <c r="AE24" i="4"/>
  <c r="AA15" i="4"/>
  <c r="AA11" i="4"/>
  <c r="AD24" i="4"/>
  <c r="AA14" i="4"/>
  <c r="AJ24" i="4"/>
  <c r="AW21" i="1"/>
  <c r="AF21" i="1"/>
  <c r="AX21" i="1"/>
  <c r="AA24" i="4" l="1"/>
  <c r="AM24" i="4"/>
  <c r="AN24" i="4"/>
  <c r="AR24" i="4" l="1"/>
  <c r="AS24" i="4"/>
  <c r="AB24" i="4"/>
  <c r="AG24" i="4" l="1"/>
  <c r="AQ24" i="4" l="1"/>
  <c r="AL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<sst xmlns="http://schemas.openxmlformats.org/spreadsheetml/2006/main" count="472" uniqueCount="124">
  <si>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</si>
  <si>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</si>
  <si>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</si>
  <si>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</si>
  <si>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</si>
  <si>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</si>
  <si>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</si>
  <si>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</si>
  <si>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</si>
  <si>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ING2-D</t>
  </si>
  <si>
    <t>ING3-D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</si>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</sst>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6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2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2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19" borderId="15" xfId="0" applyFont="1" applyFill="1" applyBorder="1" applyAlignment="1">
      <alignment vertical="center"/>
    </xf>
    <xf numFmtId="0" fontId="48" fillId="19" borderId="16" xfId="0" applyFont="1" applyFill="1" applyBorder="1" applyAlignment="1">
      <alignment vertical="center"/>
    </xf>
    <xf numFmtId="14" fontId="48" fillId="19" borderId="16" xfId="0" applyNumberFormat="1" applyFont="1" applyFill="1" applyBorder="1" applyAlignment="1">
      <alignment vertical="center"/>
    </xf>
    <xf numFmtId="170" fontId="48" fillId="19" borderId="16" xfId="92" applyNumberFormat="1" applyFont="1" applyFill="1" applyBorder="1" applyAlignment="1">
      <alignment vertical="center"/>
    </xf>
    <xf numFmtId="3" fontId="48" fillId="19" borderId="15" xfId="45" applyNumberFormat="1" applyFont="1" applyFill="1" applyBorder="1" applyAlignment="1">
      <alignment horizontal="right" vertical="center"/>
    </xf>
    <xf numFmtId="3" fontId="48" fillId="19" borderId="16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19" borderId="16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1" applyFont="1" applyFill="1" applyBorder="1"/>
    <xf numFmtId="0" fontId="52" fillId="17" borderId="0" xfId="161" applyFont="1" applyFill="1" applyBorder="1"/>
    <xf numFmtId="0" fontId="52" fillId="17" borderId="0" xfId="161" applyFont="1" applyFill="1" applyBorder="1" applyAlignment="1">
      <alignment horizontal="left"/>
    </xf>
    <xf numFmtId="167" fontId="53" fillId="17" borderId="0" xfId="161" applyNumberFormat="1" applyFont="1" applyFill="1"/>
    <xf numFmtId="0" fontId="53" fillId="17" borderId="0" xfId="161" applyFont="1" applyFill="1" applyAlignment="1">
      <alignment horizontal="center" vertical="center"/>
    </xf>
    <xf numFmtId="170" fontId="53" fillId="17" borderId="0" xfId="161" applyNumberFormat="1" applyFont="1" applyFill="1" applyAlignment="1">
      <alignment horizontal="center" vertical="center"/>
    </xf>
    <xf numFmtId="0" fontId="53" fillId="17" borderId="0" xfId="161" applyFont="1" applyFill="1"/>
    <xf numFmtId="164" fontId="52" fillId="17" borderId="0" xfId="154" applyNumberFormat="1" applyFont="1" applyFill="1" applyBorder="1"/>
    <xf numFmtId="0" fontId="53" fillId="17" borderId="0" xfId="161" applyFont="1" applyFill="1" applyAlignment="1">
      <alignment horizontal="center"/>
    </xf>
    <xf numFmtId="167" fontId="54" fillId="17" borderId="0" xfId="161" applyNumberFormat="1" applyFont="1" applyFill="1"/>
    <xf numFmtId="0" fontId="54" fillId="17" borderId="0" xfId="161" applyFont="1" applyFill="1" applyAlignment="1">
      <alignment horizontal="center" vertical="center"/>
    </xf>
    <xf numFmtId="170" fontId="54" fillId="17" borderId="0" xfId="161" applyNumberFormat="1" applyFont="1" applyFill="1" applyAlignment="1">
      <alignment horizontal="center" vertical="center"/>
    </xf>
    <xf numFmtId="0" fontId="54" fillId="17" borderId="0" xfId="161" applyFont="1" applyFill="1"/>
    <xf numFmtId="164" fontId="55" fillId="17" borderId="0" xfId="154" applyNumberFormat="1" applyFont="1" applyFill="1" applyBorder="1"/>
    <xf numFmtId="0" fontId="54" fillId="17" borderId="0" xfId="161" applyFont="1" applyFill="1" applyAlignment="1">
      <alignment horizontal="center"/>
    </xf>
    <xf numFmtId="172" fontId="2" fillId="32" borderId="0" xfId="161" applyNumberFormat="1" applyFont="1" applyFill="1" applyAlignment="1">
      <alignment horizontal="center"/>
    </xf>
    <xf numFmtId="0" fontId="1" fillId="17" borderId="0" xfId="161" applyFont="1" applyFill="1" applyBorder="1" applyAlignment="1">
      <alignment horizontal="center"/>
    </xf>
    <xf numFmtId="167" fontId="55" fillId="17" borderId="0" xfId="161" applyNumberFormat="1" applyFont="1" applyFill="1" applyBorder="1"/>
    <xf numFmtId="167" fontId="55" fillId="17" borderId="0" xfId="161" applyNumberFormat="1" applyFont="1" applyFill="1" applyBorder="1" applyAlignment="1">
      <alignment horizontal="center" vertical="center"/>
    </xf>
    <xf numFmtId="170" fontId="55" fillId="17" borderId="0" xfId="161" applyNumberFormat="1" applyFont="1" applyFill="1" applyBorder="1" applyAlignment="1">
      <alignment horizontal="center" vertical="center"/>
    </xf>
    <xf numFmtId="0" fontId="55" fillId="17" borderId="0" xfId="161" applyFont="1" applyFill="1" applyBorder="1" applyAlignment="1">
      <alignment horizontal="center"/>
    </xf>
    <xf numFmtId="0" fontId="56" fillId="0" borderId="0" xfId="161" applyFont="1"/>
    <xf numFmtId="0" fontId="57" fillId="17" borderId="0" xfId="161" applyFont="1" applyFill="1" applyBorder="1"/>
    <xf numFmtId="0" fontId="59" fillId="17" borderId="25" xfId="161" applyFont="1" applyFill="1" applyBorder="1"/>
    <xf numFmtId="0" fontId="2" fillId="17" borderId="24" xfId="161" applyFont="1" applyFill="1" applyBorder="1" applyAlignment="1">
      <alignment horizontal="center"/>
    </xf>
    <xf numFmtId="0" fontId="2" fillId="17" borderId="23" xfId="161" applyFont="1" applyFill="1" applyBorder="1" applyAlignment="1">
      <alignment horizontal="center" vertical="center" wrapText="1"/>
    </xf>
    <xf numFmtId="0" fontId="60" fillId="17" borderId="0" xfId="161" applyFont="1" applyFill="1"/>
    <xf numFmtId="14" fontId="2" fillId="17" borderId="25" xfId="161" applyNumberFormat="1" applyFont="1" applyFill="1" applyBorder="1" applyAlignment="1">
      <alignment horizontal="center" vertical="center" wrapText="1"/>
    </xf>
    <xf numFmtId="0" fontId="2" fillId="17" borderId="18" xfId="161" applyFont="1" applyFill="1" applyBorder="1" applyAlignment="1">
      <alignment horizontal="center"/>
    </xf>
    <xf numFmtId="14" fontId="2" fillId="17" borderId="26" xfId="161" applyNumberFormat="1" applyFont="1" applyFill="1" applyBorder="1" applyAlignment="1">
      <alignment horizontal="center"/>
    </xf>
    <xf numFmtId="0" fontId="58" fillId="32" borderId="0" xfId="161" applyFont="1" applyFill="1" applyBorder="1" applyAlignment="1">
      <alignment horizontal="center"/>
    </xf>
    <xf numFmtId="167" fontId="58" fillId="32" borderId="0" xfId="161" applyNumberFormat="1" applyFont="1" applyFill="1" applyBorder="1" applyAlignment="1">
      <alignment horizontal="center"/>
    </xf>
    <xf numFmtId="170" fontId="58" fillId="32" borderId="0" xfId="161" applyNumberFormat="1" applyFont="1" applyFill="1" applyBorder="1" applyAlignment="1">
      <alignment horizontal="center"/>
    </xf>
    <xf numFmtId="164" fontId="58" fillId="32" borderId="0" xfId="161" applyNumberFormat="1" applyFont="1" applyFill="1" applyBorder="1" applyAlignment="1">
      <alignment horizontal="center"/>
    </xf>
    <xf numFmtId="0" fontId="61" fillId="0" borderId="0" xfId="161" applyFont="1" applyAlignment="1">
      <alignment horizontal="center"/>
    </xf>
    <xf numFmtId="0" fontId="61" fillId="0" borderId="0" xfId="161" applyFont="1"/>
    <xf numFmtId="0" fontId="2" fillId="32" borderId="0" xfId="161" applyFont="1" applyFill="1" applyAlignment="1">
      <alignment horizontal="center"/>
    </xf>
    <xf numFmtId="167" fontId="2" fillId="32" borderId="0" xfId="161" applyNumberFormat="1" applyFont="1" applyFill="1" applyAlignment="1">
      <alignment horizontal="center"/>
    </xf>
    <xf numFmtId="167" fontId="2" fillId="34" borderId="0" xfId="161" applyNumberFormat="1" applyFont="1" applyFill="1" applyAlignment="1">
      <alignment horizontal="center"/>
    </xf>
    <xf numFmtId="170" fontId="2" fillId="32" borderId="0" xfId="161" applyNumberFormat="1" applyFont="1" applyFill="1" applyAlignment="1">
      <alignment horizontal="center"/>
    </xf>
    <xf numFmtId="164" fontId="2" fillId="32" borderId="0" xfId="161" applyNumberFormat="1" applyFont="1" applyFill="1" applyAlignment="1">
      <alignment horizontal="center"/>
    </xf>
    <xf numFmtId="0" fontId="1" fillId="0" borderId="0" xfId="161"/>
    <xf numFmtId="167" fontId="2" fillId="35" borderId="0" xfId="161" applyNumberFormat="1" applyFont="1" applyFill="1" applyAlignment="1">
      <alignment horizontal="center"/>
    </xf>
    <xf numFmtId="164" fontId="58" fillId="32" borderId="22" xfId="161" applyNumberFormat="1" applyFont="1" applyFill="1" applyBorder="1" applyAlignment="1">
      <alignment horizontal="center"/>
    </xf>
    <xf numFmtId="167" fontId="1" fillId="0" borderId="0" xfId="161" applyNumberFormat="1"/>
    <xf numFmtId="170" fontId="1" fillId="0" borderId="0" xfId="161" applyNumberFormat="1"/>
    <xf numFmtId="164" fontId="1" fillId="0" borderId="0" xfId="161" applyNumberFormat="1"/>
    <xf numFmtId="0" fontId="1" fillId="0" borderId="0" xfId="161" applyAlignment="1">
      <alignment horizontal="center"/>
    </xf>
    <xf numFmtId="0" fontId="62" fillId="0" borderId="0" xfId="161" applyFont="1"/>
    <xf numFmtId="167" fontId="1" fillId="0" borderId="0" xfId="161" applyNumberFormat="1" applyAlignment="1">
      <alignment horizontal="center" vertical="center"/>
    </xf>
    <xf numFmtId="165" fontId="1" fillId="0" borderId="0" xfId="161" applyNumberFormat="1" applyAlignment="1">
      <alignment horizontal="center"/>
    </xf>
    <xf numFmtId="0" fontId="63" fillId="0" borderId="0" xfId="161" applyFont="1"/>
    <xf numFmtId="164" fontId="61" fillId="0" borderId="0" xfId="161" applyNumberFormat="1" applyFont="1" applyAlignment="1">
      <alignment horizontal="center"/>
    </xf>
    <xf numFmtId="167" fontId="1" fillId="0" borderId="0" xfId="161" applyNumberFormat="1" applyAlignment="1">
      <alignment horizontal="left"/>
    </xf>
    <xf numFmtId="170" fontId="1" fillId="0" borderId="0" xfId="161" applyNumberFormat="1" applyAlignment="1">
      <alignment horizontal="center" vertical="center"/>
    </xf>
    <xf numFmtId="164" fontId="1" fillId="0" borderId="0" xfId="154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1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1" applyNumberFormat="1" applyFont="1" applyFill="1" applyAlignment="1">
      <alignment horizontal="center"/>
    </xf>
    <xf numFmtId="173" fontId="58" fillId="32" borderId="22" xfId="161" applyNumberFormat="1" applyFont="1" applyFill="1" applyBorder="1" applyAlignment="1">
      <alignment horizontal="center"/>
    </xf>
    <xf numFmtId="175" fontId="2" fillId="32" borderId="0" xfId="161" applyNumberFormat="1" applyFont="1" applyFill="1" applyAlignment="1">
      <alignment horizontal="center"/>
    </xf>
    <xf numFmtId="1" fontId="2" fillId="32" borderId="0" xfId="161" applyNumberFormat="1" applyFont="1" applyFill="1" applyAlignment="1">
      <alignment horizontal="center"/>
    </xf>
    <xf numFmtId="173" fontId="58" fillId="32" borderId="0" xfId="161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1" applyFont="1" applyFill="1" applyBorder="1" applyAlignment="1">
      <alignment horizontal="center" vertical="center" wrapText="1"/>
    </xf>
    <xf numFmtId="173" fontId="2" fillId="38" borderId="0" xfId="161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19" borderId="16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2" fillId="17" borderId="23" xfId="161" applyFont="1" applyFill="1" applyBorder="1" applyAlignment="1">
      <alignment horizontal="center"/>
    </xf>
    <xf numFmtId="0" fontId="58" fillId="17" borderId="25" xfId="161" applyFont="1" applyFill="1" applyBorder="1" applyAlignment="1">
      <alignment horizontal="center" vertical="center" wrapText="1"/>
    </xf>
    <xf numFmtId="0" fontId="2" fillId="17" borderId="26" xfId="161" applyFont="1" applyFill="1" applyBorder="1" applyAlignment="1">
      <alignment horizontal="center"/>
    </xf>
    <xf numFmtId="3" fontId="48" fillId="19" borderId="24" xfId="45" applyNumberFormat="1" applyFont="1" applyFill="1" applyBorder="1" applyAlignment="1">
      <alignment horizontal="right" vertic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1" applyNumberFormat="1"/>
    <xf numFmtId="3" fontId="76" fillId="19" borderId="15" xfId="45" applyNumberFormat="1" applyFont="1" applyFill="1" applyBorder="1" applyAlignment="1">
      <alignment horizontal="right" vertical="center"/>
    </xf>
    <xf numFmtId="3" fontId="76" fillId="19" borderId="16" xfId="45" applyNumberFormat="1" applyFont="1" applyFill="1" applyBorder="1" applyAlignment="1">
      <alignment horizontal="right" vertical="center"/>
    </xf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15" xfId="45" applyNumberFormat="1" applyFont="1" applyFill="1" applyBorder="1" applyAlignment="1">
      <alignment horizontal="right" vertical="center"/>
    </xf>
    <xf numFmtId="3" fontId="48" fillId="31" borderId="16" xfId="45" applyNumberFormat="1" applyFont="1" applyFill="1" applyBorder="1" applyAlignment="1">
      <alignment horizontal="right" vertical="center"/>
    </xf>
    <xf numFmtId="3" fontId="48" fillId="31" borderId="24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167" fontId="58" fillId="33" borderId="12" xfId="161" applyNumberFormat="1" applyFont="1" applyFill="1" applyBorder="1" applyAlignment="1">
      <alignment horizontal="center" vertical="center"/>
    </xf>
    <xf numFmtId="167" fontId="58" fillId="33" borderId="14" xfId="161" applyNumberFormat="1" applyFont="1" applyFill="1" applyBorder="1" applyAlignment="1">
      <alignment horizontal="center" vertical="center"/>
    </xf>
    <xf numFmtId="167" fontId="58" fillId="33" borderId="23" xfId="161" applyNumberFormat="1" applyFont="1" applyFill="1" applyBorder="1" applyAlignment="1">
      <alignment horizontal="center" vertical="center"/>
    </xf>
    <xf numFmtId="167" fontId="58" fillId="33" borderId="25" xfId="161" applyNumberFormat="1" applyFont="1" applyFill="1" applyBorder="1" applyAlignment="1">
      <alignment horizontal="center" vertical="center"/>
    </xf>
    <xf numFmtId="167" fontId="58" fillId="33" borderId="26" xfId="161" applyNumberFormat="1" applyFont="1" applyFill="1" applyBorder="1" applyAlignment="1">
      <alignment horizontal="center" vertical="center"/>
    </xf>
    <xf numFmtId="167" fontId="58" fillId="33" borderId="23" xfId="161" applyNumberFormat="1" applyFont="1" applyFill="1" applyBorder="1" applyAlignment="1">
      <alignment horizontal="center" vertical="center" wrapText="1"/>
    </xf>
    <xf numFmtId="167" fontId="58" fillId="33" borderId="25" xfId="161" applyNumberFormat="1" applyFont="1" applyFill="1" applyBorder="1" applyAlignment="1">
      <alignment horizontal="center" vertical="center" wrapText="1"/>
    </xf>
    <xf numFmtId="167" fontId="58" fillId="33" borderId="26" xfId="161" applyNumberFormat="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0" fontId="58" fillId="33" borderId="22" xfId="161" applyFont="1" applyFill="1" applyBorder="1" applyAlignment="1">
      <alignment horizontal="center" vertical="center"/>
    </xf>
    <xf numFmtId="0" fontId="58" fillId="33" borderId="23" xfId="161" applyFont="1" applyFill="1" applyBorder="1" applyAlignment="1">
      <alignment horizontal="center" vertical="center"/>
    </xf>
    <xf numFmtId="0" fontId="58" fillId="33" borderId="25" xfId="161" applyFont="1" applyFill="1" applyBorder="1" applyAlignment="1">
      <alignment horizontal="center" vertical="center"/>
    </xf>
    <xf numFmtId="0" fontId="58" fillId="33" borderId="26" xfId="161" applyFont="1" applyFill="1" applyBorder="1" applyAlignment="1">
      <alignment horizontal="center" vertical="center"/>
    </xf>
    <xf numFmtId="167" fontId="58" fillId="33" borderId="13" xfId="161" applyNumberFormat="1" applyFont="1" applyFill="1" applyBorder="1" applyAlignment="1">
      <alignment horizontal="center" vertical="center"/>
    </xf>
    <xf numFmtId="167" fontId="58" fillId="33" borderId="15" xfId="161" applyNumberFormat="1" applyFont="1" applyFill="1" applyBorder="1" applyAlignment="1">
      <alignment horizontal="center" vertical="center"/>
    </xf>
    <xf numFmtId="167" fontId="58" fillId="33" borderId="24" xfId="161" applyNumberFormat="1" applyFont="1" applyFill="1" applyBorder="1" applyAlignment="1">
      <alignment horizontal="center" vertical="center"/>
    </xf>
    <xf numFmtId="167" fontId="58" fillId="33" borderId="9" xfId="161" applyNumberFormat="1" applyFont="1" applyFill="1" applyBorder="1" applyAlignment="1">
      <alignment horizontal="center" vertical="center"/>
    </xf>
    <xf numFmtId="167" fontId="58" fillId="33" borderId="10" xfId="161" applyNumberFormat="1" applyFont="1" applyFill="1" applyBorder="1" applyAlignment="1">
      <alignment horizontal="center" vertical="center"/>
    </xf>
    <xf numFmtId="167" fontId="58" fillId="33" borderId="17" xfId="161" applyNumberFormat="1" applyFont="1" applyFill="1" applyBorder="1" applyAlignment="1">
      <alignment horizontal="center" vertical="center"/>
    </xf>
    <xf numFmtId="167" fontId="58" fillId="33" borderId="18" xfId="161" applyNumberFormat="1" applyFont="1" applyFill="1" applyBorder="1" applyAlignment="1">
      <alignment horizontal="center" vertical="center"/>
    </xf>
    <xf numFmtId="170" fontId="58" fillId="33" borderId="23" xfId="161" applyNumberFormat="1" applyFont="1" applyFill="1" applyBorder="1" applyAlignment="1">
      <alignment horizontal="center" vertical="center" wrapText="1"/>
    </xf>
    <xf numFmtId="170" fontId="58" fillId="33" borderId="25" xfId="161" applyNumberFormat="1" applyFont="1" applyFill="1" applyBorder="1" applyAlignment="1">
      <alignment horizontal="center" vertical="center" wrapText="1"/>
    </xf>
    <xf numFmtId="170" fontId="58" fillId="33" borderId="26" xfId="161" applyNumberFormat="1" applyFont="1" applyFill="1" applyBorder="1" applyAlignment="1">
      <alignment horizontal="center" vertical="center" wrapText="1"/>
    </xf>
    <xf numFmtId="0" fontId="58" fillId="33" borderId="15" xfId="161" applyFont="1" applyFill="1" applyBorder="1" applyAlignment="1">
      <alignment horizontal="center" vertical="center"/>
    </xf>
    <xf numFmtId="0" fontId="58" fillId="33" borderId="24" xfId="161" applyFont="1" applyFill="1" applyBorder="1" applyAlignment="1">
      <alignment horizontal="center" vertical="center"/>
    </xf>
    <xf numFmtId="0" fontId="58" fillId="33" borderId="9" xfId="161" applyFont="1" applyFill="1" applyBorder="1" applyAlignment="1">
      <alignment horizontal="center" vertical="center"/>
    </xf>
    <xf numFmtId="0" fontId="58" fillId="33" borderId="10" xfId="161" applyFont="1" applyFill="1" applyBorder="1" applyAlignment="1">
      <alignment horizontal="center" vertical="center"/>
    </xf>
    <xf numFmtId="0" fontId="58" fillId="33" borderId="17" xfId="161" applyFont="1" applyFill="1" applyBorder="1" applyAlignment="1">
      <alignment horizontal="center" vertical="center"/>
    </xf>
    <xf numFmtId="0" fontId="58" fillId="33" borderId="18" xfId="161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L145"/>
  <sheetViews>
    <sheetView showGridLines="0" tabSelected="1" zoomScale="70" zoomScaleNormal="70" workbookViewId="0">
      <pane xSplit="8" topLeftCell="CY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5703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5703125" style="1" customWidth="1" outlineLevel="1"/>
    <col min="17" max="17" width="4.28515625" style="1" customWidth="1" outlineLevel="1"/>
    <col min="18" max="20" width="21.7109375" style="1" customWidth="1" outlineLevel="1"/>
    <col min="21" max="21" width="26.5703125" style="1" customWidth="1" outlineLevel="1"/>
    <col min="22" max="22" width="21.7109375" style="1" customWidth="1" outlineLevel="1"/>
    <col min="23" max="23" width="21.5703125" style="1" customWidth="1" outlineLevel="1"/>
    <col min="24" max="24" width="20.85546875" style="1" customWidth="1" outlineLevel="1"/>
    <col min="25" max="25" width="22" style="1" customWidth="1" outlineLevel="1"/>
    <col min="26" max="26" width="2.5703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5703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5703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5703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5703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5703125" style="1" customWidth="1"/>
    <col min="71" max="71" width="3.7109375" style="1" customWidth="1"/>
    <col min="72" max="79" width="20.5703125" style="1" customWidth="1"/>
    <col min="80" max="80" width="2.42578125" style="1" customWidth="1"/>
    <col min="81" max="88" width="20.5703125" style="1" customWidth="1"/>
    <col min="89" max="89" width="2.42578125" style="1" customWidth="1"/>
    <col min="90" max="97" width="20.5703125" style="1" customWidth="1"/>
    <col min="98" max="98" width="2.42578125" style="1" customWidth="1"/>
    <col min="99" max="106" width="20.5703125" style="1" customWidth="1"/>
    <col min="107" max="107" width="2.42578125" style="1" customWidth="1"/>
    <col min="108" max="110" width="20.140625" style="1" customWidth="1"/>
    <col min="111" max="111" width="22" style="1" customWidth="1"/>
    <col min="112" max="112" width="9.140625" style="1"/>
    <col min="113" max="113" width="15.7109375" style="1" bestFit="1" customWidth="1"/>
    <col min="114" max="114" width="21.7109375" style="1" customWidth="1"/>
    <col min="115" max="16384" width="9.140625" style="1"/>
  </cols>
  <sheetData>
    <row r="1" spans="1:116" ht="31.5" x14ac:dyDescent="0.5">
      <c r="A1" s="3" t="s">
        <v>28</v>
      </c>
      <c r="B1" s="4"/>
      <c r="C1" s="4"/>
      <c r="D1" s="4"/>
    </row>
    <row r="2" spans="1:116" ht="15.75" x14ac:dyDescent="0.25">
      <c r="A2" s="186"/>
      <c r="B2" s="186"/>
      <c r="C2" s="186"/>
      <c r="D2" s="12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</row>
    <row r="3" spans="1:116" ht="15.75" x14ac:dyDescent="0.25">
      <c r="A3" s="187"/>
      <c r="B3" s="187"/>
      <c r="C3" s="187"/>
      <c r="D3" s="12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</row>
    <row r="4" spans="1:116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</row>
    <row r="5" spans="1:116" ht="15.75" customHeight="1" x14ac:dyDescent="0.2">
      <c r="A5" s="18"/>
      <c r="B5" s="18"/>
      <c r="C5" s="18"/>
      <c r="D5" s="18"/>
      <c r="E5" s="188" t="s">
        <v>14</v>
      </c>
      <c r="F5" s="188"/>
      <c r="G5" s="188"/>
      <c r="H5" s="19"/>
      <c r="I5" s="174" t="s">
        <v>25</v>
      </c>
      <c r="J5" s="175"/>
      <c r="K5" s="175"/>
      <c r="L5" s="175"/>
      <c r="M5" s="175"/>
      <c r="N5" s="175"/>
      <c r="O5" s="175"/>
      <c r="P5" s="176"/>
      <c r="Q5" s="19"/>
      <c r="R5" s="174" t="s">
        <v>27</v>
      </c>
      <c r="S5" s="175"/>
      <c r="T5" s="175"/>
      <c r="U5" s="175"/>
      <c r="V5" s="175"/>
      <c r="W5" s="175"/>
      <c r="X5" s="175"/>
      <c r="Y5" s="176"/>
      <c r="Z5" s="19"/>
      <c r="AA5" s="174" t="s">
        <v>21</v>
      </c>
      <c r="AB5" s="175"/>
      <c r="AC5" s="175"/>
      <c r="AD5" s="175"/>
      <c r="AE5" s="175"/>
      <c r="AF5" s="175"/>
      <c r="AG5" s="175"/>
      <c r="AH5" s="176"/>
      <c r="AJ5" s="174" t="s">
        <v>82</v>
      </c>
      <c r="AK5" s="175"/>
      <c r="AL5" s="175"/>
      <c r="AM5" s="175"/>
      <c r="AN5" s="175"/>
      <c r="AO5" s="175"/>
      <c r="AP5" s="175"/>
      <c r="AQ5" s="176"/>
      <c r="AR5" s="19"/>
      <c r="AS5" s="174" t="s">
        <v>95</v>
      </c>
      <c r="AT5" s="175"/>
      <c r="AU5" s="175"/>
      <c r="AV5" s="175"/>
      <c r="AW5" s="175"/>
      <c r="AX5" s="175"/>
      <c r="AY5" s="175"/>
      <c r="AZ5" s="176"/>
      <c r="BB5" s="174" t="s">
        <v>107</v>
      </c>
      <c r="BC5" s="175"/>
      <c r="BD5" s="175"/>
      <c r="BE5" s="175"/>
      <c r="BF5" s="175"/>
      <c r="BG5" s="175"/>
      <c r="BH5" s="175"/>
      <c r="BI5" s="176"/>
      <c r="BK5" s="174" t="s">
        <v>118</v>
      </c>
      <c r="BL5" s="175"/>
      <c r="BM5" s="175"/>
      <c r="BN5" s="175"/>
      <c r="BO5" s="175"/>
      <c r="BP5" s="175"/>
      <c r="BQ5" s="175"/>
      <c r="BR5" s="176"/>
      <c r="BT5" s="174" t="s">
        <v>120</v>
      </c>
      <c r="BU5" s="175"/>
      <c r="BV5" s="175"/>
      <c r="BW5" s="175"/>
      <c r="BX5" s="175"/>
      <c r="BY5" s="175"/>
      <c r="BZ5" s="175"/>
      <c r="CA5" s="176"/>
      <c r="CC5" s="174" t="s">
        <v>121</v>
      </c>
      <c r="CD5" s="175"/>
      <c r="CE5" s="175"/>
      <c r="CF5" s="175"/>
      <c r="CG5" s="175"/>
      <c r="CH5" s="175"/>
      <c r="CI5" s="175"/>
      <c r="CJ5" s="176"/>
      <c r="CL5" s="174" t="s">
        <v>122</v>
      </c>
      <c r="CM5" s="175"/>
      <c r="CN5" s="175"/>
      <c r="CO5" s="175"/>
      <c r="CP5" s="175"/>
      <c r="CQ5" s="175"/>
      <c r="CR5" s="175"/>
      <c r="CS5" s="176"/>
      <c r="CU5" s="174" t="s">
        <v>123</v>
      </c>
      <c r="CV5" s="175"/>
      <c r="CW5" s="175"/>
      <c r="CX5" s="175"/>
      <c r="CY5" s="175"/>
      <c r="CZ5" s="175"/>
      <c r="DA5" s="175"/>
      <c r="DB5" s="176"/>
      <c r="DD5" s="183" t="s">
        <v>34</v>
      </c>
      <c r="DE5" s="184"/>
      <c r="DF5" s="184"/>
      <c r="DG5" s="185"/>
      <c r="DI5" s="180" t="s">
        <v>99</v>
      </c>
      <c r="DJ5" s="181"/>
      <c r="DK5" s="181"/>
      <c r="DL5" s="182"/>
    </row>
    <row r="6" spans="1:116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13</v>
      </c>
      <c r="E6" s="24" t="s">
        <v>15</v>
      </c>
      <c r="F6" s="24" t="s">
        <v>23</v>
      </c>
      <c r="G6" s="24" t="s">
        <v>24</v>
      </c>
      <c r="H6" s="19"/>
      <c r="I6" s="20" t="s">
        <v>40</v>
      </c>
      <c r="J6" s="16" t="s">
        <v>16</v>
      </c>
      <c r="K6" s="16" t="s">
        <v>4</v>
      </c>
      <c r="L6" s="16" t="s">
        <v>38</v>
      </c>
      <c r="M6" s="51" t="s">
        <v>29</v>
      </c>
      <c r="N6" s="51" t="s">
        <v>30</v>
      </c>
      <c r="O6" s="51" t="s">
        <v>32</v>
      </c>
      <c r="P6" s="27" t="s">
        <v>37</v>
      </c>
      <c r="Q6" s="19"/>
      <c r="R6" s="20" t="s">
        <v>40</v>
      </c>
      <c r="S6" s="16" t="s">
        <v>16</v>
      </c>
      <c r="T6" s="16" t="s">
        <v>4</v>
      </c>
      <c r="U6" s="16" t="s">
        <v>38</v>
      </c>
      <c r="V6" s="51" t="s">
        <v>29</v>
      </c>
      <c r="W6" s="51" t="s">
        <v>30</v>
      </c>
      <c r="X6" s="51" t="s">
        <v>32</v>
      </c>
      <c r="Y6" s="27" t="s">
        <v>37</v>
      </c>
      <c r="Z6" s="19"/>
      <c r="AA6" s="20" t="s">
        <v>40</v>
      </c>
      <c r="AB6" s="16" t="s">
        <v>16</v>
      </c>
      <c r="AC6" s="16" t="s">
        <v>4</v>
      </c>
      <c r="AD6" s="16" t="s">
        <v>38</v>
      </c>
      <c r="AE6" s="51" t="s">
        <v>35</v>
      </c>
      <c r="AF6" s="51" t="s">
        <v>36</v>
      </c>
      <c r="AG6" s="51" t="s">
        <v>32</v>
      </c>
      <c r="AH6" s="27" t="s">
        <v>37</v>
      </c>
      <c r="AI6" s="1"/>
      <c r="AJ6" s="20" t="s">
        <v>40</v>
      </c>
      <c r="AK6" s="16" t="s">
        <v>16</v>
      </c>
      <c r="AL6" s="16" t="s">
        <v>4</v>
      </c>
      <c r="AM6" s="16" t="s">
        <v>38</v>
      </c>
      <c r="AN6" s="51" t="s">
        <v>35</v>
      </c>
      <c r="AO6" s="51" t="s">
        <v>36</v>
      </c>
      <c r="AP6" s="51" t="s">
        <v>32</v>
      </c>
      <c r="AQ6" s="27" t="s">
        <v>37</v>
      </c>
      <c r="AR6" s="19"/>
      <c r="AS6" s="20" t="s">
        <v>40</v>
      </c>
      <c r="AT6" s="16" t="s">
        <v>16</v>
      </c>
      <c r="AU6" s="16" t="s">
        <v>4</v>
      </c>
      <c r="AV6" s="16" t="s">
        <v>38</v>
      </c>
      <c r="AW6" s="51" t="s">
        <v>35</v>
      </c>
      <c r="AX6" s="51" t="s">
        <v>36</v>
      </c>
      <c r="AY6" s="51" t="s">
        <v>32</v>
      </c>
      <c r="AZ6" s="27" t="s">
        <v>37</v>
      </c>
      <c r="BA6" s="1"/>
      <c r="BB6" s="20" t="s">
        <v>40</v>
      </c>
      <c r="BC6" s="16" t="s">
        <v>16</v>
      </c>
      <c r="BD6" s="16" t="s">
        <v>4</v>
      </c>
      <c r="BE6" s="16" t="s">
        <v>38</v>
      </c>
      <c r="BF6" s="51" t="s">
        <v>35</v>
      </c>
      <c r="BG6" s="51" t="s">
        <v>36</v>
      </c>
      <c r="BH6" s="51" t="s">
        <v>32</v>
      </c>
      <c r="BI6" s="27" t="s">
        <v>37</v>
      </c>
      <c r="BK6" s="20" t="s">
        <v>40</v>
      </c>
      <c r="BL6" s="16" t="s">
        <v>16</v>
      </c>
      <c r="BM6" s="16" t="s">
        <v>4</v>
      </c>
      <c r="BN6" s="16" t="s">
        <v>38</v>
      </c>
      <c r="BO6" s="51" t="s">
        <v>35</v>
      </c>
      <c r="BP6" s="51" t="s">
        <v>36</v>
      </c>
      <c r="BQ6" s="51" t="s">
        <v>32</v>
      </c>
      <c r="BR6" s="27" t="s">
        <v>37</v>
      </c>
      <c r="BT6" s="20" t="s">
        <v>40</v>
      </c>
      <c r="BU6" s="16" t="s">
        <v>16</v>
      </c>
      <c r="BV6" s="16" t="s">
        <v>4</v>
      </c>
      <c r="BW6" s="16" t="s">
        <v>38</v>
      </c>
      <c r="BX6" s="51" t="s">
        <v>35</v>
      </c>
      <c r="BY6" s="51" t="s">
        <v>36</v>
      </c>
      <c r="BZ6" s="51" t="s">
        <v>32</v>
      </c>
      <c r="CA6" s="27" t="s">
        <v>37</v>
      </c>
      <c r="CC6" s="20" t="s">
        <v>40</v>
      </c>
      <c r="CD6" s="16" t="s">
        <v>16</v>
      </c>
      <c r="CE6" s="16" t="s">
        <v>4</v>
      </c>
      <c r="CF6" s="16" t="s">
        <v>38</v>
      </c>
      <c r="CG6" s="51" t="s">
        <v>35</v>
      </c>
      <c r="CH6" s="51" t="s">
        <v>36</v>
      </c>
      <c r="CI6" s="51" t="s">
        <v>32</v>
      </c>
      <c r="CJ6" s="27" t="s">
        <v>37</v>
      </c>
      <c r="CL6" s="20" t="s">
        <v>40</v>
      </c>
      <c r="CM6" s="16" t="s">
        <v>16</v>
      </c>
      <c r="CN6" s="16" t="s">
        <v>4</v>
      </c>
      <c r="CO6" s="16" t="s">
        <v>38</v>
      </c>
      <c r="CP6" s="51" t="s">
        <v>35</v>
      </c>
      <c r="CQ6" s="51" t="s">
        <v>36</v>
      </c>
      <c r="CR6" s="51" t="s">
        <v>32</v>
      </c>
      <c r="CS6" s="27" t="s">
        <v>37</v>
      </c>
      <c r="CU6" s="20" t="s">
        <v>40</v>
      </c>
      <c r="CV6" s="16" t="s">
        <v>16</v>
      </c>
      <c r="CW6" s="16" t="s">
        <v>4</v>
      </c>
      <c r="CX6" s="16" t="s">
        <v>38</v>
      </c>
      <c r="CY6" s="51" t="s">
        <v>35</v>
      </c>
      <c r="CZ6" s="51" t="s">
        <v>36</v>
      </c>
      <c r="DA6" s="51" t="s">
        <v>32</v>
      </c>
      <c r="DB6" s="27" t="s">
        <v>37</v>
      </c>
      <c r="DD6" s="53" t="s">
        <v>4</v>
      </c>
      <c r="DE6" s="57" t="s">
        <v>33</v>
      </c>
      <c r="DF6" s="57" t="s">
        <v>26</v>
      </c>
      <c r="DG6" s="58" t="s">
        <v>39</v>
      </c>
      <c r="DI6" s="115" t="s">
        <v>4</v>
      </c>
    </row>
    <row r="7" spans="1:116" ht="22.5" customHeight="1" x14ac:dyDescent="0.2">
      <c r="A7" s="34" t="s">
        <v>5</v>
      </c>
      <c r="B7" s="35" t="s">
        <v>6</v>
      </c>
      <c r="C7" s="36">
        <v>42475</v>
      </c>
      <c r="D7" s="37">
        <v>2.2430000000000002E-3</v>
      </c>
      <c r="E7" s="39">
        <v>1381593</v>
      </c>
      <c r="F7" s="39">
        <v>122961.777</v>
      </c>
      <c r="G7" s="10">
        <v>1258631.223</v>
      </c>
      <c r="H7" s="41"/>
      <c r="I7" s="38">
        <v>1106961.3499614859</v>
      </c>
      <c r="J7" s="39">
        <v>0</v>
      </c>
      <c r="K7" s="39">
        <v>1106961.3499614859</v>
      </c>
      <c r="L7" s="39">
        <v>1384721.4822068999</v>
      </c>
      <c r="M7" s="48">
        <f t="shared" ref="M7:M13" si="0">K7-G7</f>
        <v>-151669.87303851405</v>
      </c>
      <c r="N7" s="48">
        <f t="shared" ref="N7:N13" si="1">IF(E7="",L7-$E7,L7-E7)</f>
        <v>3128.4822068999056</v>
      </c>
      <c r="O7" s="48">
        <f t="shared" ref="O7:O13" si="2">$F7-J7</f>
        <v>122961.777</v>
      </c>
      <c r="P7" s="10">
        <f t="shared" ref="P7:P13" si="3">I7-L7</f>
        <v>-277760.13224541396</v>
      </c>
      <c r="Q7" s="41"/>
      <c r="R7" s="38">
        <v>1016011.8756049607</v>
      </c>
      <c r="S7" s="39">
        <v>1985.009582489613</v>
      </c>
      <c r="T7" s="39">
        <v>1014026.8660224711</v>
      </c>
      <c r="U7" s="39">
        <v>1260730.2522297001</v>
      </c>
      <c r="V7" s="48">
        <f t="shared" ref="V7:V15" si="4">IF(K7="",T7-ABS($G7),T7-K7)</f>
        <v>-92934.483939014841</v>
      </c>
      <c r="W7" s="48">
        <f t="shared" ref="W7:W15" si="5">IF(L7="",U7-$E7,U7-L7)</f>
        <v>-123991.22997719981</v>
      </c>
      <c r="X7" s="48">
        <f t="shared" ref="X7:X15" si="6">IF(J7="",$F7-S7,J7-S7)</f>
        <v>-1985.009582489613</v>
      </c>
      <c r="Y7" s="10">
        <f t="shared" ref="Y7:Y15" si="7">U7-R7</f>
        <v>244718.37662473938</v>
      </c>
      <c r="Z7" s="32"/>
      <c r="AA7" s="38">
        <v>924169.87193525874</v>
      </c>
      <c r="AB7" s="39">
        <v>114589.33334741845</v>
      </c>
      <c r="AC7" s="39">
        <v>809580.53858784027</v>
      </c>
      <c r="AD7" s="39">
        <v>1141318.6531255399</v>
      </c>
      <c r="AE7" s="48">
        <f t="shared" ref="AE7:AE17" si="8">IF(T7="",AC7-ABS($G7),AC7-T7)</f>
        <v>-204446.32743463083</v>
      </c>
      <c r="AF7" s="48">
        <f t="shared" ref="AF7:AF17" si="9">IF(U7="",AD7-$E7,AD7-U7)</f>
        <v>-119411.59910416021</v>
      </c>
      <c r="AG7" s="48">
        <f t="shared" ref="AG7:AG17" si="10">IF(S7="",$F7-AB7,S7-AB7)</f>
        <v>-112604.32376492883</v>
      </c>
      <c r="AH7" s="10">
        <f>AA7-AD7</f>
        <v>-217148.78119028115</v>
      </c>
      <c r="AJ7" s="38">
        <v>702274.94895170559</v>
      </c>
      <c r="AK7" s="39">
        <v>130946.03556661814</v>
      </c>
      <c r="AL7" s="39">
        <v>571328.91338508739</v>
      </c>
      <c r="AM7" s="39">
        <v>1028106.8798634228</v>
      </c>
      <c r="AN7" s="48">
        <f t="shared" ref="AN7:AN17" si="11">IF(AC7="",AL7-ABS($G7),AL7-AC7)</f>
        <v>-238251.62520275288</v>
      </c>
      <c r="AO7" s="48">
        <f t="shared" ref="AO7:AO17" si="12">IF(AD7="",AM7-$E7,AM7-AD7)</f>
        <v>-113211.77326211706</v>
      </c>
      <c r="AP7" s="48">
        <f t="shared" ref="AP7:AP17" si="13">IF(AB7="",$F7-AK7,AB7-AK7)</f>
        <v>-16356.702219199695</v>
      </c>
      <c r="AQ7" s="10">
        <f>AJ7-AM7</f>
        <v>-325831.93091171724</v>
      </c>
      <c r="AR7" s="19"/>
      <c r="AS7" s="38">
        <v>440173.83588584169</v>
      </c>
      <c r="AT7" s="39">
        <v>8663.7914640879608</v>
      </c>
      <c r="AU7" s="39">
        <v>431510.04442175373</v>
      </c>
      <c r="AV7" s="39">
        <v>915928.38121799298</v>
      </c>
      <c r="AW7" s="48">
        <f t="shared" ref="AW7:AW17" si="14">IF(AL7="",AU7-ABS($G7),AU7-AL7)</f>
        <v>-139818.86896333366</v>
      </c>
      <c r="AX7" s="48">
        <f t="shared" ref="AX7:AX17" si="15">IF(AM7="",AV7-$E7,AV7-AM7)</f>
        <v>-112178.49864542985</v>
      </c>
      <c r="AY7" s="48">
        <f t="shared" ref="AY7:AY17" si="16">IF(AK7="",$F7-AT7,AK7-AT7)</f>
        <v>122282.24410253018</v>
      </c>
      <c r="AZ7" s="10">
        <f>AS7-AV7</f>
        <v>-475754.54533215129</v>
      </c>
      <c r="BB7" s="38">
        <v>204168.01081606824</v>
      </c>
      <c r="BC7" s="39"/>
      <c r="BD7" s="39">
        <v>204168.01081606824</v>
      </c>
      <c r="BE7" s="147">
        <v>802291.02868997306</v>
      </c>
      <c r="BF7" s="48">
        <f>IF(AU7="",BD7-ABS($G7),BD7-AU7)</f>
        <v>-227342.03360568549</v>
      </c>
      <c r="BG7" s="48">
        <f t="shared" ref="BG7:BG17" si="17">IF(AV7="",BE7-$E7,BE7-AV7)</f>
        <v>-113637.35252801992</v>
      </c>
      <c r="BH7" s="48">
        <f t="shared" ref="BH7:BH17" si="18">IF(AT7="",$F7-BC7,AT7-BC7)</f>
        <v>8663.7914640879608</v>
      </c>
      <c r="BI7" s="160">
        <f>BB7-BE7</f>
        <v>-598123.01787390478</v>
      </c>
      <c r="BK7" s="38">
        <v>51333.222448603934</v>
      </c>
      <c r="BL7" s="39">
        <v>0</v>
      </c>
      <c r="BM7" s="39">
        <v>51333.222448603934</v>
      </c>
      <c r="BN7" s="147">
        <v>690407.46319425502</v>
      </c>
      <c r="BO7" s="48">
        <f t="shared" ref="BO7:BO17" si="19">IF(BD7="",BM7-ABS($G7),BM7-BD7)</f>
        <v>-152834.78836746432</v>
      </c>
      <c r="BP7" s="48">
        <f t="shared" ref="BP7:BP17" si="20">IF(BE7="",BN7-$E7,BN7-BE7)</f>
        <v>-111883.56549571804</v>
      </c>
      <c r="BQ7" s="48">
        <f>IF(BC7="",$F7-BL7,BC7-BL7)</f>
        <v>122961.777</v>
      </c>
      <c r="BR7" s="160">
        <f>BK7-BN7</f>
        <v>-639074.24074565107</v>
      </c>
      <c r="BT7" s="38">
        <v>17507.156466544402</v>
      </c>
      <c r="BU7" s="39">
        <v>0</v>
      </c>
      <c r="BV7" s="39">
        <v>17507.156466544402</v>
      </c>
      <c r="BW7" s="147">
        <v>574307.54114949703</v>
      </c>
      <c r="BX7" s="48">
        <f t="shared" ref="BX7:BX17" si="21">IF(BM7="",BV7-ABS($G7),BV7-BM7)</f>
        <v>-33826.065982059532</v>
      </c>
      <c r="BY7" s="48">
        <f t="shared" ref="BY7:BY17" si="22">IF(BN7="",BW7-$E7,BW7-BN7)</f>
        <v>-116099.92204475799</v>
      </c>
      <c r="BZ7" s="48">
        <f>IF(BL7="",$F7-BU7,BL7-BU7)</f>
        <v>0</v>
      </c>
      <c r="CA7" s="160">
        <f>BT7-BW7</f>
        <v>-556800.38468295266</v>
      </c>
      <c r="CC7" s="38">
        <f>CE7</f>
        <v>9202.2017763666772</v>
      </c>
      <c r="CD7" s="39">
        <v>0</v>
      </c>
      <c r="CE7" s="39">
        <v>9202.2017763666772</v>
      </c>
      <c r="CF7" s="39">
        <v>459538.58703446202</v>
      </c>
      <c r="CG7" s="48">
        <f t="shared" ref="CG7:CG17" si="23">IF(BV7="",CE7-ABS($G7),CE7-BV7)</f>
        <v>-8304.9546901777248</v>
      </c>
      <c r="CH7" s="48">
        <f t="shared" ref="CH7:CH17" si="24">IF(BW7="",CF7-$E7,CF7-BW7)</f>
        <v>-114768.95411503501</v>
      </c>
      <c r="CI7" s="48">
        <f>IF(BU7="",$F7-CD7,BU7-CD7)</f>
        <v>0</v>
      </c>
      <c r="CJ7" s="160">
        <f>CC7-CF7</f>
        <v>-450336.38525809534</v>
      </c>
      <c r="CL7" s="164">
        <v>162.32856511736543</v>
      </c>
      <c r="CM7" s="165">
        <v>0</v>
      </c>
      <c r="CN7" s="165">
        <v>162.32856511736543</v>
      </c>
      <c r="CO7" s="165">
        <v>344483.34479378699</v>
      </c>
      <c r="CP7" s="48">
        <f t="shared" ref="CP7:CP17" si="25">IF(CE7="",CN7-ABS($G7),CN7-CE7)</f>
        <v>-9039.8732112493126</v>
      </c>
      <c r="CQ7" s="48">
        <f t="shared" ref="CQ7:CQ17" si="26">IF(CF7="",CO7-$E7,CO7-CF7)</f>
        <v>-115055.24224067503</v>
      </c>
      <c r="CR7" s="48">
        <f>IF(CD7="",$F7-CM7,CD7-CM7)</f>
        <v>0</v>
      </c>
      <c r="CS7" s="160">
        <f>CL7-CO7</f>
        <v>-344321.01622866961</v>
      </c>
      <c r="CU7" s="164">
        <v>0.46336943670421071</v>
      </c>
      <c r="CV7" s="165">
        <v>0</v>
      </c>
      <c r="CW7" s="165">
        <v>0.46336943670421071</v>
      </c>
      <c r="CX7" s="165">
        <v>230385.241099376</v>
      </c>
      <c r="CY7" s="48">
        <f t="shared" ref="CY7:CY11" si="27">IF(CN7="",CW7-ABS($G7),CW7-CN7)</f>
        <v>-161.86519568066123</v>
      </c>
      <c r="CZ7" s="48">
        <f t="shared" ref="CZ7:CZ9" si="28">IF(CO7="",CX7-$E7,CX7-CO7)</f>
        <v>-114098.10369441099</v>
      </c>
      <c r="DA7" s="48">
        <f>IF(CM7="",$F7-CV7,CM7-CV7)</f>
        <v>0</v>
      </c>
      <c r="DB7" s="160">
        <f>CU7-CX7</f>
        <v>-230384.77772993929</v>
      </c>
      <c r="DD7" s="170">
        <f t="shared" ref="DD7:DD20" si="29">CW7-ABS($G7)</f>
        <v>-1258630.7596305632</v>
      </c>
      <c r="DE7" s="171">
        <f>CV7-ABS($F7)</f>
        <v>-122961.777</v>
      </c>
      <c r="DF7" s="171">
        <f>CU7-ABS($E7)</f>
        <v>-1381592.5366305632</v>
      </c>
      <c r="DG7" s="172">
        <f>$E7-CX7</f>
        <v>1151207.758900624</v>
      </c>
      <c r="DI7" s="129">
        <f>CW7-ABS(AL7)</f>
        <v>-571328.45001565071</v>
      </c>
    </row>
    <row r="8" spans="1:116" s="5" customFormat="1" ht="22.5" customHeight="1" x14ac:dyDescent="0.2">
      <c r="A8" s="28" t="s">
        <v>7</v>
      </c>
      <c r="B8" s="33" t="s">
        <v>6</v>
      </c>
      <c r="C8" s="29">
        <v>42500</v>
      </c>
      <c r="D8" s="30">
        <v>2.2000000000000001E-3</v>
      </c>
      <c r="E8" s="26">
        <v>1352852</v>
      </c>
      <c r="F8" s="26"/>
      <c r="G8" s="31">
        <v>1352852</v>
      </c>
      <c r="H8" s="41"/>
      <c r="I8" s="25">
        <v>1131853.2071356208</v>
      </c>
      <c r="J8" s="26">
        <v>0</v>
      </c>
      <c r="K8" s="26">
        <v>1131853.2071356208</v>
      </c>
      <c r="L8" s="26">
        <v>1355992.47371532</v>
      </c>
      <c r="M8" s="49">
        <f t="shared" si="0"/>
        <v>-220998.79286437924</v>
      </c>
      <c r="N8" s="49">
        <f t="shared" si="1"/>
        <v>3140.4737153199967</v>
      </c>
      <c r="O8" s="49">
        <f t="shared" si="2"/>
        <v>0</v>
      </c>
      <c r="P8" s="31">
        <f t="shared" si="3"/>
        <v>-224139.26657969924</v>
      </c>
      <c r="Q8" s="41"/>
      <c r="R8" s="25">
        <v>1033704.8662492961</v>
      </c>
      <c r="S8" s="26">
        <v>7735.6045023496499</v>
      </c>
      <c r="T8" s="26">
        <v>1025969.2617469465</v>
      </c>
      <c r="U8" s="26">
        <v>1233585.4298688499</v>
      </c>
      <c r="V8" s="49">
        <f t="shared" si="4"/>
        <v>-105883.94538867427</v>
      </c>
      <c r="W8" s="49">
        <f t="shared" si="5"/>
        <v>-122407.04384647007</v>
      </c>
      <c r="X8" s="49">
        <f t="shared" si="6"/>
        <v>-7735.6045023496499</v>
      </c>
      <c r="Y8" s="31">
        <f t="shared" si="7"/>
        <v>199880.56361955381</v>
      </c>
      <c r="Z8" s="32"/>
      <c r="AA8" s="25">
        <v>964608.03193276282</v>
      </c>
      <c r="AB8" s="26">
        <v>132784.31759449068</v>
      </c>
      <c r="AC8" s="26">
        <v>831823.71433827211</v>
      </c>
      <c r="AD8" s="26">
        <v>1118765.7231441301</v>
      </c>
      <c r="AE8" s="49">
        <f t="shared" si="8"/>
        <v>-194145.54740867438</v>
      </c>
      <c r="AF8" s="49">
        <f t="shared" si="9"/>
        <v>-114819.70672471984</v>
      </c>
      <c r="AG8" s="49">
        <f t="shared" si="10"/>
        <v>-125048.71309214103</v>
      </c>
      <c r="AH8" s="31">
        <f t="shared" ref="AH8:AH17" si="30">AA8-AD8</f>
        <v>-154157.69121136726</v>
      </c>
      <c r="AI8" s="1"/>
      <c r="AJ8" s="25">
        <v>739259.09993765922</v>
      </c>
      <c r="AK8" s="26">
        <v>147061.4942859679</v>
      </c>
      <c r="AL8" s="26">
        <v>592197.60565169132</v>
      </c>
      <c r="AM8" s="26">
        <v>1005281.411942521</v>
      </c>
      <c r="AN8" s="49">
        <f t="shared" si="11"/>
        <v>-239626.10868658079</v>
      </c>
      <c r="AO8" s="49">
        <f t="shared" si="12"/>
        <v>-113484.31120160909</v>
      </c>
      <c r="AP8" s="49">
        <f t="shared" si="13"/>
        <v>-14277.176691477216</v>
      </c>
      <c r="AQ8" s="31">
        <f t="shared" ref="AQ8:AQ17" si="31">AJ8-AM8</f>
        <v>-266022.31200486177</v>
      </c>
      <c r="AR8" s="19"/>
      <c r="AS8" s="25">
        <v>471330.28140759835</v>
      </c>
      <c r="AT8" s="26">
        <v>13709.692161789297</v>
      </c>
      <c r="AU8" s="26">
        <v>457620.58924580907</v>
      </c>
      <c r="AV8" s="26">
        <v>895339.96314272296</v>
      </c>
      <c r="AW8" s="49">
        <f t="shared" si="14"/>
        <v>-134577.01640588226</v>
      </c>
      <c r="AX8" s="49">
        <f t="shared" si="15"/>
        <v>-109941.44879979803</v>
      </c>
      <c r="AY8" s="49">
        <f t="shared" si="16"/>
        <v>133351.80212417859</v>
      </c>
      <c r="AZ8" s="31">
        <f t="shared" ref="AZ8:AZ18" si="32">AS8-AV8</f>
        <v>-424009.68173512461</v>
      </c>
      <c r="BA8" s="1"/>
      <c r="BB8" s="25">
        <v>222532.00185035481</v>
      </c>
      <c r="BC8" s="26"/>
      <c r="BD8" s="26">
        <v>222532.00185035481</v>
      </c>
      <c r="BE8" s="148">
        <v>783924.08698365197</v>
      </c>
      <c r="BF8" s="49">
        <f>IF(AU8="",BD8-ABS($G8),BD8-AU8)</f>
        <v>-235088.58739545426</v>
      </c>
      <c r="BG8" s="49">
        <f t="shared" si="17"/>
        <v>-111415.87615907099</v>
      </c>
      <c r="BH8" s="49">
        <f t="shared" si="18"/>
        <v>13709.692161789297</v>
      </c>
      <c r="BI8" s="31">
        <f t="shared" ref="BI8:BI18" si="33">BB8-BE8</f>
        <v>-561392.08513329714</v>
      </c>
      <c r="BK8" s="25">
        <v>55133.74231651811</v>
      </c>
      <c r="BL8" s="26">
        <v>0</v>
      </c>
      <c r="BM8" s="26">
        <v>55133.74231651811</v>
      </c>
      <c r="BN8" s="148">
        <v>674330.01091005595</v>
      </c>
      <c r="BO8" s="49">
        <f t="shared" si="19"/>
        <v>-167398.25953383668</v>
      </c>
      <c r="BP8" s="49">
        <f t="shared" ref="BP8:BP16" si="34">IF(BE8="",BN8-$E8,BN8-BE8)</f>
        <v>-109594.07607359602</v>
      </c>
      <c r="BQ8" s="49">
        <f>IF(BC8="",$F8-BL8,BC8-BL8)</f>
        <v>0</v>
      </c>
      <c r="BR8" s="31">
        <f t="shared" ref="BR8:BR18" si="35">BK8-BN8</f>
        <v>-619196.26859353785</v>
      </c>
      <c r="BT8" s="25">
        <v>18979.797801767192</v>
      </c>
      <c r="BU8" s="26">
        <v>0</v>
      </c>
      <c r="BV8" s="26">
        <v>18979.797801767192</v>
      </c>
      <c r="BW8" s="148">
        <v>560388.84616591898</v>
      </c>
      <c r="BX8" s="49">
        <f t="shared" si="21"/>
        <v>-36153.944514750918</v>
      </c>
      <c r="BY8" s="49">
        <f t="shared" si="22"/>
        <v>-113941.16474413697</v>
      </c>
      <c r="BZ8" s="49">
        <f>IF(BL8="",$F8-BU8,BL8-BU8)</f>
        <v>0</v>
      </c>
      <c r="CA8" s="31">
        <f t="shared" ref="CA8:CA18" si="36">BT8-BW8</f>
        <v>-541409.04836415173</v>
      </c>
      <c r="CC8" s="25">
        <f t="shared" ref="CC8:CC20" si="37">CE8</f>
        <v>10996.907192604813</v>
      </c>
      <c r="CD8" s="26">
        <v>0</v>
      </c>
      <c r="CE8" s="26">
        <v>10996.907192604813</v>
      </c>
      <c r="CF8" s="26">
        <v>448435.63608681399</v>
      </c>
      <c r="CG8" s="49">
        <f t="shared" si="23"/>
        <v>-7982.8906091623794</v>
      </c>
      <c r="CH8" s="49">
        <f t="shared" si="24"/>
        <v>-111953.21007910499</v>
      </c>
      <c r="CI8" s="49">
        <f>IF(BU8="",$F8-CD8,BU8-CD8)</f>
        <v>0</v>
      </c>
      <c r="CJ8" s="31">
        <f t="shared" ref="CJ8:CJ18" si="38">CC8-CF8</f>
        <v>-437438.7288942092</v>
      </c>
      <c r="CL8" s="166">
        <v>242.11918861571002</v>
      </c>
      <c r="CM8" s="167">
        <v>0</v>
      </c>
      <c r="CN8" s="167">
        <v>242.11918861571002</v>
      </c>
      <c r="CO8" s="167">
        <v>334933.24786795501</v>
      </c>
      <c r="CP8" s="49">
        <f t="shared" si="25"/>
        <v>-10754.788003989102</v>
      </c>
      <c r="CQ8" s="49">
        <f t="shared" si="26"/>
        <v>-113502.38821885898</v>
      </c>
      <c r="CR8" s="49">
        <f>IF(CD8="",$F8-CM8,CD8-CM8)</f>
        <v>0</v>
      </c>
      <c r="CS8" s="31">
        <f t="shared" ref="CS8:CS18" si="39">CL8-CO8</f>
        <v>-334691.12867933931</v>
      </c>
      <c r="CU8" s="166">
        <v>1.4473495847762248</v>
      </c>
      <c r="CV8" s="167">
        <v>0</v>
      </c>
      <c r="CW8" s="167">
        <v>1.4473495847762248</v>
      </c>
      <c r="CX8" s="167">
        <v>223592.87622994499</v>
      </c>
      <c r="CY8" s="49">
        <f t="shared" si="27"/>
        <v>-240.6718390309338</v>
      </c>
      <c r="CZ8" s="49">
        <f t="shared" si="28"/>
        <v>-111340.37163801002</v>
      </c>
      <c r="DA8" s="49">
        <f>IF(CM8="",$F8-CV8,CM8-CV8)</f>
        <v>0</v>
      </c>
      <c r="DB8" s="31">
        <f t="shared" ref="DB8:DB9" si="40">CU8-CX8</f>
        <v>-223591.42888036021</v>
      </c>
      <c r="DD8" s="25">
        <f t="shared" si="29"/>
        <v>-1352850.5526504153</v>
      </c>
      <c r="DE8" s="26">
        <f>CV8-ABS($F8)</f>
        <v>0</v>
      </c>
      <c r="DF8" s="26">
        <f t="shared" ref="DF8:DF20" si="41">CU8-ABS($E8)</f>
        <v>-1352850.5526504153</v>
      </c>
      <c r="DG8" s="31">
        <f t="shared" ref="DG8:DG20" si="42">$E8-CX8</f>
        <v>1129259.1237700549</v>
      </c>
      <c r="DI8" s="129">
        <f>CW8-ABS(AL8)</f>
        <v>-592196.15830210655</v>
      </c>
    </row>
    <row r="9" spans="1:116" ht="22.5" customHeight="1" x14ac:dyDescent="0.2">
      <c r="A9" s="6" t="s">
        <v>8</v>
      </c>
      <c r="B9" s="17" t="s">
        <v>6</v>
      </c>
      <c r="C9" s="7">
        <v>42522</v>
      </c>
      <c r="D9" s="8">
        <v>2.16E-3</v>
      </c>
      <c r="E9" s="11">
        <v>1328134</v>
      </c>
      <c r="F9" s="11">
        <v>65344.192799999997</v>
      </c>
      <c r="G9" s="10">
        <v>1262789.8071999999</v>
      </c>
      <c r="H9" s="41"/>
      <c r="I9" s="9">
        <v>1174434.3502151391</v>
      </c>
      <c r="J9" s="11">
        <v>0</v>
      </c>
      <c r="K9" s="11">
        <v>1174434.3502151391</v>
      </c>
      <c r="L9" s="11">
        <v>1331586.33797973</v>
      </c>
      <c r="M9" s="50">
        <f t="shared" si="0"/>
        <v>-88355.456984860823</v>
      </c>
      <c r="N9" s="50">
        <f t="shared" si="1"/>
        <v>3452.3379797299858</v>
      </c>
      <c r="O9" s="50">
        <f t="shared" si="2"/>
        <v>65344.192799999997</v>
      </c>
      <c r="P9" s="10">
        <f t="shared" si="3"/>
        <v>-157151.98776459089</v>
      </c>
      <c r="Q9" s="41"/>
      <c r="R9" s="9">
        <v>1075282.4321849453</v>
      </c>
      <c r="S9" s="11">
        <v>12043.747886527897</v>
      </c>
      <c r="T9" s="11">
        <v>1063238.6842984175</v>
      </c>
      <c r="U9" s="11">
        <v>1211830.68120136</v>
      </c>
      <c r="V9" s="50">
        <f t="shared" si="4"/>
        <v>-111195.66591672157</v>
      </c>
      <c r="W9" s="50">
        <f t="shared" si="5"/>
        <v>-119755.65677837003</v>
      </c>
      <c r="X9" s="50">
        <f t="shared" si="6"/>
        <v>-12043.747886527897</v>
      </c>
      <c r="Y9" s="10">
        <f t="shared" si="7"/>
        <v>136548.24901641463</v>
      </c>
      <c r="Z9" s="32"/>
      <c r="AA9" s="9">
        <v>1003573.9120439811</v>
      </c>
      <c r="AB9" s="11">
        <v>148899.92141177101</v>
      </c>
      <c r="AC9" s="11">
        <v>854673.99063221016</v>
      </c>
      <c r="AD9" s="11">
        <v>1097163.1791539399</v>
      </c>
      <c r="AE9" s="50">
        <f t="shared" si="8"/>
        <v>-208564.69366620737</v>
      </c>
      <c r="AF9" s="50">
        <f t="shared" si="9"/>
        <v>-114667.50204742001</v>
      </c>
      <c r="AG9" s="50">
        <f t="shared" si="10"/>
        <v>-136856.17352524312</v>
      </c>
      <c r="AH9" s="10">
        <f t="shared" si="30"/>
        <v>-93589.267109958804</v>
      </c>
      <c r="AJ9" s="9">
        <v>774862.73842094024</v>
      </c>
      <c r="AK9" s="11">
        <v>161483.80898275814</v>
      </c>
      <c r="AL9" s="11">
        <v>613378.92943818215</v>
      </c>
      <c r="AM9" s="11">
        <v>987546.14227678324</v>
      </c>
      <c r="AN9" s="50">
        <f t="shared" si="11"/>
        <v>-241295.06119402801</v>
      </c>
      <c r="AO9" s="50">
        <f t="shared" si="12"/>
        <v>-109617.0368771567</v>
      </c>
      <c r="AP9" s="50">
        <f t="shared" si="13"/>
        <v>-12583.887570987135</v>
      </c>
      <c r="AQ9" s="10">
        <f t="shared" si="31"/>
        <v>-212683.403855843</v>
      </c>
      <c r="AR9" s="19"/>
      <c r="AS9" s="9">
        <v>501455.48698892962</v>
      </c>
      <c r="AT9" s="11">
        <v>18135.23112992262</v>
      </c>
      <c r="AU9" s="11">
        <v>483320.25585900701</v>
      </c>
      <c r="AV9" s="11">
        <v>879685.562103217</v>
      </c>
      <c r="AW9" s="50">
        <f t="shared" si="14"/>
        <v>-130058.67357917514</v>
      </c>
      <c r="AX9" s="50">
        <f t="shared" si="15"/>
        <v>-107860.58017356624</v>
      </c>
      <c r="AY9" s="50">
        <f t="shared" si="16"/>
        <v>143348.57785283553</v>
      </c>
      <c r="AZ9" s="10">
        <f t="shared" si="32"/>
        <v>-378230.07511428738</v>
      </c>
      <c r="BB9" s="9">
        <v>240395.34903201379</v>
      </c>
      <c r="BC9" s="11"/>
      <c r="BD9" s="11">
        <v>240395.34903201379</v>
      </c>
      <c r="BE9" s="149">
        <v>770332.99018306797</v>
      </c>
      <c r="BF9" s="50">
        <f t="shared" ref="BF9:BF17" si="43">IF(AU9="",BD9-ABS($G9),BD9-AU9)</f>
        <v>-242924.90682699322</v>
      </c>
      <c r="BG9" s="50">
        <f t="shared" si="17"/>
        <v>-109352.57192014903</v>
      </c>
      <c r="BH9" s="50">
        <f t="shared" si="18"/>
        <v>18135.23112992262</v>
      </c>
      <c r="BI9" s="10">
        <f t="shared" si="33"/>
        <v>-529937.64115105418</v>
      </c>
      <c r="BK9" s="9">
        <v>58994.42195247997</v>
      </c>
      <c r="BL9" s="11">
        <v>0</v>
      </c>
      <c r="BM9" s="11">
        <v>58994.42195247997</v>
      </c>
      <c r="BN9" s="149">
        <v>662871.80938267999</v>
      </c>
      <c r="BO9" s="50">
        <f t="shared" si="19"/>
        <v>-181400.92707953381</v>
      </c>
      <c r="BP9" s="50">
        <f t="shared" si="34"/>
        <v>-107461.18080038799</v>
      </c>
      <c r="BQ9" s="50">
        <f t="shared" ref="BQ9:BQ16" si="44">IF(BC9="",$F9-BL9,BC9-BL9)</f>
        <v>65344.192799999997</v>
      </c>
      <c r="BR9" s="10">
        <f t="shared" si="35"/>
        <v>-603877.3874302</v>
      </c>
      <c r="BT9" s="9">
        <v>20494.270388150071</v>
      </c>
      <c r="BU9" s="11">
        <v>0</v>
      </c>
      <c r="BV9" s="11">
        <v>20494.270388150071</v>
      </c>
      <c r="BW9" s="149">
        <v>550939.07009104802</v>
      </c>
      <c r="BX9" s="50">
        <f t="shared" si="21"/>
        <v>-38500.151564329899</v>
      </c>
      <c r="BY9" s="50">
        <f t="shared" si="22"/>
        <v>-111932.73929163197</v>
      </c>
      <c r="BZ9" s="50">
        <f t="shared" ref="BZ9" si="45">IF(BL9="",$F9-BU9,BL9-BU9)</f>
        <v>0</v>
      </c>
      <c r="CA9" s="10">
        <f t="shared" si="36"/>
        <v>-530444.7997028979</v>
      </c>
      <c r="CC9" s="9">
        <f t="shared" si="37"/>
        <v>12853.630568900651</v>
      </c>
      <c r="CD9" s="11">
        <v>0</v>
      </c>
      <c r="CE9" s="11">
        <v>12853.630568900651</v>
      </c>
      <c r="CF9" s="11">
        <v>440425.085308537</v>
      </c>
      <c r="CG9" s="50">
        <f t="shared" si="23"/>
        <v>-7640.6398192494198</v>
      </c>
      <c r="CH9" s="50">
        <f t="shared" si="24"/>
        <v>-110513.98478251102</v>
      </c>
      <c r="CI9" s="50">
        <f t="shared" ref="CI9" si="46">IF(BU9="",$F9-CD9,BU9-CD9)</f>
        <v>0</v>
      </c>
      <c r="CJ9" s="10">
        <f t="shared" si="38"/>
        <v>-427571.45473963633</v>
      </c>
      <c r="CL9" s="168">
        <v>333.82003226794484</v>
      </c>
      <c r="CM9" s="169">
        <v>0</v>
      </c>
      <c r="CN9" s="169">
        <v>333.82003226794484</v>
      </c>
      <c r="CO9" s="169">
        <v>329547.82159056899</v>
      </c>
      <c r="CP9" s="50">
        <f t="shared" si="25"/>
        <v>-12519.810536632707</v>
      </c>
      <c r="CQ9" s="50">
        <f t="shared" si="26"/>
        <v>-110877.26371796802</v>
      </c>
      <c r="CR9" s="50">
        <f t="shared" ref="CR9" si="47">IF(CD9="",$F9-CM9,CD9-CM9)</f>
        <v>0</v>
      </c>
      <c r="CS9" s="10">
        <f t="shared" si="39"/>
        <v>-329214.00155830104</v>
      </c>
      <c r="CU9" s="168">
        <v>3.1769691746677227</v>
      </c>
      <c r="CV9" s="169">
        <v>0</v>
      </c>
      <c r="CW9" s="169">
        <v>3.1769691746677227</v>
      </c>
      <c r="CX9" s="169">
        <v>219591.68080651501</v>
      </c>
      <c r="CY9" s="50">
        <f t="shared" si="27"/>
        <v>-330.64306309327714</v>
      </c>
      <c r="CZ9" s="50">
        <f t="shared" si="28"/>
        <v>-109956.14078405398</v>
      </c>
      <c r="DA9" s="50">
        <f t="shared" ref="DA9" si="48">IF(CM9="",$F9-CV9,CM9-CV9)</f>
        <v>0</v>
      </c>
      <c r="DB9" s="10">
        <f t="shared" si="40"/>
        <v>-219588.50383734034</v>
      </c>
      <c r="DD9" s="173">
        <f t="shared" si="29"/>
        <v>-1262786.6302308252</v>
      </c>
      <c r="DE9" s="56">
        <f>CV9-ABS($F9)</f>
        <v>-65344.192799999997</v>
      </c>
      <c r="DF9" s="56">
        <f t="shared" si="41"/>
        <v>-1328130.8230308252</v>
      </c>
      <c r="DG9" s="54">
        <f t="shared" si="42"/>
        <v>1108542.319193485</v>
      </c>
      <c r="DI9" s="129">
        <f>CW9-ABS(AL9)</f>
        <v>-613375.75246900751</v>
      </c>
    </row>
    <row r="10" spans="1:116" s="5" customFormat="1" ht="22.5" customHeight="1" x14ac:dyDescent="0.2">
      <c r="A10" s="28" t="s">
        <v>9</v>
      </c>
      <c r="B10" s="33" t="s">
        <v>6</v>
      </c>
      <c r="C10" s="29">
        <v>42538</v>
      </c>
      <c r="D10" s="30">
        <v>1.58E-3</v>
      </c>
      <c r="E10" s="26">
        <v>249874.46888560199</v>
      </c>
      <c r="F10" s="26"/>
      <c r="G10" s="31">
        <v>249874.46888560199</v>
      </c>
      <c r="H10" s="41"/>
      <c r="I10" s="25">
        <v>258825.72822500666</v>
      </c>
      <c r="J10" s="26">
        <v>0</v>
      </c>
      <c r="K10" s="26">
        <v>258825.72822500666</v>
      </c>
      <c r="L10" s="26">
        <v>250006.880493162</v>
      </c>
      <c r="M10" s="49">
        <f t="shared" si="0"/>
        <v>8951.2593394046708</v>
      </c>
      <c r="N10" s="49">
        <f t="shared" si="1"/>
        <v>132.41160756000318</v>
      </c>
      <c r="O10" s="49">
        <f t="shared" si="2"/>
        <v>0</v>
      </c>
      <c r="P10" s="31">
        <f t="shared" si="3"/>
        <v>8818.8477318446676</v>
      </c>
      <c r="Q10" s="41"/>
      <c r="R10" s="25">
        <v>230249.89294076353</v>
      </c>
      <c r="S10" s="26">
        <v>0</v>
      </c>
      <c r="T10" s="26">
        <v>230249.89294076353</v>
      </c>
      <c r="U10" s="26">
        <v>248343.22381978101</v>
      </c>
      <c r="V10" s="49">
        <f t="shared" si="4"/>
        <v>-28575.835284243134</v>
      </c>
      <c r="W10" s="49">
        <f t="shared" si="5"/>
        <v>-1663.6566733809887</v>
      </c>
      <c r="X10" s="49">
        <f t="shared" si="6"/>
        <v>0</v>
      </c>
      <c r="Y10" s="31">
        <f t="shared" si="7"/>
        <v>18093.330879017478</v>
      </c>
      <c r="Z10" s="32"/>
      <c r="AA10" s="25">
        <v>137547.52777193612</v>
      </c>
      <c r="AB10" s="26">
        <v>0</v>
      </c>
      <c r="AC10" s="26">
        <v>137547.52777193612</v>
      </c>
      <c r="AD10" s="26">
        <v>247483.152760923</v>
      </c>
      <c r="AE10" s="49">
        <f t="shared" si="8"/>
        <v>-92702.365168827411</v>
      </c>
      <c r="AF10" s="49">
        <f t="shared" si="9"/>
        <v>-860.07105885801138</v>
      </c>
      <c r="AG10" s="49">
        <f t="shared" si="10"/>
        <v>0</v>
      </c>
      <c r="AH10" s="31">
        <f t="shared" si="30"/>
        <v>-109935.62498898688</v>
      </c>
      <c r="AI10" s="1"/>
      <c r="AJ10" s="25">
        <v>83407.455145415312</v>
      </c>
      <c r="AK10" s="26">
        <v>0</v>
      </c>
      <c r="AL10" s="26">
        <v>83407.455145415312</v>
      </c>
      <c r="AM10" s="26">
        <v>241849.61743079848</v>
      </c>
      <c r="AN10" s="49">
        <f t="shared" si="11"/>
        <v>-54140.072626520807</v>
      </c>
      <c r="AO10" s="49">
        <f t="shared" si="12"/>
        <v>-5633.5353301245195</v>
      </c>
      <c r="AP10" s="49">
        <f t="shared" si="13"/>
        <v>0</v>
      </c>
      <c r="AQ10" s="31">
        <f t="shared" si="31"/>
        <v>-158442.16228538315</v>
      </c>
      <c r="AR10" s="19"/>
      <c r="AS10" s="25">
        <v>33120.628988718992</v>
      </c>
      <c r="AT10" s="26">
        <v>0</v>
      </c>
      <c r="AU10" s="26">
        <v>33120.628988718992</v>
      </c>
      <c r="AV10" s="26">
        <v>201873.99160914301</v>
      </c>
      <c r="AW10" s="49">
        <f t="shared" si="14"/>
        <v>-50286.826156696319</v>
      </c>
      <c r="AX10" s="49">
        <f t="shared" si="15"/>
        <v>-39975.625821655471</v>
      </c>
      <c r="AY10" s="49">
        <f t="shared" si="16"/>
        <v>0</v>
      </c>
      <c r="AZ10" s="31">
        <f t="shared" si="32"/>
        <v>-168753.36262042401</v>
      </c>
      <c r="BA10" s="1"/>
      <c r="BB10" s="25">
        <v>11160.456400110019</v>
      </c>
      <c r="BC10" s="26"/>
      <c r="BD10" s="26">
        <v>11160.456400110019</v>
      </c>
      <c r="BE10" s="148">
        <v>161016.17074931701</v>
      </c>
      <c r="BF10" s="49">
        <f t="shared" si="43"/>
        <v>-21960.172588608973</v>
      </c>
      <c r="BG10" s="49">
        <f t="shared" si="17"/>
        <v>-40857.820859825995</v>
      </c>
      <c r="BH10" s="49">
        <f t="shared" si="18"/>
        <v>0</v>
      </c>
      <c r="BI10" s="31">
        <f t="shared" si="33"/>
        <v>-149855.714349207</v>
      </c>
      <c r="BK10" s="25">
        <v>909.3483968048904</v>
      </c>
      <c r="BL10" s="26">
        <v>0</v>
      </c>
      <c r="BM10" s="26">
        <v>909.3483968048904</v>
      </c>
      <c r="BN10" s="148">
        <v>121661.122919963</v>
      </c>
      <c r="BO10" s="49">
        <f t="shared" si="19"/>
        <v>-10251.108003305129</v>
      </c>
      <c r="BP10" s="49">
        <f t="shared" si="34"/>
        <v>-39355.047829354007</v>
      </c>
      <c r="BQ10" s="49">
        <f>IF(BC10="",$F10-BL10,BC10-BL10)</f>
        <v>0</v>
      </c>
      <c r="BR10" s="31">
        <f t="shared" si="35"/>
        <v>-120751.77452315811</v>
      </c>
      <c r="BT10" s="25">
        <v>129.91720170340761</v>
      </c>
      <c r="BU10" s="26">
        <v>0</v>
      </c>
      <c r="BV10" s="26">
        <v>129.91720170340761</v>
      </c>
      <c r="BW10" s="148">
        <v>80544.840213074203</v>
      </c>
      <c r="BX10" s="49">
        <f t="shared" si="21"/>
        <v>-779.43119510148279</v>
      </c>
      <c r="BY10" s="49">
        <f t="shared" si="22"/>
        <v>-41116.2827068888</v>
      </c>
      <c r="BZ10" s="49">
        <f>IF(BL10="",$F10-BU10,BL10-BU10)</f>
        <v>0</v>
      </c>
      <c r="CA10" s="31">
        <f t="shared" si="36"/>
        <v>-80414.923011370789</v>
      </c>
      <c r="CC10" s="25">
        <f t="shared" si="37"/>
        <v>0.12670029101692071</v>
      </c>
      <c r="CD10" s="26">
        <v>0</v>
      </c>
      <c r="CE10" s="26">
        <v>0.12670029101692071</v>
      </c>
      <c r="CF10" s="26">
        <v>40451.426979045696</v>
      </c>
      <c r="CG10" s="49">
        <f t="shared" si="23"/>
        <v>-129.79050141239068</v>
      </c>
      <c r="CH10" s="49">
        <f t="shared" si="24"/>
        <v>-40093.413234028507</v>
      </c>
      <c r="CI10" s="49">
        <f>IF(BU10="",$F10-CD10,BU10-CD10)</f>
        <v>0</v>
      </c>
      <c r="CJ10" s="31">
        <f t="shared" si="38"/>
        <v>-40451.300278754679</v>
      </c>
      <c r="CL10" s="25">
        <f t="shared" ref="CL10:CL11" si="49">CN10</f>
        <v>0.12670029101692071</v>
      </c>
      <c r="CM10" s="26">
        <v>0</v>
      </c>
      <c r="CN10" s="26">
        <v>0.12670029101692071</v>
      </c>
      <c r="CO10" s="26">
        <v>0</v>
      </c>
      <c r="CP10" s="49">
        <f t="shared" si="25"/>
        <v>0</v>
      </c>
      <c r="CQ10" s="49">
        <f t="shared" si="26"/>
        <v>-40451.426979045696</v>
      </c>
      <c r="CR10" s="49">
        <f>IF(CD10="",$F10-CM10,CD10-CM10)</f>
        <v>0</v>
      </c>
      <c r="CS10" s="31">
        <f t="shared" si="39"/>
        <v>0.12670029101692071</v>
      </c>
      <c r="CU10" s="25">
        <f t="shared" ref="CU10:CU11" si="50">CW10</f>
        <v>0.12670029101692071</v>
      </c>
      <c r="CV10" s="26">
        <v>0</v>
      </c>
      <c r="CW10" s="26">
        <v>0.12670029101692071</v>
      </c>
      <c r="CX10" s="26">
        <v>0</v>
      </c>
      <c r="CY10" s="49">
        <f t="shared" si="27"/>
        <v>0</v>
      </c>
      <c r="CZ10" s="49">
        <f t="shared" ref="CZ10:CZ17" si="51">IF(CO10="",CX10-$E10,CX10-CO10)</f>
        <v>0</v>
      </c>
      <c r="DA10" s="49">
        <f t="shared" ref="DA10:DA17" si="52">IF(CM10="",$F10-CV10,CM10-CV10)</f>
        <v>0</v>
      </c>
      <c r="DB10" s="31">
        <f t="shared" ref="DB10:DB20" si="53">CU10-CX10</f>
        <v>0.12670029101692071</v>
      </c>
      <c r="DD10" s="25">
        <f t="shared" si="29"/>
        <v>-249874.34218531099</v>
      </c>
      <c r="DE10" s="26">
        <f t="shared" ref="DE10:DE20" si="54">CV10-ABS($F10)</f>
        <v>0</v>
      </c>
      <c r="DF10" s="26">
        <f t="shared" si="41"/>
        <v>-249874.34218531099</v>
      </c>
      <c r="DG10" s="31">
        <f t="shared" si="42"/>
        <v>249874.46888560199</v>
      </c>
      <c r="DI10" s="129">
        <f>CW10-ABS(AL10)</f>
        <v>-83407.328445124294</v>
      </c>
    </row>
    <row r="11" spans="1:116" ht="22.5" customHeight="1" x14ac:dyDescent="0.2">
      <c r="A11" s="6" t="s">
        <v>10</v>
      </c>
      <c r="B11" s="17" t="s">
        <v>6</v>
      </c>
      <c r="C11" s="7">
        <v>42538</v>
      </c>
      <c r="D11" s="8">
        <v>2.1749999999999999E-3</v>
      </c>
      <c r="E11" s="11">
        <v>224083.83544729301</v>
      </c>
      <c r="F11" s="11"/>
      <c r="G11" s="10">
        <v>224083.83544729301</v>
      </c>
      <c r="H11" s="41"/>
      <c r="I11" s="9">
        <v>222907.78680173549</v>
      </c>
      <c r="J11" s="11">
        <v>0</v>
      </c>
      <c r="K11" s="11">
        <v>222907.78680173549</v>
      </c>
      <c r="L11" s="11">
        <v>224239.41415277601</v>
      </c>
      <c r="M11" s="50">
        <f t="shared" si="0"/>
        <v>-1176.0486455575156</v>
      </c>
      <c r="N11" s="50">
        <f t="shared" si="1"/>
        <v>155.57870548299979</v>
      </c>
      <c r="O11" s="50">
        <f t="shared" si="2"/>
        <v>0</v>
      </c>
      <c r="P11" s="10">
        <f t="shared" si="3"/>
        <v>-1331.6273510405154</v>
      </c>
      <c r="Q11" s="41"/>
      <c r="R11" s="9">
        <v>211894.01065713796</v>
      </c>
      <c r="S11" s="11">
        <v>0</v>
      </c>
      <c r="T11" s="11">
        <v>211894.01065713796</v>
      </c>
      <c r="U11" s="11">
        <v>222503.126843732</v>
      </c>
      <c r="V11" s="50">
        <f t="shared" si="4"/>
        <v>-11013.776144597534</v>
      </c>
      <c r="W11" s="50">
        <f t="shared" si="5"/>
        <v>-1736.2873090440116</v>
      </c>
      <c r="X11" s="50">
        <f t="shared" si="6"/>
        <v>0</v>
      </c>
      <c r="Y11" s="10">
        <f t="shared" si="7"/>
        <v>10609.116186594038</v>
      </c>
      <c r="Z11" s="32"/>
      <c r="AA11" s="9">
        <v>134757.46955163023</v>
      </c>
      <c r="AB11" s="11">
        <v>0</v>
      </c>
      <c r="AC11" s="11">
        <v>134757.46955163023</v>
      </c>
      <c r="AD11" s="11">
        <v>221543.65484338699</v>
      </c>
      <c r="AE11" s="50">
        <f t="shared" si="8"/>
        <v>-77136.541105507727</v>
      </c>
      <c r="AF11" s="50">
        <f t="shared" si="9"/>
        <v>-959.47200034500565</v>
      </c>
      <c r="AG11" s="50">
        <f t="shared" si="10"/>
        <v>0</v>
      </c>
      <c r="AH11" s="10">
        <f t="shared" si="30"/>
        <v>-86786.185291756759</v>
      </c>
      <c r="AJ11" s="9">
        <v>83400.097615599603</v>
      </c>
      <c r="AK11" s="11">
        <v>0</v>
      </c>
      <c r="AL11" s="11">
        <v>83400.097615599603</v>
      </c>
      <c r="AM11" s="11">
        <v>221517.78986168135</v>
      </c>
      <c r="AN11" s="50">
        <f t="shared" si="11"/>
        <v>-51357.371936030628</v>
      </c>
      <c r="AO11" s="50">
        <f t="shared" si="12"/>
        <v>-25.864981705643004</v>
      </c>
      <c r="AP11" s="50">
        <f t="shared" si="13"/>
        <v>0</v>
      </c>
      <c r="AQ11" s="10">
        <f t="shared" si="31"/>
        <v>-138117.69224608174</v>
      </c>
      <c r="AR11" s="19"/>
      <c r="AS11" s="9">
        <v>33120.779548371698</v>
      </c>
      <c r="AT11" s="11">
        <v>0</v>
      </c>
      <c r="AU11" s="11">
        <v>33120.779548371698</v>
      </c>
      <c r="AV11" s="11">
        <v>221630.69886914201</v>
      </c>
      <c r="AW11" s="50">
        <f t="shared" si="14"/>
        <v>-50279.318067227905</v>
      </c>
      <c r="AX11" s="50">
        <f t="shared" si="15"/>
        <v>112.90900746066472</v>
      </c>
      <c r="AY11" s="50">
        <f t="shared" si="16"/>
        <v>0</v>
      </c>
      <c r="AZ11" s="10">
        <f t="shared" si="32"/>
        <v>-188509.91932077031</v>
      </c>
      <c r="BB11" s="9">
        <v>11160.456400110019</v>
      </c>
      <c r="BC11" s="11"/>
      <c r="BD11" s="11">
        <v>11160.456400110019</v>
      </c>
      <c r="BE11" s="149">
        <v>221349.66509727601</v>
      </c>
      <c r="BF11" s="50">
        <f t="shared" si="43"/>
        <v>-21960.323148261679</v>
      </c>
      <c r="BG11" s="50">
        <f t="shared" si="17"/>
        <v>-281.03377186600119</v>
      </c>
      <c r="BH11" s="50">
        <f t="shared" si="18"/>
        <v>0</v>
      </c>
      <c r="BI11" s="10">
        <f t="shared" si="33"/>
        <v>-210189.208697166</v>
      </c>
      <c r="BK11" s="9">
        <v>909.3483968048904</v>
      </c>
      <c r="BL11" s="11">
        <v>0</v>
      </c>
      <c r="BM11" s="11">
        <v>909.3483968048904</v>
      </c>
      <c r="BN11" s="149">
        <v>167476.545791721</v>
      </c>
      <c r="BO11" s="50">
        <f t="shared" si="19"/>
        <v>-10251.108003305129</v>
      </c>
      <c r="BP11" s="50">
        <f t="shared" si="34"/>
        <v>-53873.11930555501</v>
      </c>
      <c r="BQ11" s="50">
        <f>IF(BC11="",$F11-BL11,BC11-BL11)</f>
        <v>0</v>
      </c>
      <c r="BR11" s="10">
        <f t="shared" si="35"/>
        <v>-166567.19739491612</v>
      </c>
      <c r="BT11" s="9">
        <v>129.91720170340761</v>
      </c>
      <c r="BU11" s="11">
        <v>0</v>
      </c>
      <c r="BV11" s="11">
        <v>129.91720170340761</v>
      </c>
      <c r="BW11" s="149">
        <v>110876.59966040299</v>
      </c>
      <c r="BX11" s="50">
        <f t="shared" si="21"/>
        <v>-779.43119510148279</v>
      </c>
      <c r="BY11" s="50">
        <f t="shared" si="22"/>
        <v>-56599.946131318007</v>
      </c>
      <c r="BZ11" s="50">
        <f>IF(BL11="",$F11-BU11,BL11-BU11)</f>
        <v>0</v>
      </c>
      <c r="CA11" s="10">
        <f t="shared" si="36"/>
        <v>-110746.68245869958</v>
      </c>
      <c r="CC11" s="9">
        <f t="shared" si="37"/>
        <v>0.12670029101692071</v>
      </c>
      <c r="CD11" s="11">
        <v>0</v>
      </c>
      <c r="CE11" s="11">
        <v>0.12670029101692071</v>
      </c>
      <c r="CF11" s="11">
        <v>55684.717518623103</v>
      </c>
      <c r="CG11" s="50">
        <f t="shared" si="23"/>
        <v>-129.79050141239068</v>
      </c>
      <c r="CH11" s="50">
        <f t="shared" si="24"/>
        <v>-55191.88214177989</v>
      </c>
      <c r="CI11" s="50">
        <f>IF(BU11="",$F11-CD11,BU11-CD11)</f>
        <v>0</v>
      </c>
      <c r="CJ11" s="10">
        <f t="shared" si="38"/>
        <v>-55684.590818332086</v>
      </c>
      <c r="CL11" s="9">
        <f t="shared" si="49"/>
        <v>0.12670029101692071</v>
      </c>
      <c r="CM11" s="11">
        <v>0</v>
      </c>
      <c r="CN11" s="11">
        <v>0.12670029101692071</v>
      </c>
      <c r="CO11" s="11">
        <v>0</v>
      </c>
      <c r="CP11" s="50">
        <f t="shared" si="25"/>
        <v>0</v>
      </c>
      <c r="CQ11" s="50">
        <f t="shared" si="26"/>
        <v>-55684.717518623103</v>
      </c>
      <c r="CR11" s="50">
        <f>IF(CD11="",$F11-CM11,CD11-CM11)</f>
        <v>0</v>
      </c>
      <c r="CS11" s="10">
        <f t="shared" si="39"/>
        <v>0.12670029101692071</v>
      </c>
      <c r="CU11" s="9">
        <f t="shared" si="50"/>
        <v>0.12670029101692071</v>
      </c>
      <c r="CV11" s="11">
        <v>0</v>
      </c>
      <c r="CW11" s="11">
        <v>0.12670029101692071</v>
      </c>
      <c r="CX11" s="11">
        <v>0</v>
      </c>
      <c r="CY11" s="50">
        <f t="shared" si="27"/>
        <v>0</v>
      </c>
      <c r="CZ11" s="50">
        <f t="shared" si="51"/>
        <v>0</v>
      </c>
      <c r="DA11" s="50">
        <f t="shared" si="52"/>
        <v>0</v>
      </c>
      <c r="DB11" s="10">
        <f t="shared" si="53"/>
        <v>0.12670029101692071</v>
      </c>
      <c r="DD11" s="173">
        <f t="shared" si="29"/>
        <v>-224083.70874700201</v>
      </c>
      <c r="DE11" s="56">
        <f>CV11-ABS($F11)</f>
        <v>0</v>
      </c>
      <c r="DF11" s="56">
        <f t="shared" si="41"/>
        <v>-224083.70874700201</v>
      </c>
      <c r="DG11" s="54">
        <f t="shared" si="42"/>
        <v>224083.83544729301</v>
      </c>
      <c r="DI11" s="129">
        <f>CW11-ABS(AL11)</f>
        <v>-83399.970915308586</v>
      </c>
    </row>
    <row r="12" spans="1:116" s="5" customFormat="1" ht="22.5" customHeight="1" x14ac:dyDescent="0.2">
      <c r="A12" s="28" t="s">
        <v>11</v>
      </c>
      <c r="B12" s="33" t="s">
        <v>6</v>
      </c>
      <c r="C12" s="29">
        <v>42544</v>
      </c>
      <c r="D12" s="30">
        <v>2.31E-3</v>
      </c>
      <c r="E12" s="26">
        <v>1425130.6069038401</v>
      </c>
      <c r="F12" s="26"/>
      <c r="G12" s="31">
        <v>1425130.6069038401</v>
      </c>
      <c r="H12" s="41"/>
      <c r="I12" s="25">
        <v>1221822.3277688769</v>
      </c>
      <c r="J12" s="26">
        <v>0</v>
      </c>
      <c r="K12" s="26">
        <v>1221822.3277688769</v>
      </c>
      <c r="L12" s="26">
        <v>1424348.6524614</v>
      </c>
      <c r="M12" s="49">
        <f t="shared" si="0"/>
        <v>-203308.27913496317</v>
      </c>
      <c r="N12" s="49">
        <f t="shared" si="1"/>
        <v>-781.95444244006649</v>
      </c>
      <c r="O12" s="49">
        <f t="shared" si="2"/>
        <v>0</v>
      </c>
      <c r="P12" s="31">
        <f t="shared" si="3"/>
        <v>-202526.32469252311</v>
      </c>
      <c r="Q12" s="41"/>
      <c r="R12" s="25">
        <v>1121133.8427134724</v>
      </c>
      <c r="S12" s="26">
        <v>17360.91895457363</v>
      </c>
      <c r="T12" s="26">
        <v>1103772.9237588989</v>
      </c>
      <c r="U12" s="26">
        <v>1297356.95610588</v>
      </c>
      <c r="V12" s="49">
        <f t="shared" si="4"/>
        <v>-118049.40400997805</v>
      </c>
      <c r="W12" s="49">
        <f t="shared" si="5"/>
        <v>-126991.69635552005</v>
      </c>
      <c r="X12" s="49">
        <f t="shared" si="6"/>
        <v>-17360.91895457363</v>
      </c>
      <c r="Y12" s="31">
        <f t="shared" si="7"/>
        <v>176223.11339240754</v>
      </c>
      <c r="Z12" s="32"/>
      <c r="AA12" s="25">
        <v>1046340.8749947554</v>
      </c>
      <c r="AB12" s="26">
        <v>166616.64165805405</v>
      </c>
      <c r="AC12" s="26">
        <v>879724.23333670129</v>
      </c>
      <c r="AD12" s="26">
        <v>1174568.9104585401</v>
      </c>
      <c r="AE12" s="49">
        <f t="shared" si="8"/>
        <v>-224048.69042219757</v>
      </c>
      <c r="AF12" s="49">
        <f t="shared" si="9"/>
        <v>-122788.0456473399</v>
      </c>
      <c r="AG12" s="49">
        <f t="shared" si="10"/>
        <v>-149255.72270348042</v>
      </c>
      <c r="AH12" s="31">
        <f t="shared" si="30"/>
        <v>-128228.0354637847</v>
      </c>
      <c r="AI12" s="1"/>
      <c r="AJ12" s="25">
        <v>814178.78738489537</v>
      </c>
      <c r="AK12" s="26">
        <v>181572.59617349945</v>
      </c>
      <c r="AL12" s="26">
        <v>632606.1912113959</v>
      </c>
      <c r="AM12" s="26">
        <v>1056704.4257963251</v>
      </c>
      <c r="AN12" s="49">
        <f t="shared" si="11"/>
        <v>-247118.04212530539</v>
      </c>
      <c r="AO12" s="49">
        <f t="shared" si="12"/>
        <v>-117864.48466221499</v>
      </c>
      <c r="AP12" s="49">
        <f t="shared" si="13"/>
        <v>-14955.954515445395</v>
      </c>
      <c r="AQ12" s="31">
        <f t="shared" si="31"/>
        <v>-242525.63841142971</v>
      </c>
      <c r="AR12" s="19"/>
      <c r="AS12" s="25">
        <v>534618.19276718562</v>
      </c>
      <c r="AT12" s="26">
        <v>27298.429551497869</v>
      </c>
      <c r="AU12" s="26">
        <v>507319.76321568777</v>
      </c>
      <c r="AV12" s="26">
        <v>941446.67916647997</v>
      </c>
      <c r="AW12" s="49">
        <f t="shared" si="14"/>
        <v>-125286.42799570813</v>
      </c>
      <c r="AX12" s="49">
        <f t="shared" si="15"/>
        <v>-115257.74662984512</v>
      </c>
      <c r="AY12" s="49">
        <f t="shared" si="16"/>
        <v>154274.16662200159</v>
      </c>
      <c r="AZ12" s="31">
        <f t="shared" si="32"/>
        <v>-406828.48639929434</v>
      </c>
      <c r="BA12" s="1"/>
      <c r="BB12" s="25">
        <v>260250.16570158431</v>
      </c>
      <c r="BC12" s="26"/>
      <c r="BD12" s="26">
        <v>260250.16570158431</v>
      </c>
      <c r="BE12" s="148">
        <v>823901.89206471399</v>
      </c>
      <c r="BF12" s="49">
        <f t="shared" si="43"/>
        <v>-247069.59751410346</v>
      </c>
      <c r="BG12" s="49">
        <f t="shared" si="17"/>
        <v>-117544.78710176598</v>
      </c>
      <c r="BH12" s="49">
        <f t="shared" si="18"/>
        <v>27298.429551497869</v>
      </c>
      <c r="BI12" s="31">
        <f t="shared" si="33"/>
        <v>-563651.72636312968</v>
      </c>
      <c r="BK12" s="25">
        <v>63344.8013936153</v>
      </c>
      <c r="BL12" s="26">
        <v>0</v>
      </c>
      <c r="BM12" s="26">
        <v>63344.8013936153</v>
      </c>
      <c r="BN12" s="148">
        <v>709142.39008794399</v>
      </c>
      <c r="BO12" s="49">
        <f t="shared" si="19"/>
        <v>-196905.36430796899</v>
      </c>
      <c r="BP12" s="49">
        <f t="shared" si="34"/>
        <v>-114759.50197677</v>
      </c>
      <c r="BQ12" s="49">
        <f>IF(BC12="",$F12-BL12,BC12-BL12)</f>
        <v>0</v>
      </c>
      <c r="BR12" s="31">
        <f t="shared" si="35"/>
        <v>-645797.58869432868</v>
      </c>
      <c r="BT12" s="25">
        <v>22225.796383602355</v>
      </c>
      <c r="BU12" s="26">
        <v>0</v>
      </c>
      <c r="BV12" s="26">
        <v>22225.796383602355</v>
      </c>
      <c r="BW12" s="148">
        <v>589359.92684692796</v>
      </c>
      <c r="BX12" s="49">
        <f t="shared" si="21"/>
        <v>-41119.005010012945</v>
      </c>
      <c r="BY12" s="49">
        <f t="shared" si="22"/>
        <v>-119782.46324101603</v>
      </c>
      <c r="BZ12" s="49">
        <f>IF(BL12="",$F12-BU12,BL12-BU12)</f>
        <v>0</v>
      </c>
      <c r="CA12" s="31">
        <f t="shared" si="36"/>
        <v>-567134.13046332565</v>
      </c>
      <c r="CC12" s="25">
        <f t="shared" si="37"/>
        <v>14879.983752566066</v>
      </c>
      <c r="CD12" s="26">
        <v>0</v>
      </c>
      <c r="CE12" s="26">
        <v>14879.983752566066</v>
      </c>
      <c r="CF12" s="26">
        <v>469896.16153213597</v>
      </c>
      <c r="CG12" s="49">
        <f t="shared" si="23"/>
        <v>-7345.8126310362895</v>
      </c>
      <c r="CH12" s="49">
        <f t="shared" si="24"/>
        <v>-119463.76531479199</v>
      </c>
      <c r="CI12" s="49">
        <f>IF(BU12="",$F12-CD12,BU12-CD12)</f>
        <v>0</v>
      </c>
      <c r="CJ12" s="31">
        <f t="shared" si="38"/>
        <v>-455016.17777956993</v>
      </c>
      <c r="CL12" s="166">
        <v>450.27843925226591</v>
      </c>
      <c r="CM12" s="167">
        <v>0</v>
      </c>
      <c r="CN12" s="167">
        <v>450.27843925226591</v>
      </c>
      <c r="CO12" s="167">
        <v>351913.44788523001</v>
      </c>
      <c r="CP12" s="49">
        <f t="shared" si="25"/>
        <v>-14429.7053133138</v>
      </c>
      <c r="CQ12" s="49">
        <f t="shared" si="26"/>
        <v>-117982.71364690596</v>
      </c>
      <c r="CR12" s="49">
        <f>IF(CD12="",$F12-CM12,CD12-CM12)</f>
        <v>0</v>
      </c>
      <c r="CS12" s="31">
        <f t="shared" si="39"/>
        <v>-351463.16944597772</v>
      </c>
      <c r="CU12" s="25">
        <v>7.0468467746516978</v>
      </c>
      <c r="CV12" s="26">
        <v>0</v>
      </c>
      <c r="CW12" s="26">
        <v>7.0468467746516978</v>
      </c>
      <c r="CX12" s="26">
        <v>234273.13884590199</v>
      </c>
      <c r="CY12" s="49">
        <f t="shared" ref="CY12:CY17" si="55">IF(CN12="",CW12-ABS($G12),CW12-CN12)</f>
        <v>-443.23159247761419</v>
      </c>
      <c r="CZ12" s="49">
        <f t="shared" si="51"/>
        <v>-117640.30903932801</v>
      </c>
      <c r="DA12" s="49">
        <f t="shared" si="52"/>
        <v>0</v>
      </c>
      <c r="DB12" s="31">
        <f t="shared" si="53"/>
        <v>-234266.09199912735</v>
      </c>
      <c r="DD12" s="25">
        <f t="shared" si="29"/>
        <v>-1425123.5600570654</v>
      </c>
      <c r="DE12" s="26">
        <f t="shared" si="54"/>
        <v>0</v>
      </c>
      <c r="DF12" s="26">
        <f t="shared" si="41"/>
        <v>-1425123.5600570654</v>
      </c>
      <c r="DG12" s="31">
        <f t="shared" si="42"/>
        <v>1190857.4680579382</v>
      </c>
      <c r="DI12" s="129">
        <f t="shared" ref="DI12:DI20" si="56">CW12-ABS(AL12)</f>
        <v>-632599.14436462126</v>
      </c>
    </row>
    <row r="13" spans="1:116" ht="22.5" customHeight="1" x14ac:dyDescent="0.2">
      <c r="A13" s="6" t="s">
        <v>12</v>
      </c>
      <c r="B13" s="17" t="s">
        <v>6</v>
      </c>
      <c r="C13" s="7">
        <v>42544</v>
      </c>
      <c r="D13" s="8">
        <v>2.3500000000000001E-3</v>
      </c>
      <c r="E13" s="11">
        <v>1449900.2282753501</v>
      </c>
      <c r="F13" s="11"/>
      <c r="G13" s="10">
        <v>1449900.2282753501</v>
      </c>
      <c r="H13" s="41"/>
      <c r="I13" s="9">
        <v>1226250.7829459766</v>
      </c>
      <c r="J13" s="11">
        <v>0</v>
      </c>
      <c r="K13" s="11">
        <v>1226250.7829459766</v>
      </c>
      <c r="L13" s="11">
        <v>1449110.5999044001</v>
      </c>
      <c r="M13" s="50">
        <f t="shared" si="0"/>
        <v>-223649.44532937347</v>
      </c>
      <c r="N13" s="50">
        <f t="shared" si="1"/>
        <v>-789.6283709499985</v>
      </c>
      <c r="O13" s="50">
        <f t="shared" si="2"/>
        <v>0</v>
      </c>
      <c r="P13" s="10">
        <f t="shared" si="3"/>
        <v>-222859.81695842347</v>
      </c>
      <c r="Q13" s="41"/>
      <c r="R13" s="9">
        <v>1164142.7615237837</v>
      </c>
      <c r="S13" s="11">
        <v>18991.601566484343</v>
      </c>
      <c r="T13" s="11">
        <v>1145151.1599572992</v>
      </c>
      <c r="U13" s="11">
        <v>1379256.87616281</v>
      </c>
      <c r="V13" s="50">
        <f t="shared" si="4"/>
        <v>-81099.622988677351</v>
      </c>
      <c r="W13" s="50">
        <f t="shared" si="5"/>
        <v>-69853.723741590045</v>
      </c>
      <c r="X13" s="50">
        <f t="shared" si="6"/>
        <v>-18991.601566484343</v>
      </c>
      <c r="Y13" s="10">
        <f t="shared" si="7"/>
        <v>215114.11463902635</v>
      </c>
      <c r="Z13" s="32"/>
      <c r="AA13" s="9">
        <v>1060794.6497084904</v>
      </c>
      <c r="AB13" s="11">
        <v>172297.07496002095</v>
      </c>
      <c r="AC13" s="11">
        <v>888497.5747484694</v>
      </c>
      <c r="AD13" s="11">
        <v>1254290.1858339801</v>
      </c>
      <c r="AE13" s="50">
        <f t="shared" si="8"/>
        <v>-256653.58520882984</v>
      </c>
      <c r="AF13" s="50">
        <f t="shared" si="9"/>
        <v>-124966.69032882992</v>
      </c>
      <c r="AG13" s="50">
        <f t="shared" si="10"/>
        <v>-153305.47339353661</v>
      </c>
      <c r="AH13" s="10">
        <f t="shared" si="30"/>
        <v>-193495.53612548974</v>
      </c>
      <c r="AJ13" s="9">
        <v>827433.45316866424</v>
      </c>
      <c r="AK13" s="11">
        <v>188021.81598892628</v>
      </c>
      <c r="AL13" s="11">
        <v>639411.63717973791</v>
      </c>
      <c r="AM13" s="11">
        <v>1134384.812607477</v>
      </c>
      <c r="AN13" s="50">
        <f t="shared" si="11"/>
        <v>-249085.93756873149</v>
      </c>
      <c r="AO13" s="50">
        <f t="shared" si="12"/>
        <v>-119905.37322650314</v>
      </c>
      <c r="AP13" s="50">
        <f t="shared" si="13"/>
        <v>-15724.741028905322</v>
      </c>
      <c r="AQ13" s="10">
        <f t="shared" si="31"/>
        <v>-306951.35943881271</v>
      </c>
      <c r="AR13" s="19"/>
      <c r="AS13" s="9">
        <v>546051.0918556567</v>
      </c>
      <c r="AT13" s="11">
        <v>30523.807697786448</v>
      </c>
      <c r="AU13" s="11">
        <v>515527.28415787028</v>
      </c>
      <c r="AV13" s="11">
        <v>1017164.66815251</v>
      </c>
      <c r="AW13" s="50">
        <f t="shared" si="14"/>
        <v>-123884.35302186763</v>
      </c>
      <c r="AX13" s="50">
        <f t="shared" si="15"/>
        <v>-117220.144454967</v>
      </c>
      <c r="AY13" s="50">
        <f t="shared" si="16"/>
        <v>157498.00829113982</v>
      </c>
      <c r="AZ13" s="10">
        <f t="shared" si="32"/>
        <v>-471113.57629685325</v>
      </c>
      <c r="BB13" s="9">
        <v>267355.42694906367</v>
      </c>
      <c r="BC13" s="11"/>
      <c r="BD13" s="11">
        <v>267355.42694906367</v>
      </c>
      <c r="BE13" s="149">
        <v>897597.94422572502</v>
      </c>
      <c r="BF13" s="50">
        <f t="shared" si="43"/>
        <v>-248171.85720880661</v>
      </c>
      <c r="BG13" s="50">
        <f t="shared" si="17"/>
        <v>-119566.72392678494</v>
      </c>
      <c r="BH13" s="50">
        <f t="shared" si="18"/>
        <v>30523.807697786448</v>
      </c>
      <c r="BI13" s="10">
        <f t="shared" si="33"/>
        <v>-630242.51727666135</v>
      </c>
      <c r="BK13" s="9">
        <v>64918.568260662607</v>
      </c>
      <c r="BL13" s="11">
        <v>0</v>
      </c>
      <c r="BM13" s="11">
        <v>64918.568260662607</v>
      </c>
      <c r="BN13" s="149">
        <v>780909.74570644996</v>
      </c>
      <c r="BO13" s="50">
        <f t="shared" si="19"/>
        <v>-202436.85868840106</v>
      </c>
      <c r="BP13" s="50">
        <f t="shared" si="34"/>
        <v>-116688.19851927506</v>
      </c>
      <c r="BQ13" s="50">
        <f t="shared" si="44"/>
        <v>0</v>
      </c>
      <c r="BR13" s="10">
        <f t="shared" si="35"/>
        <v>-715991.17744578735</v>
      </c>
      <c r="BT13" s="9">
        <v>22823.961471808656</v>
      </c>
      <c r="BU13" s="11">
        <v>0</v>
      </c>
      <c r="BV13" s="11">
        <v>22823.961471808656</v>
      </c>
      <c r="BW13" s="149">
        <v>657719.97102192801</v>
      </c>
      <c r="BX13" s="50">
        <f t="shared" si="21"/>
        <v>-42094.606788853955</v>
      </c>
      <c r="BY13" s="50">
        <f t="shared" si="22"/>
        <v>-123189.77468452195</v>
      </c>
      <c r="BZ13" s="50">
        <f t="shared" ref="BZ13" si="57">IF(BL13="",$F13-BU13,BL13-BU13)</f>
        <v>0</v>
      </c>
      <c r="CA13" s="10">
        <f t="shared" si="36"/>
        <v>-634896.0095501194</v>
      </c>
      <c r="CC13" s="9">
        <f t="shared" si="37"/>
        <v>15683.610417436528</v>
      </c>
      <c r="CD13" s="11">
        <v>0</v>
      </c>
      <c r="CE13" s="11">
        <v>15683.610417436528</v>
      </c>
      <c r="CF13" s="11">
        <v>538151.75629491103</v>
      </c>
      <c r="CG13" s="50">
        <f t="shared" si="23"/>
        <v>-7140.3510543721277</v>
      </c>
      <c r="CH13" s="50">
        <f t="shared" si="24"/>
        <v>-119568.21472701698</v>
      </c>
      <c r="CI13" s="50">
        <f t="shared" ref="CI13" si="58">IF(BU13="",$F13-CD13,BU13-CD13)</f>
        <v>0</v>
      </c>
      <c r="CJ13" s="10">
        <f t="shared" si="38"/>
        <v>-522468.14587747451</v>
      </c>
      <c r="CL13" s="168">
        <v>502.56310688411691</v>
      </c>
      <c r="CM13" s="169">
        <v>0</v>
      </c>
      <c r="CN13" s="169">
        <v>502.56310688411691</v>
      </c>
      <c r="CO13" s="169">
        <v>418108.48141338403</v>
      </c>
      <c r="CP13" s="50">
        <f t="shared" si="25"/>
        <v>-15181.047310552411</v>
      </c>
      <c r="CQ13" s="50">
        <f t="shared" si="26"/>
        <v>-120043.274881527</v>
      </c>
      <c r="CR13" s="50">
        <f t="shared" ref="CR13" si="59">IF(CD13="",$F13-CM13,CD13-CM13)</f>
        <v>0</v>
      </c>
      <c r="CS13" s="10">
        <f t="shared" si="39"/>
        <v>-417605.91830649989</v>
      </c>
      <c r="CU13" s="9">
        <v>9.034045432105156</v>
      </c>
      <c r="CV13" s="11">
        <v>0</v>
      </c>
      <c r="CW13" s="11">
        <v>9.034045432105156</v>
      </c>
      <c r="CX13" s="11">
        <v>298415.41817187599</v>
      </c>
      <c r="CY13" s="50">
        <f t="shared" si="55"/>
        <v>-493.52906145201177</v>
      </c>
      <c r="CZ13" s="50">
        <f t="shared" si="51"/>
        <v>-119693.06324150803</v>
      </c>
      <c r="DA13" s="50">
        <f t="shared" si="52"/>
        <v>0</v>
      </c>
      <c r="DB13" s="10">
        <f t="shared" si="53"/>
        <v>-298406.38412644388</v>
      </c>
      <c r="DD13" s="173">
        <f t="shared" si="29"/>
        <v>-1449891.1942299181</v>
      </c>
      <c r="DE13" s="56">
        <f>CV13-ABS($F13)</f>
        <v>0</v>
      </c>
      <c r="DF13" s="56">
        <f t="shared" si="41"/>
        <v>-1449891.1942299181</v>
      </c>
      <c r="DG13" s="54">
        <f t="shared" si="42"/>
        <v>1151484.8101034742</v>
      </c>
      <c r="DI13" s="129">
        <f t="shared" ref="DI13:DI19" si="60">CW13-ABS(AL13)</f>
        <v>-639402.6031343058</v>
      </c>
    </row>
    <row r="14" spans="1:116" ht="22.5" customHeight="1" x14ac:dyDescent="0.2">
      <c r="A14" s="28" t="s">
        <v>17</v>
      </c>
      <c r="B14" s="33" t="s">
        <v>18</v>
      </c>
      <c r="C14" s="29">
        <v>42556</v>
      </c>
      <c r="D14" s="30">
        <v>6.2399999999999999E-3</v>
      </c>
      <c r="E14" s="26">
        <v>1529241.13265311</v>
      </c>
      <c r="F14" s="26">
        <v>200024.74015102701</v>
      </c>
      <c r="G14" s="31">
        <v>1329216.39250209</v>
      </c>
      <c r="H14" s="19"/>
      <c r="I14" s="25"/>
      <c r="J14" s="26"/>
      <c r="K14" s="26"/>
      <c r="L14" s="26"/>
      <c r="M14" s="26"/>
      <c r="N14" s="26"/>
      <c r="O14" s="49"/>
      <c r="P14" s="31"/>
      <c r="Q14" s="41"/>
      <c r="R14" s="25">
        <v>1515220.5253830601</v>
      </c>
      <c r="S14" s="26">
        <v>734140.1904100948</v>
      </c>
      <c r="T14" s="26">
        <v>781080.3349729653</v>
      </c>
      <c r="U14" s="26">
        <v>1499299.51064498</v>
      </c>
      <c r="V14" s="49">
        <f t="shared" si="4"/>
        <v>-548136.05752912466</v>
      </c>
      <c r="W14" s="49">
        <f t="shared" si="5"/>
        <v>-29941.622008129954</v>
      </c>
      <c r="X14" s="49">
        <f t="shared" si="6"/>
        <v>-534115.45025906782</v>
      </c>
      <c r="Y14" s="31">
        <f t="shared" si="7"/>
        <v>-15921.014738080092</v>
      </c>
      <c r="Z14" s="32"/>
      <c r="AA14" s="25">
        <v>1707695.128019138</v>
      </c>
      <c r="AB14" s="26">
        <v>1010975.276528402</v>
      </c>
      <c r="AC14" s="26">
        <v>696719.85149073601</v>
      </c>
      <c r="AD14" s="26">
        <v>1484008.8889327201</v>
      </c>
      <c r="AE14" s="49">
        <f t="shared" si="8"/>
        <v>-84360.483482229291</v>
      </c>
      <c r="AF14" s="49">
        <f t="shared" si="9"/>
        <v>-15290.621712259948</v>
      </c>
      <c r="AG14" s="49">
        <f t="shared" si="10"/>
        <v>-276835.0861183072</v>
      </c>
      <c r="AH14" s="31">
        <f t="shared" si="30"/>
        <v>223686.23908641795</v>
      </c>
      <c r="AJ14" s="25">
        <v>1411181.9795819211</v>
      </c>
      <c r="AK14" s="26">
        <v>801838.27692337264</v>
      </c>
      <c r="AL14" s="26">
        <v>609343.70265854849</v>
      </c>
      <c r="AM14" s="26">
        <v>1485959.6540010842</v>
      </c>
      <c r="AN14" s="49">
        <f t="shared" si="11"/>
        <v>-87376.148832187522</v>
      </c>
      <c r="AO14" s="49">
        <f t="shared" si="12"/>
        <v>1950.7650683640968</v>
      </c>
      <c r="AP14" s="49">
        <f t="shared" si="13"/>
        <v>209136.99960502936</v>
      </c>
      <c r="AQ14" s="31">
        <f t="shared" si="31"/>
        <v>-74777.674419163028</v>
      </c>
      <c r="AR14" s="19"/>
      <c r="AS14" s="25">
        <v>1209384.9813133564</v>
      </c>
      <c r="AT14" s="26">
        <v>645536.32937826857</v>
      </c>
      <c r="AU14" s="26">
        <v>563848.65193508787</v>
      </c>
      <c r="AV14" s="26">
        <v>1493812.2248490599</v>
      </c>
      <c r="AW14" s="49">
        <f t="shared" si="14"/>
        <v>-45495.050723460619</v>
      </c>
      <c r="AX14" s="49">
        <f t="shared" si="15"/>
        <v>7852.5708479757886</v>
      </c>
      <c r="AY14" s="49">
        <f t="shared" si="16"/>
        <v>156301.94754510408</v>
      </c>
      <c r="AZ14" s="31">
        <f t="shared" si="32"/>
        <v>-284427.24353570351</v>
      </c>
      <c r="BB14" s="25">
        <v>890795.58295051963</v>
      </c>
      <c r="BC14" s="26">
        <v>353069.05473472417</v>
      </c>
      <c r="BD14" s="26">
        <v>537726.52821579552</v>
      </c>
      <c r="BE14" s="148">
        <v>1498882.59647997</v>
      </c>
      <c r="BF14" s="49">
        <f t="shared" si="43"/>
        <v>-26122.123719292344</v>
      </c>
      <c r="BG14" s="49">
        <f t="shared" si="17"/>
        <v>5070.3716309100855</v>
      </c>
      <c r="BH14" s="49">
        <f t="shared" si="18"/>
        <v>292467.2746435444</v>
      </c>
      <c r="BI14" s="31">
        <f t="shared" si="33"/>
        <v>-608087.0135294504</v>
      </c>
      <c r="BK14" s="25">
        <v>303459.09872451797</v>
      </c>
      <c r="BL14" s="26">
        <v>0</v>
      </c>
      <c r="BM14" s="26">
        <v>303459.09872451797</v>
      </c>
      <c r="BN14" s="148">
        <v>1517978.6023554499</v>
      </c>
      <c r="BO14" s="49">
        <f t="shared" si="19"/>
        <v>-234267.42949127755</v>
      </c>
      <c r="BP14" s="49">
        <f t="shared" si="34"/>
        <v>19096.005875479896</v>
      </c>
      <c r="BQ14" s="49">
        <f>IF(BC14="",$F14-BL14,BC14-BL14)</f>
        <v>353069.05473472417</v>
      </c>
      <c r="BR14" s="31">
        <f t="shared" si="35"/>
        <v>-1214519.503630932</v>
      </c>
      <c r="BT14" s="25">
        <v>169781.88351210128</v>
      </c>
      <c r="BU14" s="26">
        <v>0</v>
      </c>
      <c r="BV14" s="26">
        <v>169781.88351210128</v>
      </c>
      <c r="BW14" s="148">
        <v>1439630.6623599001</v>
      </c>
      <c r="BX14" s="49">
        <f t="shared" si="21"/>
        <v>-133677.21521241669</v>
      </c>
      <c r="BY14" s="49">
        <f t="shared" si="22"/>
        <v>-78347.939995549852</v>
      </c>
      <c r="BZ14" s="49">
        <f>IF(BL14="",$F14-BU14,BL14-BU14)</f>
        <v>0</v>
      </c>
      <c r="CA14" s="31">
        <f t="shared" si="36"/>
        <v>-1269848.7788477987</v>
      </c>
      <c r="CC14" s="25">
        <f t="shared" si="37"/>
        <v>84704.738300306926</v>
      </c>
      <c r="CD14" s="26">
        <v>0</v>
      </c>
      <c r="CE14" s="26">
        <v>84704.738300306926</v>
      </c>
      <c r="CF14" s="26">
        <v>1371299.59361091</v>
      </c>
      <c r="CG14" s="49">
        <f t="shared" si="23"/>
        <v>-85077.145211794355</v>
      </c>
      <c r="CH14" s="49">
        <f t="shared" si="24"/>
        <v>-68331.068748990074</v>
      </c>
      <c r="CI14" s="49">
        <f>IF(BU14="",$F14-CD14,BU14-CD14)</f>
        <v>0</v>
      </c>
      <c r="CJ14" s="31">
        <f t="shared" si="38"/>
        <v>-1286594.855310603</v>
      </c>
      <c r="CL14" s="166">
        <v>29179.159414628379</v>
      </c>
      <c r="CM14" s="167">
        <v>0</v>
      </c>
      <c r="CN14" s="167">
        <v>29179.159414628379</v>
      </c>
      <c r="CO14" s="167">
        <v>1224845.4911672201</v>
      </c>
      <c r="CP14" s="49">
        <f t="shared" si="25"/>
        <v>-55525.578885678551</v>
      </c>
      <c r="CQ14" s="49">
        <f t="shared" si="26"/>
        <v>-146454.10244368995</v>
      </c>
      <c r="CR14" s="49">
        <f>IF(CD14="",$F14-CM14,CD14-CM14)</f>
        <v>0</v>
      </c>
      <c r="CS14" s="31">
        <f t="shared" si="39"/>
        <v>-1195666.3317525918</v>
      </c>
      <c r="CU14" s="166">
        <v>44232.478253634072</v>
      </c>
      <c r="CV14" s="167">
        <v>0</v>
      </c>
      <c r="CW14" s="167">
        <v>44232.478253634072</v>
      </c>
      <c r="CX14" s="167">
        <v>1078197.3672688601</v>
      </c>
      <c r="CY14" s="49">
        <f t="shared" si="55"/>
        <v>15053.318839005693</v>
      </c>
      <c r="CZ14" s="49">
        <f t="shared" si="51"/>
        <v>-146648.12389835995</v>
      </c>
      <c r="DA14" s="49">
        <f t="shared" si="52"/>
        <v>0</v>
      </c>
      <c r="DB14" s="31">
        <f t="shared" si="53"/>
        <v>-1033964.889015226</v>
      </c>
      <c r="DD14" s="25">
        <f t="shared" si="29"/>
        <v>-1284983.9142484558</v>
      </c>
      <c r="DE14" s="26">
        <f>CV14-ABS($F14)</f>
        <v>-200024.74015102701</v>
      </c>
      <c r="DF14" s="26">
        <f t="shared" si="41"/>
        <v>-1485008.6543994758</v>
      </c>
      <c r="DG14" s="31">
        <f t="shared" si="42"/>
        <v>451043.76538424985</v>
      </c>
      <c r="DI14" s="129">
        <f t="shared" si="60"/>
        <v>-565111.22440491442</v>
      </c>
    </row>
    <row r="15" spans="1:116" ht="22.5" customHeight="1" x14ac:dyDescent="0.2">
      <c r="A15" s="6" t="s">
        <v>19</v>
      </c>
      <c r="B15" s="17" t="s">
        <v>6</v>
      </c>
      <c r="C15" s="7">
        <v>42573</v>
      </c>
      <c r="D15" s="8">
        <v>2.5400000000000002E-3</v>
      </c>
      <c r="E15" s="11">
        <v>1827361.9317906599</v>
      </c>
      <c r="F15" s="11"/>
      <c r="G15" s="10">
        <v>1827361.9317906599</v>
      </c>
      <c r="H15" s="19"/>
      <c r="I15" s="9"/>
      <c r="J15" s="11"/>
      <c r="K15" s="11"/>
      <c r="L15" s="11"/>
      <c r="M15" s="11"/>
      <c r="N15" s="11"/>
      <c r="O15" s="50"/>
      <c r="P15" s="10"/>
      <c r="Q15" s="41"/>
      <c r="R15" s="9">
        <v>1884615.1755138866</v>
      </c>
      <c r="S15" s="11">
        <v>318113.65730241284</v>
      </c>
      <c r="T15" s="11">
        <v>1566501.5182114737</v>
      </c>
      <c r="U15" s="11">
        <v>1702888.9299210899</v>
      </c>
      <c r="V15" s="50">
        <f t="shared" si="4"/>
        <v>-260860.41357918619</v>
      </c>
      <c r="W15" s="50">
        <f t="shared" si="5"/>
        <v>-124473.00186957</v>
      </c>
      <c r="X15" s="50">
        <f t="shared" si="6"/>
        <v>-318113.65730241284</v>
      </c>
      <c r="Y15" s="10">
        <f t="shared" si="7"/>
        <v>-181726.24559279671</v>
      </c>
      <c r="Z15" s="32"/>
      <c r="AA15" s="9">
        <v>1917253.4137072437</v>
      </c>
      <c r="AB15" s="11">
        <v>630539.97929748101</v>
      </c>
      <c r="AC15" s="11">
        <v>1286713.4344097627</v>
      </c>
      <c r="AD15" s="11">
        <v>1610400.94824728</v>
      </c>
      <c r="AE15" s="50">
        <f t="shared" si="8"/>
        <v>-279788.08380171098</v>
      </c>
      <c r="AF15" s="50">
        <f t="shared" si="9"/>
        <v>-92487.981673809933</v>
      </c>
      <c r="AG15" s="50">
        <f t="shared" si="10"/>
        <v>-312426.32199506817</v>
      </c>
      <c r="AH15" s="10">
        <f t="shared" si="30"/>
        <v>306852.46545996377</v>
      </c>
      <c r="AJ15" s="9">
        <v>1598748.5999357696</v>
      </c>
      <c r="AK15" s="11">
        <v>605538.81829967711</v>
      </c>
      <c r="AL15" s="11">
        <v>993209.78163609246</v>
      </c>
      <c r="AM15" s="11">
        <v>1481164.6263318732</v>
      </c>
      <c r="AN15" s="50">
        <f t="shared" si="11"/>
        <v>-293503.65277367027</v>
      </c>
      <c r="AO15" s="50">
        <f t="shared" si="12"/>
        <v>-129236.32191540673</v>
      </c>
      <c r="AP15" s="50">
        <f t="shared" si="13"/>
        <v>25001.160997803905</v>
      </c>
      <c r="AQ15" s="10">
        <f t="shared" si="31"/>
        <v>117583.97360389633</v>
      </c>
      <c r="AR15" s="19"/>
      <c r="AS15" s="9">
        <v>1212908.5511871469</v>
      </c>
      <c r="AT15" s="11">
        <v>324559.40732412349</v>
      </c>
      <c r="AU15" s="11">
        <v>888349.14386302349</v>
      </c>
      <c r="AV15" s="11">
        <v>1356230.3004258999</v>
      </c>
      <c r="AW15" s="50">
        <f t="shared" si="14"/>
        <v>-104860.63777306897</v>
      </c>
      <c r="AX15" s="50">
        <f t="shared" si="15"/>
        <v>-124934.32590597332</v>
      </c>
      <c r="AY15" s="50">
        <f t="shared" si="16"/>
        <v>280979.41097555362</v>
      </c>
      <c r="AZ15" s="10">
        <f t="shared" si="32"/>
        <v>-143321.74923875299</v>
      </c>
      <c r="BB15" s="9">
        <v>775340.33524267492</v>
      </c>
      <c r="BC15" s="11">
        <v>72244.125910692746</v>
      </c>
      <c r="BD15" s="11">
        <v>703096.20933198219</v>
      </c>
      <c r="BE15" s="149">
        <v>1228328.6568370301</v>
      </c>
      <c r="BF15" s="50">
        <f t="shared" si="43"/>
        <v>-185252.9345310413</v>
      </c>
      <c r="BG15" s="50">
        <f t="shared" si="17"/>
        <v>-127901.64358886983</v>
      </c>
      <c r="BH15" s="50">
        <f t="shared" si="18"/>
        <v>252315.28141343076</v>
      </c>
      <c r="BI15" s="10">
        <f t="shared" si="33"/>
        <v>-452988.32159435516</v>
      </c>
      <c r="BK15" s="9">
        <v>191389.08052874106</v>
      </c>
      <c r="BL15" s="11">
        <v>0</v>
      </c>
      <c r="BM15" s="11">
        <v>191389.08052874106</v>
      </c>
      <c r="BN15" s="149">
        <v>1106357.40236855</v>
      </c>
      <c r="BO15" s="50">
        <f t="shared" si="19"/>
        <v>-511707.12880324112</v>
      </c>
      <c r="BP15" s="50">
        <f t="shared" si="34"/>
        <v>-121971.25446848013</v>
      </c>
      <c r="BQ15" s="50">
        <f>IF(BC15="",$F15-BL15,BC15-BL15)</f>
        <v>72244.125910692746</v>
      </c>
      <c r="BR15" s="10">
        <f t="shared" si="35"/>
        <v>-914968.32183980895</v>
      </c>
      <c r="BT15" s="9">
        <v>72707.980356998363</v>
      </c>
      <c r="BU15" s="11">
        <v>0</v>
      </c>
      <c r="BV15" s="11">
        <v>72707.980356998363</v>
      </c>
      <c r="BW15" s="149">
        <v>971784.58997117996</v>
      </c>
      <c r="BX15" s="50">
        <f t="shared" si="21"/>
        <v>-118681.1001717427</v>
      </c>
      <c r="BY15" s="50">
        <f t="shared" si="22"/>
        <v>-134572.81239737</v>
      </c>
      <c r="BZ15" s="50">
        <f>IF(BL15="",$F15-BU15,BL15-BU15)</f>
        <v>0</v>
      </c>
      <c r="CA15" s="10">
        <f t="shared" si="36"/>
        <v>-899076.60961418157</v>
      </c>
      <c r="CC15" s="9">
        <f t="shared" si="37"/>
        <v>45000.053451212079</v>
      </c>
      <c r="CD15" s="11">
        <v>0</v>
      </c>
      <c r="CE15" s="11">
        <v>45000.053451212079</v>
      </c>
      <c r="CF15" s="11">
        <v>843184.01428310596</v>
      </c>
      <c r="CG15" s="50">
        <f t="shared" si="23"/>
        <v>-27707.926905786284</v>
      </c>
      <c r="CH15" s="50">
        <f t="shared" si="24"/>
        <v>-128600.57568807399</v>
      </c>
      <c r="CI15" s="50">
        <f>IF(BU15="",$F15-CD15,BU15-CD15)</f>
        <v>0</v>
      </c>
      <c r="CJ15" s="10">
        <f t="shared" si="38"/>
        <v>-798183.96083189384</v>
      </c>
      <c r="CL15" s="168">
        <v>9872.0493010728969</v>
      </c>
      <c r="CM15" s="169">
        <v>0</v>
      </c>
      <c r="CN15" s="169">
        <v>9872.0493010728969</v>
      </c>
      <c r="CO15" s="169">
        <v>712584.52759243594</v>
      </c>
      <c r="CP15" s="50">
        <f t="shared" si="25"/>
        <v>-35128.004150139182</v>
      </c>
      <c r="CQ15" s="50">
        <f t="shared" si="26"/>
        <v>-130599.48669067002</v>
      </c>
      <c r="CR15" s="50">
        <f>IF(CD15="",$F15-CM15,CD15-CM15)</f>
        <v>0</v>
      </c>
      <c r="CS15" s="10">
        <f t="shared" si="39"/>
        <v>-702712.47829136299</v>
      </c>
      <c r="CU15" s="168">
        <v>5243.5478790582602</v>
      </c>
      <c r="CV15" s="169">
        <v>0</v>
      </c>
      <c r="CW15" s="169">
        <v>5243.5478790582602</v>
      </c>
      <c r="CX15" s="169">
        <v>582238.24377424805</v>
      </c>
      <c r="CY15" s="50">
        <f t="shared" si="55"/>
        <v>-4628.5014220146368</v>
      </c>
      <c r="CZ15" s="50">
        <f t="shared" si="51"/>
        <v>-130346.28381818789</v>
      </c>
      <c r="DA15" s="50">
        <f t="shared" si="52"/>
        <v>0</v>
      </c>
      <c r="DB15" s="10">
        <f t="shared" si="53"/>
        <v>-576994.69589518977</v>
      </c>
      <c r="DD15" s="173">
        <f t="shared" si="29"/>
        <v>-1822118.3839116017</v>
      </c>
      <c r="DE15" s="56">
        <f>CV15-ABS($F15)</f>
        <v>0</v>
      </c>
      <c r="DF15" s="56">
        <f t="shared" si="41"/>
        <v>-1822118.3839116017</v>
      </c>
      <c r="DG15" s="54">
        <f t="shared" si="42"/>
        <v>1245123.6880164118</v>
      </c>
      <c r="DI15" s="129">
        <f t="shared" si="60"/>
        <v>-987966.23375703418</v>
      </c>
    </row>
    <row r="16" spans="1:116" ht="22.15" customHeight="1" x14ac:dyDescent="0.2">
      <c r="A16" s="28" t="s">
        <v>22</v>
      </c>
      <c r="B16" s="33" t="s">
        <v>6</v>
      </c>
      <c r="C16" s="29">
        <v>42817</v>
      </c>
      <c r="D16" s="30">
        <v>7.43E-3</v>
      </c>
      <c r="E16" s="26">
        <v>5974901.4726418098</v>
      </c>
      <c r="F16" s="26">
        <v>2884682.4309914699</v>
      </c>
      <c r="G16" s="31">
        <v>3090219.04165034</v>
      </c>
      <c r="H16" s="19"/>
      <c r="I16" s="25"/>
      <c r="J16" s="26"/>
      <c r="K16" s="26"/>
      <c r="L16" s="26"/>
      <c r="M16" s="26"/>
      <c r="N16" s="26"/>
      <c r="O16" s="49"/>
      <c r="P16" s="31"/>
      <c r="Q16" s="19"/>
      <c r="R16" s="25"/>
      <c r="S16" s="26"/>
      <c r="T16" s="26"/>
      <c r="U16" s="26"/>
      <c r="V16" s="26"/>
      <c r="W16" s="49"/>
      <c r="X16" s="49"/>
      <c r="Y16" s="31"/>
      <c r="Z16" s="32"/>
      <c r="AA16" s="25">
        <v>4874200.1684825746</v>
      </c>
      <c r="AB16" s="26">
        <v>2808347.4420827739</v>
      </c>
      <c r="AC16" s="26">
        <v>2065852.7263998007</v>
      </c>
      <c r="AD16" s="26">
        <v>5975793.1862610904</v>
      </c>
      <c r="AE16" s="26">
        <f t="shared" si="8"/>
        <v>-1024366.3152505392</v>
      </c>
      <c r="AF16" s="49">
        <f t="shared" si="9"/>
        <v>891.71361928060651</v>
      </c>
      <c r="AG16" s="49">
        <f t="shared" si="10"/>
        <v>76334.988908695988</v>
      </c>
      <c r="AH16" s="31">
        <f t="shared" si="30"/>
        <v>-1101593.0177785158</v>
      </c>
      <c r="AJ16" s="25">
        <v>4228562.4927774752</v>
      </c>
      <c r="AK16" s="26">
        <v>2413524.8707529595</v>
      </c>
      <c r="AL16" s="26">
        <v>1815037.6220245156</v>
      </c>
      <c r="AM16" s="26">
        <v>5982955.569786936</v>
      </c>
      <c r="AN16" s="26">
        <f t="shared" si="11"/>
        <v>-250815.1043752851</v>
      </c>
      <c r="AO16" s="49">
        <f t="shared" si="12"/>
        <v>7162.3835258455947</v>
      </c>
      <c r="AP16" s="49">
        <f t="shared" si="13"/>
        <v>394822.57132981438</v>
      </c>
      <c r="AQ16" s="31">
        <f t="shared" si="31"/>
        <v>-1754393.0770094609</v>
      </c>
      <c r="AR16" s="19"/>
      <c r="AS16" s="25">
        <v>3646647.3454042193</v>
      </c>
      <c r="AT16" s="26">
        <v>1992919.3254062366</v>
      </c>
      <c r="AU16" s="26">
        <v>1653728.0199979828</v>
      </c>
      <c r="AV16" s="26">
        <v>5821632.7400116902</v>
      </c>
      <c r="AW16" s="26">
        <f t="shared" si="14"/>
        <v>-161309.60202653287</v>
      </c>
      <c r="AX16" s="49">
        <f t="shared" si="15"/>
        <v>-161322.82977524586</v>
      </c>
      <c r="AY16" s="49">
        <f t="shared" si="16"/>
        <v>420605.54534672294</v>
      </c>
      <c r="AZ16" s="31">
        <f t="shared" si="32"/>
        <v>-2174985.3946074708</v>
      </c>
      <c r="BB16" s="25">
        <v>2990228.941558497</v>
      </c>
      <c r="BC16" s="26">
        <v>1413738.8541454799</v>
      </c>
      <c r="BD16" s="26">
        <v>1576490.0874130172</v>
      </c>
      <c r="BE16" s="148">
        <v>5461468.56501499</v>
      </c>
      <c r="BF16" s="26">
        <f t="shared" si="43"/>
        <v>-77237.932584965602</v>
      </c>
      <c r="BG16" s="49">
        <f t="shared" si="17"/>
        <v>-360164.17499670014</v>
      </c>
      <c r="BH16" s="49">
        <f t="shared" si="18"/>
        <v>579180.47126075672</v>
      </c>
      <c r="BI16" s="31">
        <f t="shared" si="33"/>
        <v>-2471239.623456493</v>
      </c>
      <c r="BK16" s="25">
        <v>1051467.5256109566</v>
      </c>
      <c r="BL16" s="26">
        <v>0</v>
      </c>
      <c r="BM16" s="26">
        <v>1051467.5256109566</v>
      </c>
      <c r="BN16" s="148">
        <v>5160665.5155808004</v>
      </c>
      <c r="BO16" s="26">
        <f t="shared" si="19"/>
        <v>-525022.56180206058</v>
      </c>
      <c r="BP16" s="49">
        <f t="shared" si="34"/>
        <v>-300803.04943418968</v>
      </c>
      <c r="BQ16" s="49">
        <f t="shared" si="44"/>
        <v>1413738.8541454799</v>
      </c>
      <c r="BR16" s="31">
        <f t="shared" si="35"/>
        <v>-4109197.989969844</v>
      </c>
      <c r="BT16" s="25">
        <v>693908.81343132001</v>
      </c>
      <c r="BU16" s="26">
        <v>0</v>
      </c>
      <c r="BV16" s="26">
        <v>693908.81343132001</v>
      </c>
      <c r="BW16" s="148">
        <v>4762127.6040509399</v>
      </c>
      <c r="BX16" s="26">
        <f t="shared" si="21"/>
        <v>-357558.71217963658</v>
      </c>
      <c r="BY16" s="49">
        <f t="shared" si="22"/>
        <v>-398537.91152986046</v>
      </c>
      <c r="BZ16" s="49">
        <f t="shared" ref="BZ16" si="61">IF(BL16="",$F16-BU16,BL16-BU16)</f>
        <v>0</v>
      </c>
      <c r="CA16" s="31">
        <f t="shared" si="36"/>
        <v>-4068218.7906196201</v>
      </c>
      <c r="CC16" s="25">
        <f t="shared" si="37"/>
        <v>370941.92862046417</v>
      </c>
      <c r="CD16" s="26">
        <v>0</v>
      </c>
      <c r="CE16" s="26">
        <v>370941.92862046417</v>
      </c>
      <c r="CF16" s="26">
        <v>4399447.1613306999</v>
      </c>
      <c r="CG16" s="26">
        <f t="shared" si="23"/>
        <v>-322966.88481085584</v>
      </c>
      <c r="CH16" s="49">
        <f t="shared" si="24"/>
        <v>-362680.44272023998</v>
      </c>
      <c r="CI16" s="49">
        <f t="shared" ref="CI16" si="62">IF(BU16="",$F16-CD16,BU16-CD16)</f>
        <v>0</v>
      </c>
      <c r="CJ16" s="31">
        <f t="shared" si="38"/>
        <v>-4028505.2327102358</v>
      </c>
      <c r="CL16" s="166">
        <v>154866.27096578566</v>
      </c>
      <c r="CM16" s="167">
        <v>0</v>
      </c>
      <c r="CN16" s="167">
        <v>154866.27096578566</v>
      </c>
      <c r="CO16" s="167">
        <v>4010307.5761433798</v>
      </c>
      <c r="CP16" s="26">
        <f t="shared" si="25"/>
        <v>-216075.65765467851</v>
      </c>
      <c r="CQ16" s="49">
        <f t="shared" si="26"/>
        <v>-389139.58518732013</v>
      </c>
      <c r="CR16" s="49">
        <f t="shared" ref="CR16" si="63">IF(CD16="",$F16-CM16,CD16-CM16)</f>
        <v>0</v>
      </c>
      <c r="CS16" s="31">
        <f t="shared" si="39"/>
        <v>-3855441.3051775941</v>
      </c>
      <c r="CU16" s="166">
        <v>268167.52518729615</v>
      </c>
      <c r="CV16" s="167">
        <v>0</v>
      </c>
      <c r="CW16" s="167">
        <v>268167.52518729615</v>
      </c>
      <c r="CX16" s="167">
        <v>3616225.8358290298</v>
      </c>
      <c r="CY16" s="26">
        <f t="shared" si="55"/>
        <v>113301.25422151049</v>
      </c>
      <c r="CZ16" s="49">
        <f t="shared" si="51"/>
        <v>-394081.74031435</v>
      </c>
      <c r="DA16" s="49">
        <f t="shared" si="52"/>
        <v>0</v>
      </c>
      <c r="DB16" s="31">
        <f t="shared" si="53"/>
        <v>-3348058.3106417335</v>
      </c>
      <c r="DD16" s="25">
        <f t="shared" si="29"/>
        <v>-2822051.5164630436</v>
      </c>
      <c r="DE16" s="26">
        <f t="shared" si="54"/>
        <v>-2884682.4309914699</v>
      </c>
      <c r="DF16" s="26">
        <f t="shared" si="41"/>
        <v>-5706733.947454514</v>
      </c>
      <c r="DG16" s="31">
        <f t="shared" si="42"/>
        <v>2358675.6368127801</v>
      </c>
      <c r="DI16" s="129">
        <f t="shared" si="60"/>
        <v>-1546870.0968372195</v>
      </c>
    </row>
    <row r="17" spans="1:113" ht="22.5" customHeight="1" x14ac:dyDescent="0.2">
      <c r="A17" s="6" t="s">
        <v>20</v>
      </c>
      <c r="B17" s="17" t="s">
        <v>6</v>
      </c>
      <c r="C17" s="7">
        <v>42823</v>
      </c>
      <c r="D17" s="8">
        <v>7.025E-3</v>
      </c>
      <c r="E17" s="11">
        <v>3972503.7112473501</v>
      </c>
      <c r="F17" s="11">
        <v>1776900.9100409399</v>
      </c>
      <c r="G17" s="10">
        <v>2195602.8012064099</v>
      </c>
      <c r="H17" s="19"/>
      <c r="I17" s="9"/>
      <c r="J17" s="11"/>
      <c r="K17" s="11"/>
      <c r="L17" s="11"/>
      <c r="M17" s="11"/>
      <c r="N17" s="11"/>
      <c r="O17" s="50"/>
      <c r="P17" s="10"/>
      <c r="Q17" s="19"/>
      <c r="R17" s="9"/>
      <c r="S17" s="11"/>
      <c r="T17" s="11"/>
      <c r="U17" s="11"/>
      <c r="V17" s="11"/>
      <c r="W17" s="50"/>
      <c r="X17" s="50"/>
      <c r="Y17" s="10"/>
      <c r="Z17" s="32"/>
      <c r="AA17" s="9">
        <v>3411940.1179378014</v>
      </c>
      <c r="AB17" s="11">
        <v>1965843.2094579421</v>
      </c>
      <c r="AC17" s="11">
        <v>1446096.9084798594</v>
      </c>
      <c r="AD17" s="11">
        <v>3955042.12563108</v>
      </c>
      <c r="AE17" s="11">
        <f t="shared" si="8"/>
        <v>-749505.89272655058</v>
      </c>
      <c r="AF17" s="50">
        <f t="shared" si="9"/>
        <v>-17461.58561627008</v>
      </c>
      <c r="AG17" s="50">
        <f t="shared" si="10"/>
        <v>-188942.29941700213</v>
      </c>
      <c r="AH17" s="10">
        <f t="shared" si="30"/>
        <v>-543102.0076932786</v>
      </c>
      <c r="AJ17" s="9">
        <v>2959993.7449442325</v>
      </c>
      <c r="AK17" s="11">
        <v>1689467.4095270718</v>
      </c>
      <c r="AL17" s="11">
        <v>1270526.3354171608</v>
      </c>
      <c r="AM17" s="11">
        <v>3959782.5053064921</v>
      </c>
      <c r="AN17" s="11">
        <f t="shared" si="11"/>
        <v>-175570.57306269859</v>
      </c>
      <c r="AO17" s="50">
        <f t="shared" si="12"/>
        <v>4740.3796754120849</v>
      </c>
      <c r="AP17" s="50">
        <f t="shared" si="13"/>
        <v>276375.7999308703</v>
      </c>
      <c r="AQ17" s="10">
        <f t="shared" si="31"/>
        <v>-999788.76036225958</v>
      </c>
      <c r="AR17" s="19"/>
      <c r="AS17" s="9">
        <v>2552653.1417829534</v>
      </c>
      <c r="AT17" s="11">
        <v>1395043.5277843655</v>
      </c>
      <c r="AU17" s="11">
        <v>1157609.6139985879</v>
      </c>
      <c r="AV17" s="11">
        <v>3853011.9783321</v>
      </c>
      <c r="AW17" s="11">
        <f t="shared" si="14"/>
        <v>-112916.72141857282</v>
      </c>
      <c r="AX17" s="50">
        <f t="shared" si="15"/>
        <v>-106770.52697439212</v>
      </c>
      <c r="AY17" s="50">
        <f t="shared" si="16"/>
        <v>294423.88174270629</v>
      </c>
      <c r="AZ17" s="10">
        <f t="shared" si="32"/>
        <v>-1300358.8365491466</v>
      </c>
      <c r="BB17" s="9">
        <v>2093160.2590909477</v>
      </c>
      <c r="BC17" s="11">
        <v>989617.1979018359</v>
      </c>
      <c r="BD17" s="11">
        <v>1103543.0611891118</v>
      </c>
      <c r="BE17" s="149">
        <v>3614639.5246919501</v>
      </c>
      <c r="BF17" s="11">
        <f t="shared" si="43"/>
        <v>-54066.552809476154</v>
      </c>
      <c r="BG17" s="50">
        <f t="shared" si="17"/>
        <v>-238372.45364014991</v>
      </c>
      <c r="BH17" s="50">
        <f t="shared" si="18"/>
        <v>405426.32988252956</v>
      </c>
      <c r="BI17" s="10">
        <f t="shared" si="33"/>
        <v>-1521479.2656010024</v>
      </c>
      <c r="BK17" s="9">
        <v>736027.26792766969</v>
      </c>
      <c r="BL17" s="11">
        <v>0</v>
      </c>
      <c r="BM17" s="11">
        <v>736027.26792766969</v>
      </c>
      <c r="BN17" s="149">
        <v>3415554.86848837</v>
      </c>
      <c r="BO17" s="11">
        <f t="shared" si="19"/>
        <v>-367515.7932614421</v>
      </c>
      <c r="BP17" s="50">
        <f t="shared" si="20"/>
        <v>-199084.65620358009</v>
      </c>
      <c r="BQ17" s="50">
        <f>IF(BC17="",$F17-BL17,BC17-BL17)</f>
        <v>989617.1979018359</v>
      </c>
      <c r="BR17" s="10">
        <f t="shared" si="35"/>
        <v>-2679527.6005607005</v>
      </c>
      <c r="BT17" s="9">
        <v>485736.16940192407</v>
      </c>
      <c r="BU17" s="11">
        <v>0</v>
      </c>
      <c r="BV17" s="11">
        <v>485736.16940192407</v>
      </c>
      <c r="BW17" s="149">
        <v>3151784.9923176998</v>
      </c>
      <c r="BX17" s="11">
        <f t="shared" si="21"/>
        <v>-250291.09852574562</v>
      </c>
      <c r="BY17" s="50">
        <f t="shared" si="22"/>
        <v>-263769.87617067015</v>
      </c>
      <c r="BZ17" s="50">
        <f>IF(BL17="",$F17-BU17,BL17-BU17)</f>
        <v>0</v>
      </c>
      <c r="CA17" s="10">
        <f t="shared" si="36"/>
        <v>-2666048.8229157757</v>
      </c>
      <c r="CC17" s="9">
        <f t="shared" si="37"/>
        <v>259659.35003432492</v>
      </c>
      <c r="CD17" s="11">
        <v>0</v>
      </c>
      <c r="CE17" s="11">
        <v>259659.35003432492</v>
      </c>
      <c r="CF17" s="11">
        <v>2911747.1622938998</v>
      </c>
      <c r="CG17" s="11">
        <f t="shared" si="23"/>
        <v>-226076.81936759915</v>
      </c>
      <c r="CH17" s="50">
        <f t="shared" si="24"/>
        <v>-240037.83002380002</v>
      </c>
      <c r="CI17" s="50">
        <f>IF(BU17="",$F17-CD17,BU17-CD17)</f>
        <v>0</v>
      </c>
      <c r="CJ17" s="10">
        <f t="shared" si="38"/>
        <v>-2652087.8122595749</v>
      </c>
      <c r="CL17" s="168">
        <v>108406.38967604996</v>
      </c>
      <c r="CM17" s="169">
        <v>0</v>
      </c>
      <c r="CN17" s="169">
        <v>108406.38967604996</v>
      </c>
      <c r="CO17" s="169">
        <v>2654197.51085936</v>
      </c>
      <c r="CP17" s="11">
        <f t="shared" si="25"/>
        <v>-151252.96035827496</v>
      </c>
      <c r="CQ17" s="50">
        <f t="shared" si="26"/>
        <v>-257549.65143453982</v>
      </c>
      <c r="CR17" s="50">
        <f>IF(CD17="",$F17-CM17,CD17-CM17)</f>
        <v>0</v>
      </c>
      <c r="CS17" s="10">
        <f t="shared" si="39"/>
        <v>-2545791.1211833102</v>
      </c>
      <c r="CU17" s="168">
        <v>187717.2676311073</v>
      </c>
      <c r="CV17" s="169">
        <v>0</v>
      </c>
      <c r="CW17" s="169">
        <v>187717.2676311073</v>
      </c>
      <c r="CX17" s="169">
        <v>2393376.9243188798</v>
      </c>
      <c r="CY17" s="11">
        <f t="shared" si="55"/>
        <v>79310.877955057338</v>
      </c>
      <c r="CZ17" s="50">
        <f t="shared" si="51"/>
        <v>-260820.58654048014</v>
      </c>
      <c r="DA17" s="50">
        <f t="shared" si="52"/>
        <v>0</v>
      </c>
      <c r="DB17" s="10">
        <f t="shared" si="53"/>
        <v>-2205659.6566877724</v>
      </c>
      <c r="DD17" s="173">
        <f t="shared" si="29"/>
        <v>-2007885.5335753027</v>
      </c>
      <c r="DE17" s="56">
        <f>CV17-ABS($F17)</f>
        <v>-1776900.9100409399</v>
      </c>
      <c r="DF17" s="56">
        <f t="shared" si="41"/>
        <v>-3784786.4436162426</v>
      </c>
      <c r="DG17" s="54">
        <f t="shared" si="42"/>
        <v>1579126.7869284702</v>
      </c>
      <c r="DI17" s="129">
        <f t="shared" si="60"/>
        <v>-1082809.0677860535</v>
      </c>
    </row>
    <row r="18" spans="1:113" ht="22.5" customHeight="1" x14ac:dyDescent="0.2">
      <c r="A18" s="28" t="s">
        <v>90</v>
      </c>
      <c r="B18" s="33" t="s">
        <v>96</v>
      </c>
      <c r="C18" s="29">
        <v>41967</v>
      </c>
      <c r="D18" s="30"/>
      <c r="E18" s="161">
        <v>102000</v>
      </c>
      <c r="F18" s="26"/>
      <c r="G18" s="31">
        <v>102000</v>
      </c>
      <c r="H18" s="19"/>
      <c r="I18" s="25"/>
      <c r="J18" s="26"/>
      <c r="K18" s="26"/>
      <c r="L18" s="26"/>
      <c r="M18" s="26"/>
      <c r="N18" s="26"/>
      <c r="O18" s="49"/>
      <c r="P18" s="31"/>
      <c r="Q18" s="19"/>
      <c r="R18" s="25"/>
      <c r="S18" s="26"/>
      <c r="T18" s="26"/>
      <c r="U18" s="26"/>
      <c r="V18" s="26"/>
      <c r="W18" s="49"/>
      <c r="X18" s="49"/>
      <c r="Y18" s="31"/>
      <c r="Z18" s="32"/>
      <c r="AA18" s="25"/>
      <c r="AB18" s="26"/>
      <c r="AC18" s="26"/>
      <c r="AD18" s="26"/>
      <c r="AE18" s="26"/>
      <c r="AF18" s="49"/>
      <c r="AG18" s="49"/>
      <c r="AH18" s="31"/>
      <c r="AJ18" s="25"/>
      <c r="AK18" s="26"/>
      <c r="AL18" s="26"/>
      <c r="AM18" s="26"/>
      <c r="AN18" s="26"/>
      <c r="AO18" s="49"/>
      <c r="AP18" s="49"/>
      <c r="AQ18" s="31"/>
      <c r="AR18" s="19"/>
      <c r="AS18" s="25">
        <v>8040.4976160704846</v>
      </c>
      <c r="AT18" s="26">
        <v>0</v>
      </c>
      <c r="AU18" s="26">
        <v>8040.4976160704846</v>
      </c>
      <c r="AV18" s="26"/>
      <c r="AW18" s="26">
        <f>IF(AL18="",AU18-ABS('VT lissée Caps depuis 29-12-17'!$T22),AU18-AL18)</f>
        <v>-93959.502383929517</v>
      </c>
      <c r="AX18" s="49">
        <f>IF(AM18="",AV18-'VT lissée Caps depuis 29-12-17'!$R22,AV18-AM18)</f>
        <v>-102000</v>
      </c>
      <c r="AY18" s="49">
        <f>IF(AK18="",'VT lissée Caps depuis 29-12-17'!$S22-AT18,AK18-AT18)</f>
        <v>0</v>
      </c>
      <c r="AZ18" s="31">
        <f t="shared" si="32"/>
        <v>8040.4976160704846</v>
      </c>
      <c r="BB18" s="25">
        <v>4485.423172966478</v>
      </c>
      <c r="BC18" s="26"/>
      <c r="BD18" s="26">
        <v>4485.423172966478</v>
      </c>
      <c r="BE18" s="26"/>
      <c r="BF18" s="26">
        <f>IF(AU18="",BD18-ABS('VT lissée Caps depuis 29-12-17'!$T22),BD18-AU18)</f>
        <v>-3555.0744431040066</v>
      </c>
      <c r="BG18" s="49">
        <f>IF(AV18="",BE18-'VT lissée Caps depuis 29-12-17'!$R22,BE18-AV18)</f>
        <v>-102000</v>
      </c>
      <c r="BH18" s="49">
        <f>IF(AT18="",'VT lissée Caps depuis 29-12-17'!$S22-BC18,AT18-BC18)</f>
        <v>0</v>
      </c>
      <c r="BI18" s="31">
        <f t="shared" si="33"/>
        <v>4485.423172966478</v>
      </c>
      <c r="BK18" s="25">
        <v>1232.5010103914676</v>
      </c>
      <c r="BL18" s="26">
        <v>0</v>
      </c>
      <c r="BM18" s="26">
        <v>1232.5010103914676</v>
      </c>
      <c r="BN18" s="148"/>
      <c r="BO18" s="26">
        <f>IF(BD18="",BM18-ABS('VT lissée Caps depuis 29-12-17'!$T22),BM18-BD18)</f>
        <v>-3252.9221625750106</v>
      </c>
      <c r="BP18" s="49">
        <f>IF(BE18="",BN18-'VT lissée Caps depuis 29-12-17'!$R22,BN18-BE18)</f>
        <v>-102000</v>
      </c>
      <c r="BQ18" s="49">
        <f>IF(BC18="",'VT lissée Caps depuis 29-12-17'!$S22-BL18,BC18-BL18)</f>
        <v>0</v>
      </c>
      <c r="BR18" s="31">
        <f t="shared" si="35"/>
        <v>1232.5010103914676</v>
      </c>
      <c r="BT18" s="25">
        <v>200.33985962413524</v>
      </c>
      <c r="BU18" s="26">
        <v>0</v>
      </c>
      <c r="BV18" s="26">
        <v>200.33985962413524</v>
      </c>
      <c r="BW18" s="148"/>
      <c r="BX18" s="26">
        <f>IF(BM18="",BV18-ABS('VT lissée Caps depuis 29-12-17'!$T22),BV18-BM18)</f>
        <v>-1032.1611507673324</v>
      </c>
      <c r="BY18" s="49">
        <f>IF(BN18="",BW18-'VT lissée Caps depuis 29-12-17'!$R22,BW18-BN18)</f>
        <v>-102000</v>
      </c>
      <c r="BZ18" s="49">
        <f>IF(BL18="",'VT lissée Caps depuis 29-12-17'!$S22-BU18,BL18-BU18)</f>
        <v>0</v>
      </c>
      <c r="CA18" s="31">
        <f t="shared" si="36"/>
        <v>200.33985962413524</v>
      </c>
      <c r="CC18" s="25">
        <f t="shared" si="37"/>
        <v>228.77255637268593</v>
      </c>
      <c r="CD18" s="26">
        <v>0</v>
      </c>
      <c r="CE18" s="26">
        <v>228.77255637268593</v>
      </c>
      <c r="CF18" s="26"/>
      <c r="CG18" s="26">
        <f>IF(BV18="",CE18-ABS('VT lissée Caps depuis 29-12-17'!$T22),CE18-BV18)</f>
        <v>28.432696748550683</v>
      </c>
      <c r="CH18" s="49">
        <f>IF(BW18="",CF18-'VT lissée Caps depuis 29-12-17'!$R22,CF18-BW18)</f>
        <v>-102000</v>
      </c>
      <c r="CI18" s="49">
        <f>IF(BU18="",'VT lissée Caps depuis 29-12-17'!$S22-CD18,BU18-CD18)</f>
        <v>0</v>
      </c>
      <c r="CJ18" s="31">
        <f t="shared" si="38"/>
        <v>228.77255637268593</v>
      </c>
      <c r="CL18" s="166">
        <v>11.82799515150961</v>
      </c>
      <c r="CM18" s="167">
        <v>0</v>
      </c>
      <c r="CN18" s="167">
        <v>11.82799515150961</v>
      </c>
      <c r="CO18" s="167">
        <v>0</v>
      </c>
      <c r="CP18" s="26">
        <f>IF(CE18="",CN18-ABS('VT lissée Caps depuis 29-12-17'!$T22),CN18-CE18)</f>
        <v>-216.94456122117631</v>
      </c>
      <c r="CQ18" s="49">
        <f>IF(CF18="",CO18-'VT lissée Caps depuis 29-12-17'!$R22,CO18-CF18)</f>
        <v>-102000</v>
      </c>
      <c r="CR18" s="49">
        <f>IF(CD18="",'VT lissée Caps depuis 29-12-17'!$S22-CM18,CD18-CM18)</f>
        <v>0</v>
      </c>
      <c r="CS18" s="31">
        <f t="shared" si="39"/>
        <v>11.82799515150961</v>
      </c>
      <c r="CU18" s="166">
        <v>1.8660643247614144E-8</v>
      </c>
      <c r="CV18" s="167">
        <v>0</v>
      </c>
      <c r="CW18" s="167">
        <v>1.8660643247614144E-8</v>
      </c>
      <c r="CX18" s="167">
        <v>2.1770750455549834E-8</v>
      </c>
      <c r="CY18" s="26">
        <f>IF(CN18="",CW18-ABS('VT lissée Caps depuis 29-12-17'!$T22),CW18-CN18)</f>
        <v>-11.827995132848967</v>
      </c>
      <c r="CZ18" s="49">
        <f>IF(CO18="",CX18-'VT lissée Caps depuis 29-12-17'!$R22,CX18-CO18)</f>
        <v>2.1770750455549834E-8</v>
      </c>
      <c r="DA18" s="49">
        <f>IF(CM18="",'VT lissée Caps depuis 29-12-17'!$S22-CV18,CM18-CV18)</f>
        <v>0</v>
      </c>
      <c r="DB18" s="31">
        <f t="shared" si="53"/>
        <v>-3.11010720793569E-9</v>
      </c>
      <c r="DD18" s="25">
        <f t="shared" si="29"/>
        <v>-101999.99999998134</v>
      </c>
      <c r="DE18" s="26">
        <f>CV18-ABS($F18)</f>
        <v>0</v>
      </c>
      <c r="DF18" s="26">
        <f t="shared" si="41"/>
        <v>-101999.99999998134</v>
      </c>
      <c r="DG18" s="31">
        <f t="shared" si="42"/>
        <v>101999.99999997823</v>
      </c>
      <c r="DI18" s="129">
        <f t="shared" si="60"/>
        <v>1.8660643247614144E-8</v>
      </c>
    </row>
    <row r="19" spans="1:113" ht="22.5" customHeight="1" x14ac:dyDescent="0.2">
      <c r="A19" s="6" t="s">
        <v>91</v>
      </c>
      <c r="B19" s="17" t="s">
        <v>97</v>
      </c>
      <c r="C19" s="7">
        <v>41967</v>
      </c>
      <c r="D19" s="8"/>
      <c r="E19" s="161">
        <v>119000</v>
      </c>
      <c r="F19" s="11"/>
      <c r="G19" s="10">
        <v>119000</v>
      </c>
      <c r="H19" s="19"/>
      <c r="I19" s="9"/>
      <c r="J19" s="11"/>
      <c r="K19" s="11"/>
      <c r="L19" s="11"/>
      <c r="M19" s="11"/>
      <c r="N19" s="11"/>
      <c r="O19" s="50"/>
      <c r="P19" s="10"/>
      <c r="Q19" s="19"/>
      <c r="R19" s="9"/>
      <c r="S19" s="11"/>
      <c r="T19" s="11"/>
      <c r="U19" s="11"/>
      <c r="V19" s="11"/>
      <c r="W19" s="50"/>
      <c r="X19" s="50"/>
      <c r="Y19" s="10"/>
      <c r="Z19" s="32"/>
      <c r="AA19" s="9"/>
      <c r="AB19" s="11"/>
      <c r="AC19" s="11"/>
      <c r="AD19" s="11"/>
      <c r="AE19" s="11"/>
      <c r="AF19" s="50"/>
      <c r="AG19" s="50"/>
      <c r="AH19" s="10"/>
      <c r="AJ19" s="9"/>
      <c r="AK19" s="11"/>
      <c r="AL19" s="11"/>
      <c r="AM19" s="11"/>
      <c r="AN19" s="11"/>
      <c r="AO19" s="50"/>
      <c r="AP19" s="50"/>
      <c r="AQ19" s="10"/>
      <c r="AR19" s="19"/>
      <c r="AS19" s="9">
        <v>9380.5805520822323</v>
      </c>
      <c r="AT19" s="11">
        <v>0</v>
      </c>
      <c r="AU19" s="11">
        <v>9380.5805520822323</v>
      </c>
      <c r="AV19" s="11"/>
      <c r="AW19" s="11">
        <f>IF(AL19="",AU19-ABS('VT lissée Caps depuis 29-12-17'!$T23),AU19-AL19)</f>
        <v>-109619.41944791777</v>
      </c>
      <c r="AX19" s="50">
        <f>IF(AM19="",AV19-'VT lissée Caps depuis 29-12-17'!$R23,AV19-AM19)</f>
        <v>-119000</v>
      </c>
      <c r="AY19" s="50">
        <f>IF(AK19="",'VT lissée Caps depuis 29-12-17'!$S23-AT19,AK19-AT19)</f>
        <v>0</v>
      </c>
      <c r="AZ19" s="10">
        <f>AS19-AV19</f>
        <v>9380.5805520822323</v>
      </c>
      <c r="BB19" s="9">
        <v>5232.9937017942248</v>
      </c>
      <c r="BC19" s="11"/>
      <c r="BD19" s="11">
        <v>5232.9937017942248</v>
      </c>
      <c r="BE19" s="11"/>
      <c r="BF19" s="11">
        <f>IF(AU19="",BD19-ABS('VT lissée Caps depuis 29-12-17'!$T23),BD19-AU19)</f>
        <v>-4147.5868502880076</v>
      </c>
      <c r="BG19" s="50">
        <f>IF(AV19="",BE19-'VT lissée Caps depuis 29-12-17'!$R23,BE19-AV19)</f>
        <v>-119000</v>
      </c>
      <c r="BH19" s="50">
        <f>IF(AT19="",'VT lissée Caps depuis 29-12-17'!$S23-BC19,AT19-BC19)</f>
        <v>0</v>
      </c>
      <c r="BI19" s="10">
        <f>BB19-BE19</f>
        <v>5232.9937017942248</v>
      </c>
      <c r="BK19" s="9">
        <v>1437.9178454567123</v>
      </c>
      <c r="BL19" s="11">
        <v>0</v>
      </c>
      <c r="BM19" s="11">
        <v>1437.9178454567123</v>
      </c>
      <c r="BN19" s="149"/>
      <c r="BO19" s="11">
        <f>IF(BD19="",BM19-ABS('VT lissée Caps depuis 29-12-17'!$T23),BM19-BD19)</f>
        <v>-3795.0758563375125</v>
      </c>
      <c r="BP19" s="50">
        <f>IF(BE19="",BN19-'VT lissée Caps depuis 29-12-17'!$R23,BN19-BE19)</f>
        <v>-119000</v>
      </c>
      <c r="BQ19" s="50">
        <f>IF(BC19="",'VT lissée Caps depuis 29-12-17'!$S23-BL19,BC19-BL19)</f>
        <v>0</v>
      </c>
      <c r="BR19" s="10">
        <f>BK19-BN19</f>
        <v>1437.9178454567123</v>
      </c>
      <c r="BT19" s="9">
        <v>233.72983622815784</v>
      </c>
      <c r="BU19" s="11">
        <v>0</v>
      </c>
      <c r="BV19" s="11">
        <v>233.72983622815784</v>
      </c>
      <c r="BW19" s="149"/>
      <c r="BX19" s="11">
        <f>IF(BM19="",BV19-ABS('VT lissée Caps depuis 29-12-17'!$T23),BV19-BM19)</f>
        <v>-1204.1880092285544</v>
      </c>
      <c r="BY19" s="50">
        <f>IF(BN19="",BW19-'VT lissée Caps depuis 29-12-17'!$R23,BW19-BN19)</f>
        <v>-119000</v>
      </c>
      <c r="BZ19" s="50">
        <f>IF(BL19="",'VT lissée Caps depuis 29-12-17'!$S23-BU19,BL19-BU19)</f>
        <v>0</v>
      </c>
      <c r="CA19" s="10">
        <f>BT19-BW19</f>
        <v>233.72983622815784</v>
      </c>
      <c r="CC19" s="9">
        <f t="shared" si="37"/>
        <v>266.9013157681336</v>
      </c>
      <c r="CD19" s="11">
        <v>0</v>
      </c>
      <c r="CE19" s="11">
        <v>266.9013157681336</v>
      </c>
      <c r="CF19" s="149"/>
      <c r="CG19" s="11">
        <f>IF(BV19="",CE19-ABS('VT lissée Caps depuis 29-12-17'!$T23),CE19-BV19)</f>
        <v>33.171479539975763</v>
      </c>
      <c r="CH19" s="50">
        <f>IF(BW19="",CF19-'VT lissée Caps depuis 29-12-17'!$R23,CF19-BW19)</f>
        <v>-119000</v>
      </c>
      <c r="CI19" s="50">
        <f>IF(BU19="",'VT lissée Caps depuis 29-12-17'!$S23-CD19,BU19-CD19)</f>
        <v>0</v>
      </c>
      <c r="CJ19" s="10">
        <f>CC19-CF19</f>
        <v>266.9013157681336</v>
      </c>
      <c r="CL19" s="168">
        <v>13.799327676761212</v>
      </c>
      <c r="CM19" s="169">
        <v>0</v>
      </c>
      <c r="CN19" s="169">
        <v>13.799327676761212</v>
      </c>
      <c r="CO19" s="169">
        <v>0</v>
      </c>
      <c r="CP19" s="11">
        <f>IF(CE19="",CN19-ABS('VT lissée Caps depuis 29-12-17'!$T23),CN19-CE19)</f>
        <v>-253.10198809137239</v>
      </c>
      <c r="CQ19" s="50">
        <f>IF(CF19="",CO19-'VT lissée Caps depuis 29-12-17'!$R23,CO19-CF19)</f>
        <v>-119000</v>
      </c>
      <c r="CR19" s="50">
        <f>IF(CD19="",'VT lissée Caps depuis 29-12-17'!$S23-CM19,CD19-CM19)</f>
        <v>0</v>
      </c>
      <c r="CS19" s="10">
        <f>CL19-CO19</f>
        <v>13.799327676761212</v>
      </c>
      <c r="CU19" s="168">
        <v>2.1770750455549834E-8</v>
      </c>
      <c r="CV19" s="169">
        <v>0</v>
      </c>
      <c r="CW19" s="169">
        <v>2.1770750455549834E-8</v>
      </c>
      <c r="CX19" s="169">
        <v>0</v>
      </c>
      <c r="CY19" s="11">
        <f>IF(CN19="",CW19-ABS('VT lissée Caps depuis 29-12-17'!$T23),CW19-CN19)</f>
        <v>-13.799327654990462</v>
      </c>
      <c r="CZ19" s="50">
        <f>IF(CO19="",CX19-'VT lissée Caps depuis 29-12-17'!$R23,CX19-CO19)</f>
        <v>0</v>
      </c>
      <c r="DA19" s="50">
        <f>IF(CM19="",'VT lissée Caps depuis 29-12-17'!$S23-CV19,CM19-CV19)</f>
        <v>0</v>
      </c>
      <c r="DB19" s="10">
        <f t="shared" si="53"/>
        <v>2.1770750455549834E-8</v>
      </c>
      <c r="DD19" s="173">
        <f t="shared" si="29"/>
        <v>-118999.99999997823</v>
      </c>
      <c r="DE19" s="56">
        <f>CV19-ABS($F19)</f>
        <v>0</v>
      </c>
      <c r="DF19" s="56">
        <f t="shared" si="41"/>
        <v>-118999.99999997823</v>
      </c>
      <c r="DG19" s="54">
        <f t="shared" si="42"/>
        <v>119000</v>
      </c>
      <c r="DI19" s="129">
        <f t="shared" si="60"/>
        <v>2.1770750455549834E-8</v>
      </c>
    </row>
    <row r="20" spans="1:113" ht="22.5" customHeight="1" x14ac:dyDescent="0.2">
      <c r="A20" s="28" t="s">
        <v>119</v>
      </c>
      <c r="B20" s="33" t="s">
        <v>6</v>
      </c>
      <c r="C20" s="29">
        <v>43592</v>
      </c>
      <c r="D20" s="30">
        <v>2.8999999999999998E-3</v>
      </c>
      <c r="E20" s="26">
        <v>7463369.1236779997</v>
      </c>
      <c r="F20" s="26"/>
      <c r="G20" s="31">
        <v>7463369.1236779997</v>
      </c>
      <c r="H20" s="40"/>
      <c r="I20" s="25"/>
      <c r="J20" s="26"/>
      <c r="K20" s="26"/>
      <c r="L20" s="26"/>
      <c r="M20" s="26"/>
      <c r="N20" s="26"/>
      <c r="O20" s="49"/>
      <c r="P20" s="31"/>
      <c r="Q20" s="40"/>
      <c r="R20" s="25"/>
      <c r="S20" s="26"/>
      <c r="T20" s="26"/>
      <c r="U20" s="26"/>
      <c r="V20" s="26"/>
      <c r="W20" s="49"/>
      <c r="X20" s="49"/>
      <c r="Y20" s="31"/>
      <c r="Z20" s="32"/>
      <c r="AA20" s="25"/>
      <c r="AB20" s="26"/>
      <c r="AC20" s="26"/>
      <c r="AD20" s="26"/>
      <c r="AE20" s="26"/>
      <c r="AF20" s="49"/>
      <c r="AG20" s="49"/>
      <c r="AH20" s="31"/>
      <c r="AI20" s="47"/>
      <c r="AJ20" s="25"/>
      <c r="AK20" s="26"/>
      <c r="AL20" s="26"/>
      <c r="AM20" s="26"/>
      <c r="AN20" s="26"/>
      <c r="AO20" s="49"/>
      <c r="AP20" s="49"/>
      <c r="AQ20" s="31"/>
      <c r="AR20" s="40"/>
      <c r="AS20" s="25"/>
      <c r="AT20" s="26"/>
      <c r="AU20" s="26"/>
      <c r="AV20" s="26"/>
      <c r="AW20" s="26"/>
      <c r="AX20" s="49"/>
      <c r="AY20" s="49"/>
      <c r="AZ20" s="31"/>
      <c r="BA20" s="47"/>
      <c r="BB20" s="145"/>
      <c r="BC20" s="146"/>
      <c r="BD20" s="146"/>
      <c r="BE20" s="26"/>
      <c r="BF20" s="26"/>
      <c r="BG20" s="49"/>
      <c r="BH20" s="49"/>
      <c r="BI20" s="31"/>
      <c r="BJ20" s="47"/>
      <c r="BK20" s="25">
        <v>5238801.5205996167</v>
      </c>
      <c r="BL20" s="26">
        <v>0</v>
      </c>
      <c r="BM20" s="26">
        <v>5238801.5205996167</v>
      </c>
      <c r="BN20" s="148">
        <v>7463369.1236779997</v>
      </c>
      <c r="BO20" s="26">
        <f t="shared" ref="BO20" si="64">IF(BD20="",BM20-ABS($G20),BM20-BD20)</f>
        <v>-2224567.603078383</v>
      </c>
      <c r="BP20" s="49">
        <f t="shared" ref="BP20" si="65">IF(BE20="",BN20-$E20,BN20-BE20)</f>
        <v>0</v>
      </c>
      <c r="BQ20" s="49">
        <f t="shared" ref="BQ20" si="66">IF(BC20="",$F20-BL20,BC20-BL20)</f>
        <v>0</v>
      </c>
      <c r="BR20" s="31">
        <f t="shared" ref="BR20" si="67">BK20-BN20</f>
        <v>-2224567.603078383</v>
      </c>
      <c r="BS20" s="47"/>
      <c r="BT20" s="25">
        <v>3458028.1318592029</v>
      </c>
      <c r="BU20" s="26">
        <v>0</v>
      </c>
      <c r="BV20" s="26">
        <v>3458028.1318592029</v>
      </c>
      <c r="BW20" s="148">
        <v>7428277.7884409297</v>
      </c>
      <c r="BX20" s="26">
        <f t="shared" ref="BX20" si="68">IF(BM20="",BV20-ABS($G20),BV20-BM20)</f>
        <v>-1780773.3887404138</v>
      </c>
      <c r="BY20" s="49">
        <f t="shared" ref="BY20" si="69">IF(BN20="",BW20-$E20,BW20-BN20)</f>
        <v>-35091.335237069987</v>
      </c>
      <c r="BZ20" s="49">
        <f t="shared" ref="BZ20" si="70">IF(BL20="",$F20-BU20,BL20-BU20)</f>
        <v>0</v>
      </c>
      <c r="CA20" s="31">
        <f t="shared" ref="CA20" si="71">BT20-BW20</f>
        <v>-3970249.6565817269</v>
      </c>
      <c r="CC20" s="25">
        <f t="shared" si="37"/>
        <v>1848412.439571159</v>
      </c>
      <c r="CD20" s="26">
        <v>0</v>
      </c>
      <c r="CE20" s="26">
        <v>1848412.439571159</v>
      </c>
      <c r="CF20" s="148">
        <v>7460333.7732854597</v>
      </c>
      <c r="CG20" s="26">
        <f t="shared" ref="CG20" si="72">IF(BV20="",CE20-ABS($G20),CE20-BV20)</f>
        <v>-1609615.6922880439</v>
      </c>
      <c r="CH20" s="49">
        <f t="shared" ref="CH20" si="73">IF(BW20="",CF20-$E20,CF20-BW20)</f>
        <v>32055.984844530001</v>
      </c>
      <c r="CI20" s="49">
        <f t="shared" ref="CI20" si="74">IF(BU20="",$F20-CD20,BU20-CD20)</f>
        <v>0</v>
      </c>
      <c r="CJ20" s="31">
        <f t="shared" ref="CJ20" si="75">CC20-CF20</f>
        <v>-5611921.3337143008</v>
      </c>
      <c r="CL20" s="166">
        <v>771422.00360149413</v>
      </c>
      <c r="CM20" s="167">
        <v>0</v>
      </c>
      <c r="CN20" s="167">
        <v>771422.00360149413</v>
      </c>
      <c r="CO20" s="167">
        <v>7439403.8670776105</v>
      </c>
      <c r="CP20" s="26">
        <f t="shared" ref="CP20" si="76">IF(CE20="",CN20-ABS($G20),CN20-CE20)</f>
        <v>-1076990.4359696647</v>
      </c>
      <c r="CQ20" s="49">
        <f t="shared" ref="CQ20" si="77">IF(CF20="",CO20-$E20,CO20-CF20)</f>
        <v>-20929.906207849272</v>
      </c>
      <c r="CR20" s="49">
        <f t="shared" ref="CR20" si="78">IF(CD20="",$F20-CM20,CD20-CM20)</f>
        <v>0</v>
      </c>
      <c r="CS20" s="31">
        <f t="shared" ref="CS20" si="79">CL20-CO20</f>
        <v>-6667981.8634761162</v>
      </c>
      <c r="CU20" s="166">
        <v>1333966.3947375582</v>
      </c>
      <c r="CV20" s="167">
        <v>0</v>
      </c>
      <c r="CW20" s="167">
        <v>1333966.3947375582</v>
      </c>
      <c r="CX20" s="167">
        <v>6690573.6819727002</v>
      </c>
      <c r="CY20" s="26">
        <f>IF(CN20="",CW20-ABS($G20),CW20-CN20)</f>
        <v>562544.39113606408</v>
      </c>
      <c r="CZ20" s="49">
        <f>IF(CO20="",CX20-$E20,CX20-CO20)</f>
        <v>-748830.18510491028</v>
      </c>
      <c r="DA20" s="49">
        <f>IF(CM20="",$F20-CV20,CM20-CV20)</f>
        <v>0</v>
      </c>
      <c r="DB20" s="31">
        <f t="shared" si="53"/>
        <v>-5356607.2872351417</v>
      </c>
      <c r="DD20" s="25">
        <f t="shared" si="29"/>
        <v>-6129402.7289404413</v>
      </c>
      <c r="DE20" s="26">
        <f t="shared" si="54"/>
        <v>0</v>
      </c>
      <c r="DF20" s="26">
        <f t="shared" si="41"/>
        <v>-6129402.7289404413</v>
      </c>
      <c r="DG20" s="31">
        <f t="shared" si="42"/>
        <v>772795.44170529954</v>
      </c>
      <c r="DI20" s="129">
        <f t="shared" si="56"/>
        <v>1333966.3947375582</v>
      </c>
    </row>
    <row r="21" spans="1:113" s="47" customFormat="1" ht="22.5" customHeight="1" x14ac:dyDescent="0.2">
      <c r="A21" s="42" t="s">
        <v>3</v>
      </c>
      <c r="B21" s="43"/>
      <c r="C21" s="43"/>
      <c r="D21" s="43"/>
      <c r="E21" s="44">
        <f>SUM(E7:E20)</f>
        <v>28399945.511523016</v>
      </c>
      <c r="F21" s="44">
        <f>SUM(F7:F20)</f>
        <v>5049914.0509834364</v>
      </c>
      <c r="G21" s="45">
        <f>SUM(G7:G20)</f>
        <v>23350031.460539583</v>
      </c>
      <c r="H21" s="40"/>
      <c r="I21" s="46">
        <f>SUM(I7:I13)</f>
        <v>6343055.5330538414</v>
      </c>
      <c r="J21" s="44">
        <f>SUM(J7:J13)</f>
        <v>0</v>
      </c>
      <c r="K21" s="44">
        <f>SUM(K7:K13)</f>
        <v>6343055.5330538414</v>
      </c>
      <c r="L21" s="44">
        <f>SUM(L7:L13)</f>
        <v>7420005.8409136888</v>
      </c>
      <c r="M21" s="52">
        <f>SUM(M7:M19)</f>
        <v>-880206.6366582436</v>
      </c>
      <c r="N21" s="52">
        <f>SUM(N7:N19)</f>
        <v>8437.7014016028261</v>
      </c>
      <c r="O21" s="52">
        <f>SUM(O7:O19)</f>
        <v>188305.96979999999</v>
      </c>
      <c r="P21" s="45">
        <f>SUM(P7:P13)</f>
        <v>-1076950.3078598464</v>
      </c>
      <c r="Q21" s="40"/>
      <c r="R21" s="46">
        <f>SUM(R7:R15)</f>
        <v>9252255.3827713057</v>
      </c>
      <c r="S21" s="44">
        <f>SUM(S7:S15)</f>
        <v>1110370.7302049329</v>
      </c>
      <c r="T21" s="44">
        <f>SUM(T7:T15)</f>
        <v>8141884.6525663733</v>
      </c>
      <c r="U21" s="44">
        <f>SUM(U7:U15)</f>
        <v>10055794.986798184</v>
      </c>
      <c r="V21" s="52">
        <f>SUM(V7:V19)</f>
        <v>-1357749.2047802175</v>
      </c>
      <c r="W21" s="52">
        <f>SUM(W7:W19)</f>
        <v>-720813.91855927499</v>
      </c>
      <c r="X21" s="52">
        <f>SUM(X7:X19)</f>
        <v>-910345.99005390587</v>
      </c>
      <c r="Y21" s="45">
        <f>SUM(Y7:Y15)</f>
        <v>803539.60402687639</v>
      </c>
      <c r="Z21" s="40"/>
      <c r="AA21" s="46">
        <f t="shared" ref="AA21:AH21" si="80">SUM(AA7:AA19)</f>
        <v>17182881.166085571</v>
      </c>
      <c r="AB21" s="44">
        <f t="shared" si="80"/>
        <v>7150893.1963383546</v>
      </c>
      <c r="AC21" s="44">
        <f t="shared" si="80"/>
        <v>10031987.969747219</v>
      </c>
      <c r="AD21" s="44">
        <f t="shared" si="80"/>
        <v>19280378.608392611</v>
      </c>
      <c r="AE21" s="52">
        <f t="shared" si="80"/>
        <v>-3395718.5256759049</v>
      </c>
      <c r="AF21" s="52">
        <f t="shared" si="80"/>
        <v>-722821.56229473231</v>
      </c>
      <c r="AG21" s="52">
        <f t="shared" si="80"/>
        <v>-1378939.1251010115</v>
      </c>
      <c r="AH21" s="45">
        <f t="shared" si="80"/>
        <v>-2097497.4423070382</v>
      </c>
      <c r="AI21" s="1"/>
      <c r="AJ21" s="46">
        <f t="shared" ref="AJ21:AQ21" si="81">SUM(AJ7:AJ19)</f>
        <v>14223303.397864278</v>
      </c>
      <c r="AK21" s="44">
        <f t="shared" si="81"/>
        <v>6319455.1265008515</v>
      </c>
      <c r="AL21" s="44">
        <f t="shared" si="81"/>
        <v>7903848.2713634269</v>
      </c>
      <c r="AM21" s="44">
        <f t="shared" si="81"/>
        <v>18585253.435205396</v>
      </c>
      <c r="AN21" s="52">
        <f t="shared" si="81"/>
        <v>-2128139.6983837914</v>
      </c>
      <c r="AO21" s="52">
        <f t="shared" si="81"/>
        <v>-695125.17318721616</v>
      </c>
      <c r="AP21" s="52">
        <f t="shared" si="81"/>
        <v>831438.06983750314</v>
      </c>
      <c r="AQ21" s="45">
        <f t="shared" si="81"/>
        <v>-4361950.037341116</v>
      </c>
      <c r="AR21" s="19"/>
      <c r="AS21" s="46">
        <f t="shared" ref="AS21:AZ21" si="82">SUM(AS7:AS19)</f>
        <v>11198885.395298131</v>
      </c>
      <c r="AT21" s="44">
        <f t="shared" si="82"/>
        <v>4456389.5418980783</v>
      </c>
      <c r="AU21" s="44">
        <f t="shared" si="82"/>
        <v>6742495.8534000544</v>
      </c>
      <c r="AV21" s="44">
        <f t="shared" si="82"/>
        <v>17597757.187879957</v>
      </c>
      <c r="AW21" s="52">
        <f t="shared" si="82"/>
        <v>-1382352.4179633735</v>
      </c>
      <c r="AX21" s="52">
        <f t="shared" si="82"/>
        <v>-1208496.2473254367</v>
      </c>
      <c r="AY21" s="52">
        <f t="shared" si="82"/>
        <v>1863065.5846027727</v>
      </c>
      <c r="AZ21" s="45">
        <f t="shared" si="82"/>
        <v>-6398871.7925818255</v>
      </c>
      <c r="BA21" s="1"/>
      <c r="BB21" s="46">
        <f>SUM(BB7:BB19)</f>
        <v>7976265.4028667053</v>
      </c>
      <c r="BC21" s="44">
        <f t="shared" ref="BC21:BI21" si="83">SUM(BC7:BC19)</f>
        <v>2828669.2326927325</v>
      </c>
      <c r="BD21" s="44">
        <f t="shared" si="83"/>
        <v>5147596.1701739728</v>
      </c>
      <c r="BE21" s="150">
        <f t="shared" si="83"/>
        <v>16263733.121017665</v>
      </c>
      <c r="BF21" s="52">
        <f t="shared" si="83"/>
        <v>-1594899.6832260813</v>
      </c>
      <c r="BG21" s="52">
        <f t="shared" si="83"/>
        <v>-1555024.0668622926</v>
      </c>
      <c r="BH21" s="52">
        <f t="shared" si="83"/>
        <v>1627720.3092053456</v>
      </c>
      <c r="BI21" s="45">
        <f t="shared" si="83"/>
        <v>-8287467.7181509612</v>
      </c>
      <c r="BK21" s="46">
        <f t="shared" ref="BK21:BR21" si="84">SUM(BK7:BK20)</f>
        <v>7819358.3654128406</v>
      </c>
      <c r="BL21" s="44">
        <f t="shared" si="84"/>
        <v>0</v>
      </c>
      <c r="BM21" s="44">
        <f t="shared" si="84"/>
        <v>7819358.3654128406</v>
      </c>
      <c r="BN21" s="150">
        <f t="shared" si="84"/>
        <v>22470724.60046424</v>
      </c>
      <c r="BO21" s="52">
        <f t="shared" si="84"/>
        <v>-4791606.9284391329</v>
      </c>
      <c r="BP21" s="52">
        <f t="shared" si="84"/>
        <v>-1477377.6442314261</v>
      </c>
      <c r="BQ21" s="52">
        <f t="shared" si="84"/>
        <v>3016975.2024927326</v>
      </c>
      <c r="BR21" s="45">
        <f t="shared" si="84"/>
        <v>-14651366.235051401</v>
      </c>
      <c r="BT21" s="46">
        <f t="shared" ref="BT21:CE21" si="85">SUM(BT7:BT20)</f>
        <v>4982887.8651726786</v>
      </c>
      <c r="BU21" s="44">
        <f t="shared" si="85"/>
        <v>0</v>
      </c>
      <c r="BV21" s="44">
        <f t="shared" si="85"/>
        <v>4982887.8651726786</v>
      </c>
      <c r="BW21" s="150">
        <f t="shared" si="85"/>
        <v>20877742.432289444</v>
      </c>
      <c r="BX21" s="52">
        <f t="shared" si="85"/>
        <v>-2836470.5002401615</v>
      </c>
      <c r="BY21" s="52">
        <f t="shared" si="85"/>
        <v>-1813982.1681747921</v>
      </c>
      <c r="BZ21" s="52">
        <f t="shared" si="85"/>
        <v>0</v>
      </c>
      <c r="CA21" s="45">
        <f t="shared" si="85"/>
        <v>-15894854.567116771</v>
      </c>
      <c r="CC21" s="46">
        <f t="shared" si="85"/>
        <v>2672830.7709580646</v>
      </c>
      <c r="CD21" s="44">
        <f t="shared" si="85"/>
        <v>0</v>
      </c>
      <c r="CE21" s="44">
        <f t="shared" si="85"/>
        <v>2672830.7709580646</v>
      </c>
      <c r="CF21" s="150">
        <f>SUM(CF7:CF20)</f>
        <v>19438595.075558603</v>
      </c>
      <c r="CG21" s="52">
        <f t="shared" ref="CG21:CJ21" si="86">SUM(CG7:CG20)</f>
        <v>-2310057.0942146135</v>
      </c>
      <c r="CH21" s="52">
        <f t="shared" si="86"/>
        <v>-1660147.3567308425</v>
      </c>
      <c r="CI21" s="52">
        <f t="shared" si="86"/>
        <v>0</v>
      </c>
      <c r="CJ21" s="45">
        <f t="shared" si="86"/>
        <v>-16765764.304600541</v>
      </c>
      <c r="CL21" s="46">
        <f t="shared" ref="CL21:CN21" si="87">SUM(CL7:CL20)</f>
        <v>1075462.8630145788</v>
      </c>
      <c r="CM21" s="44">
        <f t="shared" si="87"/>
        <v>0</v>
      </c>
      <c r="CN21" s="44">
        <f t="shared" si="87"/>
        <v>1075462.8630145788</v>
      </c>
      <c r="CO21" s="150">
        <f>SUM(CO7:CO20)</f>
        <v>17820325.316390932</v>
      </c>
      <c r="CP21" s="52">
        <f t="shared" ref="CP21:CS21" si="88">SUM(CP7:CP20)</f>
        <v>-1597367.9079434858</v>
      </c>
      <c r="CQ21" s="52">
        <f t="shared" si="88"/>
        <v>-1839269.7591676731</v>
      </c>
      <c r="CR21" s="52">
        <f t="shared" si="88"/>
        <v>0</v>
      </c>
      <c r="CS21" s="45">
        <f t="shared" si="88"/>
        <v>-16744862.453376353</v>
      </c>
      <c r="CU21" s="46">
        <f>SUM(CU7:CU20)</f>
        <v>1839348.6356696794</v>
      </c>
      <c r="CV21" s="44">
        <f>SUM(CV7:CV20)</f>
        <v>0</v>
      </c>
      <c r="CW21" s="44">
        <f>SUM(CW7:CW20)</f>
        <v>1839348.6356696794</v>
      </c>
      <c r="CX21" s="150">
        <f>SUM(CX7:CX20)</f>
        <v>15566870.408317354</v>
      </c>
      <c r="CY21" s="52">
        <f t="shared" ref="CY21:DB21" si="89">SUM(CY7:CY20)</f>
        <v>763885.77265510056</v>
      </c>
      <c r="CZ21" s="52">
        <f t="shared" si="89"/>
        <v>-2253454.9080735771</v>
      </c>
      <c r="DA21" s="52">
        <f t="shared" si="89"/>
        <v>0</v>
      </c>
      <c r="DB21" s="45">
        <f t="shared" si="89"/>
        <v>-13727521.772647675</v>
      </c>
      <c r="DD21" s="46">
        <f>SUM(DD7:DD20)</f>
        <v>-21510682.824869905</v>
      </c>
      <c r="DE21" s="44">
        <f>SUM(DE7:DE20)</f>
        <v>-5049914.0509834364</v>
      </c>
      <c r="DF21" s="44">
        <f>SUM(DF7:DF20)</f>
        <v>-26560596.875853334</v>
      </c>
      <c r="DG21" s="45">
        <f>SUM(DG7:DG20)</f>
        <v>12833075.10320566</v>
      </c>
      <c r="DI21" s="130">
        <f>SUM(DI7:DI20)</f>
        <v>-6064499.6356937485</v>
      </c>
    </row>
    <row r="22" spans="1:113" ht="15.7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9"/>
      <c r="AK22" s="19"/>
      <c r="AL22" s="19"/>
      <c r="AM22" s="19"/>
      <c r="AN22" s="19"/>
      <c r="AO22" s="19"/>
      <c r="AP22" s="19"/>
      <c r="AQ22" s="19"/>
      <c r="AS22" s="19"/>
      <c r="AT22" s="19"/>
      <c r="AU22" s="19"/>
      <c r="AV22" s="19"/>
      <c r="AW22" s="19"/>
      <c r="AX22" s="19"/>
      <c r="AY22" s="19"/>
      <c r="AZ22" s="19"/>
      <c r="BB22" s="19"/>
      <c r="BC22" s="19"/>
      <c r="BD22" s="19"/>
      <c r="BE22" s="19"/>
      <c r="BF22" s="19"/>
      <c r="BG22" s="19"/>
      <c r="BH22" s="19"/>
      <c r="BI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C22" s="19"/>
      <c r="CD22" s="19"/>
      <c r="CE22" s="19"/>
      <c r="CF22" s="19"/>
      <c r="CG22" s="19"/>
      <c r="CH22" s="19"/>
      <c r="CI22" s="19"/>
      <c r="CJ22" s="19"/>
      <c r="CL22" s="19"/>
      <c r="CM22" s="19"/>
      <c r="CN22" s="19"/>
      <c r="CO22" s="19"/>
      <c r="CP22" s="19"/>
      <c r="CQ22" s="19"/>
      <c r="CR22" s="19"/>
      <c r="CS22" s="19"/>
      <c r="CU22" s="19"/>
      <c r="CV22" s="19"/>
      <c r="CW22" s="19"/>
      <c r="CX22" s="19"/>
      <c r="CY22" s="19"/>
      <c r="CZ22" s="19"/>
      <c r="DA22" s="19"/>
      <c r="DB22" s="19"/>
      <c r="DD22" s="177" t="s">
        <v>98</v>
      </c>
      <c r="DE22"/>
      <c r="DF22"/>
    </row>
    <row r="23" spans="1:113" ht="15.75" x14ac:dyDescent="0.2">
      <c r="A23" s="19"/>
      <c r="B23" s="19"/>
      <c r="C23" s="19"/>
      <c r="D23" s="19"/>
      <c r="E23" s="126" t="s">
        <v>94</v>
      </c>
      <c r="F23" s="15"/>
      <c r="G23" s="15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K23" s="19"/>
      <c r="AL23" s="19"/>
      <c r="AM23" s="19"/>
      <c r="AN23" s="19"/>
      <c r="AO23" s="19"/>
      <c r="AP23" s="19"/>
      <c r="AQ23" s="19"/>
      <c r="AT23" s="19"/>
      <c r="AU23" s="19"/>
      <c r="AV23" s="19"/>
      <c r="AW23" s="19"/>
      <c r="AX23" s="19"/>
      <c r="AY23" s="19"/>
      <c r="AZ23" s="19"/>
      <c r="BC23" s="19"/>
      <c r="BD23" s="19"/>
      <c r="BE23" s="19"/>
      <c r="BF23" s="19"/>
      <c r="BG23" s="19"/>
      <c r="BH23" s="19"/>
      <c r="BI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78"/>
      <c r="DE23"/>
      <c r="DF23"/>
    </row>
    <row r="24" spans="1:113" ht="15.75" x14ac:dyDescent="0.2">
      <c r="A24" s="19" t="s">
        <v>31</v>
      </c>
      <c r="B24" s="19"/>
      <c r="C24" s="19"/>
      <c r="D24" s="19"/>
      <c r="E24" s="14"/>
      <c r="F24" s="14"/>
      <c r="G24" s="14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55"/>
      <c r="AG24" s="19"/>
      <c r="AH24" s="19"/>
      <c r="AJ24" s="19"/>
      <c r="AK24" s="19"/>
      <c r="AL24" s="19"/>
      <c r="AM24" s="19"/>
      <c r="AN24" s="19"/>
      <c r="AO24" s="55"/>
      <c r="AP24" s="19"/>
      <c r="AQ24" s="19"/>
      <c r="AS24" s="19"/>
      <c r="AT24" s="19"/>
      <c r="AU24" s="19"/>
      <c r="AV24" s="19"/>
      <c r="AW24" s="19"/>
      <c r="AX24" s="55"/>
      <c r="AY24" s="19"/>
      <c r="AZ24" s="19"/>
      <c r="BB24" s="19"/>
      <c r="BC24" s="19"/>
      <c r="BD24" s="19"/>
      <c r="BE24" s="19"/>
      <c r="BF24" s="19"/>
      <c r="BG24" s="55"/>
      <c r="BH24" s="19"/>
      <c r="BI24" s="19"/>
      <c r="BK24" s="19"/>
      <c r="BL24" s="19"/>
      <c r="BM24" s="19"/>
      <c r="BN24" s="19"/>
      <c r="BO24" s="19"/>
      <c r="BP24" s="55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C24" s="19"/>
      <c r="CD24" s="19"/>
      <c r="CE24" s="19"/>
      <c r="CF24" s="19"/>
      <c r="CG24" s="19"/>
      <c r="CH24" s="19"/>
      <c r="CI24" s="19"/>
      <c r="CJ24" s="19"/>
      <c r="CL24" s="19"/>
      <c r="CM24" s="19"/>
      <c r="CN24" s="19"/>
      <c r="CO24" s="19"/>
      <c r="CP24" s="19"/>
      <c r="CQ24" s="19"/>
      <c r="CR24" s="19"/>
      <c r="CS24" s="19"/>
      <c r="CU24" s="19"/>
      <c r="CV24" s="19"/>
      <c r="CW24" s="19"/>
      <c r="CX24" s="19"/>
      <c r="CY24" s="19"/>
      <c r="CZ24" s="19"/>
      <c r="DA24" s="19"/>
      <c r="DB24" s="19"/>
      <c r="DD24" s="179"/>
      <c r="DE24"/>
      <c r="DF24"/>
    </row>
    <row r="25" spans="1:113" ht="156.75" customHeight="1" x14ac:dyDescent="0.2">
      <c r="A25" s="117" t="s">
        <v>87</v>
      </c>
      <c r="B25" s="19"/>
      <c r="C25" s="19"/>
      <c r="D25" s="19"/>
      <c r="E25" s="12"/>
      <c r="F25" s="12"/>
      <c r="G25" s="1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J25" s="116" t="s">
        <v>83</v>
      </c>
      <c r="AK25" s="19"/>
      <c r="AL25" s="19"/>
      <c r="AM25" s="116" t="s">
        <v>84</v>
      </c>
      <c r="AN25" s="19"/>
      <c r="AO25" s="19"/>
      <c r="AP25" s="19"/>
      <c r="AQ25" s="116" t="s">
        <v>85</v>
      </c>
      <c r="AS25" s="116" t="s">
        <v>83</v>
      </c>
      <c r="AT25" s="19"/>
      <c r="AU25" s="19"/>
      <c r="AV25" s="116" t="s">
        <v>84</v>
      </c>
      <c r="AW25" s="19"/>
      <c r="AX25" s="19"/>
      <c r="AY25" s="19"/>
      <c r="AZ25" s="116" t="s">
        <v>85</v>
      </c>
      <c r="BB25" s="116" t="s">
        <v>83</v>
      </c>
      <c r="BC25" s="19"/>
      <c r="BD25" s="19"/>
      <c r="BE25" s="116" t="s">
        <v>84</v>
      </c>
      <c r="BF25" s="19"/>
      <c r="BG25" s="19"/>
      <c r="BH25" s="19"/>
      <c r="BI25" s="116" t="s">
        <v>85</v>
      </c>
      <c r="BK25" s="116" t="s">
        <v>83</v>
      </c>
      <c r="BL25" s="19"/>
      <c r="BM25" s="19"/>
      <c r="BN25" s="116" t="s">
        <v>84</v>
      </c>
      <c r="BO25" s="19"/>
      <c r="BP25" s="19"/>
      <c r="BQ25" s="19"/>
      <c r="BR25" s="116" t="s">
        <v>85</v>
      </c>
      <c r="BS25" s="162"/>
      <c r="BT25" s="162"/>
      <c r="BU25" s="162"/>
      <c r="BV25" s="162"/>
      <c r="BW25" s="162"/>
      <c r="BX25" s="162"/>
      <c r="BY25" s="162"/>
      <c r="BZ25" s="162"/>
      <c r="CA25" s="162"/>
      <c r="CC25" s="162"/>
      <c r="CD25" s="162"/>
      <c r="CE25" s="162"/>
      <c r="CF25" s="162"/>
      <c r="CG25" s="162"/>
      <c r="CH25" s="162"/>
      <c r="CI25" s="162"/>
      <c r="CJ25" s="162"/>
      <c r="CL25" s="162"/>
      <c r="CM25" s="162"/>
      <c r="CN25" s="162"/>
      <c r="CO25" s="162"/>
      <c r="CP25" s="162"/>
      <c r="CQ25" s="162"/>
      <c r="CR25" s="162"/>
      <c r="CS25" s="162"/>
      <c r="CU25" s="162"/>
      <c r="CV25" s="162"/>
      <c r="CW25" s="162"/>
      <c r="CX25" s="162"/>
      <c r="CY25" s="162"/>
      <c r="CZ25" s="162"/>
      <c r="DA25" s="162"/>
      <c r="DB25" s="162"/>
      <c r="DD25" s="116" t="s">
        <v>86</v>
      </c>
      <c r="DE25" s="116" t="s">
        <v>88</v>
      </c>
      <c r="DF25" s="116" t="s">
        <v>89</v>
      </c>
    </row>
    <row r="26" spans="1:113" ht="15.75" x14ac:dyDescent="0.2">
      <c r="A26" s="19"/>
      <c r="B26" s="19"/>
      <c r="C26" s="19"/>
      <c r="D26" s="19"/>
      <c r="E26" s="12"/>
      <c r="F26" s="12"/>
      <c r="G26" s="12"/>
      <c r="Q26" s="12"/>
      <c r="R26" s="12"/>
      <c r="S26" s="12"/>
      <c r="T26" s="12"/>
      <c r="U26" s="12"/>
      <c r="V26" s="12"/>
      <c r="W26" s="12"/>
      <c r="X26" s="12"/>
      <c r="Y26" s="12"/>
      <c r="Z26" s="19"/>
      <c r="AA26" s="19"/>
      <c r="AB26" s="19"/>
      <c r="AC26" s="19"/>
      <c r="AD26" s="19"/>
      <c r="AE26" s="19"/>
      <c r="AF26" s="19"/>
      <c r="AG26" s="19"/>
      <c r="AH26" s="19"/>
      <c r="AJ26" s="19"/>
      <c r="AK26" s="19"/>
      <c r="AL26" s="19"/>
      <c r="AM26" s="19"/>
      <c r="AN26" s="19"/>
      <c r="AO26" s="19"/>
      <c r="AP26" s="19"/>
      <c r="AQ26" s="19"/>
      <c r="AS26" s="19"/>
      <c r="AT26" s="19"/>
      <c r="AU26" s="19"/>
      <c r="AV26" s="19"/>
      <c r="AW26" s="19"/>
      <c r="AX26" s="19"/>
      <c r="AY26" s="19"/>
      <c r="AZ26" s="19"/>
      <c r="BB26" s="19"/>
      <c r="BC26" s="19"/>
      <c r="BD26" s="19"/>
      <c r="BE26" s="19"/>
      <c r="BF26" s="19"/>
      <c r="BG26" s="19"/>
      <c r="BH26" s="19"/>
      <c r="BI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C26" s="19"/>
      <c r="CD26" s="19"/>
      <c r="CE26" s="19"/>
      <c r="CF26" s="19"/>
      <c r="CG26" s="19"/>
      <c r="CH26" s="19"/>
      <c r="CI26" s="19"/>
      <c r="CJ26" s="19"/>
      <c r="CL26" s="19"/>
      <c r="CM26" s="19"/>
      <c r="CN26" s="19"/>
      <c r="CO26" s="19"/>
      <c r="CP26" s="19"/>
      <c r="CQ26" s="19"/>
      <c r="CR26" s="19"/>
      <c r="CS26" s="19"/>
      <c r="CU26" s="19"/>
      <c r="CV26" s="19"/>
      <c r="CW26" s="19"/>
      <c r="CX26" s="19"/>
      <c r="CY26" s="19"/>
      <c r="CZ26" s="19"/>
      <c r="DA26" s="19"/>
      <c r="DB26" s="19"/>
      <c r="DD26"/>
      <c r="DE26"/>
      <c r="DF26"/>
    </row>
    <row r="27" spans="1:113" ht="15.75" x14ac:dyDescent="0.2">
      <c r="E27" s="13"/>
      <c r="F27" s="13"/>
      <c r="G27" s="13"/>
      <c r="Q27" s="13"/>
      <c r="R27" s="13"/>
      <c r="S27" s="13"/>
      <c r="T27" s="13"/>
      <c r="U27" s="13"/>
      <c r="V27" s="13"/>
      <c r="W27" s="13"/>
      <c r="X27" s="13"/>
      <c r="Y27" s="13"/>
      <c r="AM27" s="55"/>
      <c r="AV27" s="55"/>
      <c r="BE27" s="55"/>
      <c r="BN27" s="55"/>
      <c r="BT27" s="118">
        <v>17507.156466544402</v>
      </c>
      <c r="BU27" s="119">
        <v>-574307.54114949738</v>
      </c>
      <c r="CC27" s="118">
        <v>17507.156466544402</v>
      </c>
      <c r="CD27" s="119">
        <v>-574307.54114949703</v>
      </c>
      <c r="CL27" s="118">
        <v>17507.156466544402</v>
      </c>
      <c r="CM27" s="119">
        <v>-574307.54114949738</v>
      </c>
      <c r="CU27" s="118">
        <v>17507.156466544402</v>
      </c>
      <c r="CV27" s="119">
        <v>-574307.54114949738</v>
      </c>
      <c r="DD27"/>
      <c r="DE27"/>
      <c r="DF27"/>
    </row>
    <row r="28" spans="1:113" ht="15.75" x14ac:dyDescent="0.2">
      <c r="AM28" s="55"/>
      <c r="AV28" s="55"/>
      <c r="BE28" s="55"/>
      <c r="BN28" s="55"/>
      <c r="BT28" s="118">
        <v>18979.797801767192</v>
      </c>
      <c r="BU28" s="119">
        <v>-560388.84616591875</v>
      </c>
      <c r="CC28" s="118">
        <v>18979.797801767192</v>
      </c>
      <c r="CD28" s="119">
        <v>-560388.84616591875</v>
      </c>
      <c r="CL28" s="118">
        <v>18979.797801767192</v>
      </c>
      <c r="CM28" s="119">
        <v>-560388.84616591875</v>
      </c>
      <c r="CU28" s="118">
        <v>18979.797801767192</v>
      </c>
      <c r="CV28" s="119">
        <v>-560388.84616591875</v>
      </c>
      <c r="DD28"/>
      <c r="DE28"/>
      <c r="DF28"/>
    </row>
    <row r="29" spans="1:113" ht="18" x14ac:dyDescent="0.25">
      <c r="AM29" s="55"/>
      <c r="AS29" s="121"/>
      <c r="AT29" s="122"/>
      <c r="AU29" s="118"/>
      <c r="AV29" s="118"/>
      <c r="BB29" s="121"/>
      <c r="BC29" s="122"/>
      <c r="BD29" s="118"/>
      <c r="BE29" s="118"/>
      <c r="BK29" s="121"/>
      <c r="BL29" s="122"/>
      <c r="BM29" s="118"/>
      <c r="BN29" s="118"/>
      <c r="BT29" s="118">
        <v>20494.270388150071</v>
      </c>
      <c r="BU29" s="119">
        <v>-550939.07009104779</v>
      </c>
      <c r="CC29" s="118">
        <v>20494.270388150071</v>
      </c>
      <c r="CD29" s="119">
        <v>-550939.07009104779</v>
      </c>
      <c r="CL29" s="118">
        <v>20494.270388150071</v>
      </c>
      <c r="CM29" s="119">
        <v>-550939.07009104779</v>
      </c>
      <c r="CU29" s="118">
        <v>20494.270388150071</v>
      </c>
      <c r="CV29" s="119">
        <v>-550939.07009104779</v>
      </c>
    </row>
    <row r="30" spans="1:113" ht="18" x14ac:dyDescent="0.25">
      <c r="AM30" s="55"/>
      <c r="AS30" s="121"/>
      <c r="AT30" s="122"/>
      <c r="AU30" s="118"/>
      <c r="AV30" s="118"/>
      <c r="BB30" s="121"/>
      <c r="BC30" s="122"/>
      <c r="BD30" s="118"/>
      <c r="BE30" s="118"/>
      <c r="BK30" s="121"/>
      <c r="BL30" s="122"/>
      <c r="BM30" s="118"/>
      <c r="BN30" s="118"/>
      <c r="BT30" s="118">
        <v>129.91720170340761</v>
      </c>
      <c r="BU30" s="119">
        <v>-80544.840213074232</v>
      </c>
      <c r="CC30" s="118">
        <v>129.91720170340761</v>
      </c>
      <c r="CD30" s="119">
        <v>-80544.840213074232</v>
      </c>
      <c r="CL30" s="118">
        <v>129.91720170340761</v>
      </c>
      <c r="CM30" s="119">
        <v>-80544.840213074232</v>
      </c>
      <c r="CU30" s="118">
        <v>129.91720170340761</v>
      </c>
      <c r="CV30" s="119">
        <v>-80544.840213074232</v>
      </c>
    </row>
    <row r="31" spans="1:113" ht="18" x14ac:dyDescent="0.25">
      <c r="AM31" s="55"/>
      <c r="AS31" s="121"/>
      <c r="AT31" s="122"/>
      <c r="AU31" s="118"/>
      <c r="AV31" s="118"/>
      <c r="BB31" s="121"/>
      <c r="BC31" s="122"/>
      <c r="BD31" s="118"/>
      <c r="BE31" s="118"/>
      <c r="BK31" s="121"/>
      <c r="BL31" s="122"/>
      <c r="BM31" s="118"/>
      <c r="BN31" s="118"/>
      <c r="BT31" s="118">
        <v>129.91720170340761</v>
      </c>
      <c r="BU31" s="119">
        <v>-110876.5996604028</v>
      </c>
      <c r="CC31" s="118">
        <v>129.91720170340761</v>
      </c>
      <c r="CD31" s="119">
        <v>-110876.5996604028</v>
      </c>
      <c r="CL31" s="118">
        <v>129.91720170340761</v>
      </c>
      <c r="CM31" s="119">
        <v>-110876.5996604028</v>
      </c>
      <c r="CU31" s="118">
        <v>129.91720170340761</v>
      </c>
      <c r="CV31" s="119">
        <v>-110876.5996604028</v>
      </c>
    </row>
    <row r="32" spans="1:113" ht="18" x14ac:dyDescent="0.25">
      <c r="A32"/>
      <c r="AM32" s="55"/>
      <c r="AS32" s="121"/>
      <c r="AT32" s="122"/>
      <c r="AU32" s="118"/>
      <c r="AV32" s="118"/>
      <c r="BB32" s="121"/>
      <c r="BC32" s="122"/>
      <c r="BD32" s="118"/>
      <c r="BE32" s="118"/>
      <c r="BK32" s="121"/>
      <c r="BL32" s="122"/>
      <c r="BM32" s="118"/>
      <c r="BN32" s="118"/>
      <c r="BT32" s="118">
        <v>22225.796383602355</v>
      </c>
      <c r="BU32" s="119">
        <v>-589359.92684692808</v>
      </c>
      <c r="CC32" s="118">
        <v>22225.796383602355</v>
      </c>
      <c r="CD32" s="119">
        <v>-589359.92684692808</v>
      </c>
      <c r="CL32" s="118">
        <v>22225.796383602355</v>
      </c>
      <c r="CM32" s="119">
        <v>-589359.92684692808</v>
      </c>
      <c r="CU32" s="118">
        <v>22225.796383602355</v>
      </c>
      <c r="CV32" s="119">
        <v>-589359.92684692808</v>
      </c>
    </row>
    <row r="33" spans="1:100" ht="18" x14ac:dyDescent="0.25">
      <c r="A33"/>
      <c r="AM33" s="55"/>
      <c r="AS33" s="121"/>
      <c r="AT33" s="122"/>
      <c r="AU33" s="118"/>
      <c r="AV33" s="118"/>
      <c r="BB33" s="121"/>
      <c r="BC33" s="122"/>
      <c r="BD33" s="118"/>
      <c r="BE33" s="118"/>
      <c r="BK33" s="121"/>
      <c r="BL33" s="122"/>
      <c r="BM33" s="118"/>
      <c r="BN33" s="118"/>
      <c r="BT33" s="118">
        <v>22823.961471808656</v>
      </c>
      <c r="BU33" s="119">
        <v>-657719.97102192813</v>
      </c>
      <c r="CC33" s="118">
        <v>22823.961471808656</v>
      </c>
      <c r="CD33" s="119">
        <v>-657719.97102192813</v>
      </c>
      <c r="CL33" s="118">
        <v>22823.961471808656</v>
      </c>
      <c r="CM33" s="119">
        <v>-657719.97102192813</v>
      </c>
      <c r="CU33" s="118">
        <v>22823.961471808656</v>
      </c>
      <c r="CV33" s="119">
        <v>-657719.97102192813</v>
      </c>
    </row>
    <row r="34" spans="1:100" ht="18" x14ac:dyDescent="0.25">
      <c r="A34"/>
      <c r="AM34" s="55"/>
      <c r="AS34" s="121"/>
      <c r="AT34" s="122"/>
      <c r="AU34" s="118"/>
      <c r="AV34" s="118"/>
      <c r="BB34" s="121"/>
      <c r="BC34" s="122"/>
      <c r="BD34" s="118"/>
      <c r="BE34" s="118"/>
      <c r="BK34" s="121"/>
      <c r="BL34" s="122"/>
      <c r="BM34" s="118"/>
      <c r="BN34" s="118"/>
      <c r="BT34" s="118">
        <v>169781.88351210128</v>
      </c>
      <c r="BU34" s="119">
        <v>-1439630.6623599036</v>
      </c>
      <c r="CC34" s="118">
        <v>169781.88351210128</v>
      </c>
      <c r="CD34" s="119">
        <v>-1439630.6623599036</v>
      </c>
      <c r="CL34" s="118">
        <v>169781.88351210128</v>
      </c>
      <c r="CM34" s="119">
        <v>-1439630.6623599036</v>
      </c>
      <c r="CU34" s="118">
        <v>169781.88351210128</v>
      </c>
      <c r="CV34" s="119">
        <v>-1439630.6623599036</v>
      </c>
    </row>
    <row r="35" spans="1:100" ht="18" x14ac:dyDescent="0.25">
      <c r="A35"/>
      <c r="AM35" s="55"/>
      <c r="AS35" s="121"/>
      <c r="AT35" s="122"/>
      <c r="AU35" s="118"/>
      <c r="AV35" s="118"/>
      <c r="BB35" s="121"/>
      <c r="BC35" s="122"/>
      <c r="BD35" s="118"/>
      <c r="BE35" s="118"/>
      <c r="BK35" s="121"/>
      <c r="BL35" s="122"/>
      <c r="BM35" s="118"/>
      <c r="BN35" s="118"/>
      <c r="BT35" s="118">
        <v>72707.980356998363</v>
      </c>
      <c r="BU35" s="119">
        <v>-971784.58997117984</v>
      </c>
      <c r="CC35" s="118">
        <v>72707.980356998363</v>
      </c>
      <c r="CD35" s="119">
        <v>-971784.58997117984</v>
      </c>
      <c r="CL35" s="118">
        <v>72707.980356998363</v>
      </c>
      <c r="CM35" s="119">
        <v>-971784.58997117984</v>
      </c>
      <c r="CU35" s="118">
        <v>72707.980356998363</v>
      </c>
      <c r="CV35" s="119">
        <v>-971784.58997117984</v>
      </c>
    </row>
    <row r="36" spans="1:100" ht="18" x14ac:dyDescent="0.25">
      <c r="A36"/>
      <c r="AM36" s="55"/>
      <c r="AS36" s="121"/>
      <c r="AT36" s="122"/>
      <c r="AU36" s="118"/>
      <c r="AV36" s="118"/>
      <c r="BB36" s="121"/>
      <c r="BC36" s="122"/>
      <c r="BD36" s="118"/>
      <c r="BE36" s="118"/>
      <c r="BK36" s="121"/>
      <c r="BL36" s="122"/>
      <c r="BM36" s="118"/>
      <c r="BN36" s="118"/>
      <c r="BT36" s="118">
        <v>693908.81343132001</v>
      </c>
      <c r="BU36" s="119">
        <v>-4762127.6040509436</v>
      </c>
      <c r="CC36" s="118">
        <v>693908.81343132001</v>
      </c>
      <c r="CD36" s="119">
        <v>-4762127.6040509436</v>
      </c>
      <c r="CL36" s="118">
        <v>693908.81343132001</v>
      </c>
      <c r="CM36" s="119">
        <v>-4762127.6040509436</v>
      </c>
      <c r="CU36" s="118">
        <v>693908.81343132001</v>
      </c>
      <c r="CV36" s="119">
        <v>-4762127.6040509436</v>
      </c>
    </row>
    <row r="37" spans="1:100" ht="18" x14ac:dyDescent="0.25">
      <c r="A37"/>
      <c r="AM37" s="55"/>
      <c r="AS37" s="121"/>
      <c r="AT37" s="122"/>
      <c r="AU37" s="118"/>
      <c r="AV37" s="118"/>
      <c r="BB37" s="121"/>
      <c r="BC37" s="122"/>
      <c r="BD37" s="118"/>
      <c r="BE37" s="118"/>
      <c r="BK37" s="121"/>
      <c r="BL37" s="122"/>
      <c r="BM37" s="118"/>
      <c r="BN37" s="118"/>
      <c r="BT37" s="118">
        <v>485736.16940192407</v>
      </c>
      <c r="BU37" s="119">
        <v>-3151784.9923176998</v>
      </c>
      <c r="CC37" s="118">
        <v>485736.16940192407</v>
      </c>
      <c r="CD37" s="119">
        <v>-3151784.9923176998</v>
      </c>
      <c r="CL37" s="118">
        <v>485736.16940192407</v>
      </c>
      <c r="CM37" s="119">
        <v>-3151784.9923176998</v>
      </c>
      <c r="CU37" s="118">
        <v>485736.16940192407</v>
      </c>
      <c r="CV37" s="119">
        <v>-3151784.9923176998</v>
      </c>
    </row>
    <row r="38" spans="1:100" ht="18" x14ac:dyDescent="0.25">
      <c r="A38"/>
      <c r="AM38" s="55"/>
      <c r="AS38" s="121"/>
      <c r="AT38" s="122"/>
      <c r="AU38" s="118"/>
      <c r="AV38" s="118"/>
      <c r="BB38" s="121"/>
      <c r="BC38" s="122"/>
      <c r="BD38" s="118"/>
      <c r="BE38" s="118"/>
      <c r="BK38" s="121"/>
      <c r="BL38" s="122"/>
      <c r="BM38" s="118"/>
      <c r="BN38" s="118"/>
      <c r="BT38" s="118">
        <v>200.33985962413524</v>
      </c>
      <c r="CC38" s="118">
        <v>200.33985962413524</v>
      </c>
      <c r="CL38" s="118">
        <v>200.33985962413524</v>
      </c>
      <c r="CU38" s="118">
        <v>200.33985962413524</v>
      </c>
    </row>
    <row r="39" spans="1:100" ht="18" x14ac:dyDescent="0.25">
      <c r="A39"/>
      <c r="AS39" s="121"/>
      <c r="AT39" s="122"/>
      <c r="AU39" s="118"/>
      <c r="AV39" s="118"/>
      <c r="BB39" s="121"/>
      <c r="BC39" s="122"/>
      <c r="BD39" s="118"/>
      <c r="BE39" s="118"/>
      <c r="BK39" s="121"/>
      <c r="BL39" s="122"/>
      <c r="BM39" s="118"/>
      <c r="BN39" s="118"/>
      <c r="BT39" s="118">
        <v>233.72983622815784</v>
      </c>
      <c r="CC39" s="118">
        <v>233.72983622815784</v>
      </c>
      <c r="CL39" s="118">
        <v>233.72983622815784</v>
      </c>
      <c r="CU39" s="118">
        <v>233.72983622815784</v>
      </c>
    </row>
    <row r="40" spans="1:100" ht="18" x14ac:dyDescent="0.25">
      <c r="A40"/>
      <c r="AS40" s="121"/>
      <c r="AT40" s="122"/>
      <c r="AU40" s="118"/>
      <c r="AV40" s="118"/>
      <c r="BB40" s="121"/>
      <c r="BC40" s="122"/>
      <c r="BD40" s="118"/>
      <c r="BE40" s="118"/>
      <c r="BK40" s="121"/>
      <c r="BL40" s="122"/>
      <c r="BM40" s="118"/>
      <c r="BN40" s="118"/>
      <c r="BT40" s="118">
        <v>3458028.1318592029</v>
      </c>
      <c r="BU40" s="120">
        <v>-7428277.7884409269</v>
      </c>
      <c r="CC40" s="118">
        <v>3458028.1318592029</v>
      </c>
      <c r="CD40" s="120">
        <v>-7428277.7884409269</v>
      </c>
      <c r="CL40" s="118">
        <v>3458028.1318592029</v>
      </c>
      <c r="CM40" s="120">
        <v>-7428277.7884409269</v>
      </c>
      <c r="CU40" s="118">
        <v>3458028.1318592029</v>
      </c>
      <c r="CV40" s="120">
        <v>-7428277.7884409269</v>
      </c>
    </row>
    <row r="41" spans="1:100" ht="18" x14ac:dyDescent="0.25">
      <c r="A41"/>
      <c r="AS41" s="121"/>
      <c r="AT41" s="123"/>
      <c r="AU41" s="118"/>
      <c r="AV41" s="118"/>
      <c r="BB41" s="121"/>
      <c r="BC41" s="123"/>
      <c r="BD41" s="118"/>
      <c r="BE41" s="118"/>
      <c r="BK41" s="121"/>
      <c r="BL41" s="123"/>
      <c r="BM41" s="118"/>
      <c r="BN41" s="118"/>
    </row>
    <row r="42" spans="1:100" x14ac:dyDescent="0.2">
      <c r="A42"/>
    </row>
    <row r="43" spans="1:100" x14ac:dyDescent="0.2">
      <c r="A43"/>
    </row>
    <row r="44" spans="1:100" x14ac:dyDescent="0.2">
      <c r="A44"/>
    </row>
    <row r="45" spans="1:100" x14ac:dyDescent="0.2">
      <c r="A45"/>
    </row>
    <row r="46" spans="1:100" x14ac:dyDescent="0.2">
      <c r="A46"/>
      <c r="AS46" s="118"/>
      <c r="AT46" s="119"/>
      <c r="BB46" s="118"/>
      <c r="BC46" s="119"/>
      <c r="BK46" s="118"/>
      <c r="BL46" s="119"/>
    </row>
    <row r="47" spans="1:100" x14ac:dyDescent="0.2">
      <c r="A47"/>
    </row>
    <row r="48" spans="1:100" x14ac:dyDescent="0.2">
      <c r="A48"/>
      <c r="AS48" s="118"/>
      <c r="AT48" s="119"/>
      <c r="BB48" s="118"/>
      <c r="BC48" s="119"/>
      <c r="BK48" s="118"/>
      <c r="BL48" s="119"/>
    </row>
    <row r="49" spans="1:64" x14ac:dyDescent="0.2">
      <c r="A49"/>
    </row>
    <row r="50" spans="1:64" x14ac:dyDescent="0.2">
      <c r="A50"/>
      <c r="AS50" s="118"/>
      <c r="AT50" s="119"/>
      <c r="BB50" s="118"/>
      <c r="BC50" s="119"/>
      <c r="BK50" s="118"/>
      <c r="BL50" s="119"/>
    </row>
    <row r="51" spans="1:64" x14ac:dyDescent="0.2">
      <c r="A51"/>
    </row>
    <row r="52" spans="1:64" x14ac:dyDescent="0.2">
      <c r="A52"/>
      <c r="AS52" s="118"/>
      <c r="AT52" s="119"/>
      <c r="BB52" s="118"/>
      <c r="BC52" s="119"/>
      <c r="BK52" s="118"/>
      <c r="BL52" s="119"/>
    </row>
    <row r="53" spans="1:64" x14ac:dyDescent="0.2">
      <c r="A53"/>
    </row>
    <row r="54" spans="1:64" x14ac:dyDescent="0.2">
      <c r="A54"/>
      <c r="AS54" s="118"/>
      <c r="AT54" s="119"/>
      <c r="BB54" s="118"/>
      <c r="BC54" s="119"/>
      <c r="BK54" s="118"/>
      <c r="BL54" s="119"/>
    </row>
    <row r="55" spans="1:64" x14ac:dyDescent="0.2">
      <c r="A55"/>
    </row>
    <row r="56" spans="1:64" x14ac:dyDescent="0.2">
      <c r="A56"/>
      <c r="AS56" s="118"/>
      <c r="AT56" s="119"/>
      <c r="BB56" s="118"/>
      <c r="BC56" s="119"/>
      <c r="BK56" s="118"/>
      <c r="BL56" s="119"/>
    </row>
    <row r="57" spans="1:64" x14ac:dyDescent="0.2">
      <c r="A57"/>
    </row>
    <row r="58" spans="1:64" x14ac:dyDescent="0.2">
      <c r="A58"/>
      <c r="AS58" s="118"/>
      <c r="AT58" s="119"/>
      <c r="BB58" s="118"/>
      <c r="BC58" s="119"/>
      <c r="BK58" s="118"/>
      <c r="BL58" s="119"/>
    </row>
    <row r="59" spans="1:64" x14ac:dyDescent="0.2">
      <c r="A59"/>
    </row>
    <row r="60" spans="1:64" x14ac:dyDescent="0.2">
      <c r="A60"/>
      <c r="AS60" s="118"/>
      <c r="AT60" s="119"/>
      <c r="BB60" s="118"/>
      <c r="BC60" s="119"/>
      <c r="BK60" s="118"/>
      <c r="BL60" s="119"/>
    </row>
    <row r="61" spans="1:64" x14ac:dyDescent="0.2">
      <c r="A61"/>
    </row>
    <row r="62" spans="1:64" x14ac:dyDescent="0.2">
      <c r="A62"/>
      <c r="AS62" s="118"/>
      <c r="AT62" s="119"/>
      <c r="BB62" s="118"/>
      <c r="BC62" s="119"/>
      <c r="BK62" s="118"/>
      <c r="BL62" s="119"/>
    </row>
    <row r="63" spans="1:64" x14ac:dyDescent="0.2">
      <c r="A63"/>
    </row>
    <row r="64" spans="1:64" x14ac:dyDescent="0.2">
      <c r="A64"/>
      <c r="AS64" s="118"/>
      <c r="AT64" s="119"/>
      <c r="BB64" s="118"/>
      <c r="BC64" s="119"/>
      <c r="BK64" s="118"/>
      <c r="BL64" s="119"/>
    </row>
    <row r="65" spans="1:64" x14ac:dyDescent="0.2">
      <c r="A65"/>
    </row>
    <row r="66" spans="1:64" x14ac:dyDescent="0.2">
      <c r="A66"/>
      <c r="AS66" s="118"/>
      <c r="AT66" s="119"/>
      <c r="BB66" s="118"/>
      <c r="BC66" s="119"/>
      <c r="BK66" s="118"/>
      <c r="BL66" s="119"/>
    </row>
    <row r="67" spans="1:64" x14ac:dyDescent="0.2">
      <c r="A67"/>
    </row>
    <row r="68" spans="1:64" x14ac:dyDescent="0.2">
      <c r="A68"/>
      <c r="AS68" s="118"/>
      <c r="AT68" s="119"/>
      <c r="BB68" s="118"/>
      <c r="BC68" s="119"/>
      <c r="BK68" s="118"/>
      <c r="BL68" s="119"/>
    </row>
    <row r="69" spans="1:64" x14ac:dyDescent="0.2">
      <c r="A69"/>
    </row>
    <row r="70" spans="1:64" x14ac:dyDescent="0.2">
      <c r="A70"/>
      <c r="AS70" s="124"/>
      <c r="AT70" s="120"/>
      <c r="BB70" s="124"/>
      <c r="BC70" s="120"/>
      <c r="BK70" s="124"/>
      <c r="BL70" s="12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</sheetData>
  <mergeCells count="17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DD22:DD24"/>
    <mergeCell ref="DI5:DL5"/>
    <mergeCell ref="DD5:DG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9"/>
  <sheetViews>
    <sheetView showGridLines="0" zoomScale="85" zoomScaleNormal="85" workbookViewId="0">
      <pane xSplit="3" ySplit="8" topLeftCell="W9" activePane="bottomRight" state="frozen"/>
      <selection pane="topRight" activeCell="D1" sqref="D1"/>
      <selection pane="bottomLeft" activeCell="A9" sqref="A9"/>
      <selection pane="bottomRight" activeCell="AX15" sqref="AX15"/>
    </sheetView>
  </sheetViews>
  <sheetFormatPr baseColWidth="10" defaultColWidth="9.140625" defaultRowHeight="12.75" x14ac:dyDescent="0.2"/>
  <cols>
    <col min="1" max="1" width="14" style="100" customWidth="1"/>
    <col min="2" max="2" width="11.28515625" style="100" customWidth="1"/>
    <col min="3" max="3" width="6.7109375" style="100" customWidth="1"/>
    <col min="4" max="4" width="42.5703125" style="100" bestFit="1" customWidth="1"/>
    <col min="5" max="5" width="11.28515625" style="106" customWidth="1"/>
    <col min="6" max="6" width="8.42578125" style="112" customWidth="1"/>
    <col min="7" max="8" width="8.42578125" style="103" customWidth="1"/>
    <col min="9" max="9" width="8" style="106" customWidth="1"/>
    <col min="10" max="10" width="5.140625" style="108" customWidth="1"/>
    <col min="11" max="11" width="4.140625" style="108" bestFit="1" customWidth="1"/>
    <col min="12" max="12" width="7.140625" style="113" bestFit="1" customWidth="1"/>
    <col min="13" max="13" width="2.85546875" style="108" customWidth="1"/>
    <col min="14" max="14" width="7.42578125" style="108" customWidth="1"/>
    <col min="15" max="15" width="3.85546875" style="106" bestFit="1" customWidth="1"/>
    <col min="16" max="16" width="12.5703125" style="114" bestFit="1" customWidth="1"/>
    <col min="17" max="17" width="1.7109375" style="100" customWidth="1"/>
    <col min="18" max="18" width="13.5703125" style="100" customWidth="1"/>
    <col min="19" max="20" width="10.140625" style="100" customWidth="1"/>
    <col min="21" max="21" width="2.28515625" style="100" customWidth="1"/>
    <col min="22" max="22" width="11.28515625" style="100" customWidth="1"/>
    <col min="23" max="23" width="12" style="100" bestFit="1" customWidth="1"/>
    <col min="24" max="24" width="3.28515625" style="100" customWidth="1"/>
    <col min="25" max="26" width="12" style="100" customWidth="1"/>
    <col min="27" max="27" width="13" style="106" bestFit="1" customWidth="1"/>
    <col min="28" max="30" width="10.5703125" style="100" bestFit="1" customWidth="1"/>
    <col min="31" max="31" width="10.28515625" style="100" bestFit="1" customWidth="1"/>
    <col min="32" max="32" width="10.5703125" style="100" bestFit="1" customWidth="1"/>
    <col min="33" max="33" width="10.28515625" style="100" bestFit="1" customWidth="1"/>
    <col min="34" max="34" width="10.5703125" style="100" bestFit="1" customWidth="1"/>
    <col min="35" max="36" width="10.28515625" style="100" bestFit="1" customWidth="1"/>
    <col min="37" max="37" width="10.5703125" style="100" bestFit="1" customWidth="1"/>
    <col min="38" max="38" width="10.28515625" style="100" bestFit="1" customWidth="1"/>
    <col min="39" max="41" width="10.5703125" style="100" bestFit="1" customWidth="1"/>
    <col min="42" max="43" width="10.28515625" style="100" bestFit="1" customWidth="1"/>
    <col min="44" max="44" width="8.42578125" style="100" bestFit="1" customWidth="1"/>
    <col min="45" max="45" width="7.85546875" style="100" bestFit="1" customWidth="1"/>
    <col min="46" max="16384" width="9.140625" style="100"/>
  </cols>
  <sheetData>
    <row r="1" spans="1:45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AA1" s="67"/>
    </row>
    <row r="2" spans="1:45" s="71" customFormat="1" ht="23.25" x14ac:dyDescent="0.35">
      <c r="A2" s="197"/>
      <c r="B2" s="197"/>
      <c r="C2" s="197"/>
      <c r="D2" s="197"/>
      <c r="E2" s="197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65"/>
      <c r="Z2" s="65"/>
      <c r="AA2" s="73"/>
      <c r="AB2" s="74"/>
    </row>
    <row r="3" spans="1:45" s="71" customFormat="1" ht="23.25" x14ac:dyDescent="0.35">
      <c r="A3" s="198"/>
      <c r="B3" s="198"/>
      <c r="C3" s="198"/>
      <c r="D3" s="198"/>
      <c r="E3" s="198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100"/>
      <c r="Z3" s="65"/>
      <c r="AA3" s="73"/>
      <c r="AB3" s="74"/>
    </row>
    <row r="4" spans="1:45" s="71" customFormat="1" ht="15.75" x14ac:dyDescent="0.25">
      <c r="A4" s="132"/>
      <c r="B4" s="132"/>
      <c r="C4" s="132"/>
      <c r="D4" s="132"/>
      <c r="E4" s="75"/>
      <c r="F4" s="131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V4" s="189" t="s">
        <v>104</v>
      </c>
      <c r="W4" s="190"/>
      <c r="X4" s="100"/>
      <c r="Y4" s="189" t="s">
        <v>105</v>
      </c>
      <c r="Z4" s="190"/>
      <c r="AA4" s="73"/>
      <c r="AB4" s="74"/>
    </row>
    <row r="5" spans="1:45" s="71" customFormat="1" ht="15.75" x14ac:dyDescent="0.25">
      <c r="A5" s="132"/>
      <c r="B5" s="132"/>
      <c r="C5" s="132"/>
      <c r="D5" s="132"/>
      <c r="E5" s="75"/>
      <c r="F5" s="131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89" t="s">
        <v>14</v>
      </c>
      <c r="S5" s="206"/>
      <c r="T5" s="190"/>
      <c r="V5" s="189">
        <v>43101</v>
      </c>
      <c r="W5" s="190"/>
      <c r="X5" s="100"/>
      <c r="Y5" s="189">
        <v>43282</v>
      </c>
      <c r="Z5" s="190"/>
      <c r="AA5" s="73"/>
    </row>
    <row r="6" spans="1:45" s="85" customFormat="1" ht="13.15" customHeight="1" x14ac:dyDescent="0.25">
      <c r="A6" s="199" t="s">
        <v>41</v>
      </c>
      <c r="B6" s="202" t="s">
        <v>42</v>
      </c>
      <c r="C6" s="199" t="s">
        <v>43</v>
      </c>
      <c r="D6" s="133"/>
      <c r="E6" s="203" t="s">
        <v>44</v>
      </c>
      <c r="F6" s="191" t="s">
        <v>45</v>
      </c>
      <c r="G6" s="191" t="s">
        <v>46</v>
      </c>
      <c r="H6" s="191" t="s">
        <v>47</v>
      </c>
      <c r="I6" s="199" t="s">
        <v>103</v>
      </c>
      <c r="J6" s="207" t="s">
        <v>48</v>
      </c>
      <c r="K6" s="208"/>
      <c r="L6" s="213" t="s">
        <v>49</v>
      </c>
      <c r="M6" s="207" t="s">
        <v>50</v>
      </c>
      <c r="N6" s="208"/>
      <c r="O6" s="216" t="s">
        <v>51</v>
      </c>
      <c r="P6" s="217"/>
      <c r="Q6" s="82"/>
      <c r="R6" s="194" t="s">
        <v>15</v>
      </c>
      <c r="S6" s="191" t="s">
        <v>100</v>
      </c>
      <c r="T6" s="191" t="s">
        <v>101</v>
      </c>
      <c r="U6" s="71"/>
      <c r="V6" s="194" t="s">
        <v>106</v>
      </c>
      <c r="W6" s="191" t="s">
        <v>101</v>
      </c>
      <c r="X6" s="100"/>
      <c r="Y6" s="194" t="s">
        <v>106</v>
      </c>
      <c r="Z6" s="191" t="s">
        <v>101</v>
      </c>
      <c r="AA6" s="83"/>
      <c r="AB6" s="84" t="s">
        <v>52</v>
      </c>
      <c r="AC6" s="84" t="s">
        <v>53</v>
      </c>
      <c r="AD6" s="84" t="s">
        <v>54</v>
      </c>
      <c r="AE6" s="84" t="s">
        <v>55</v>
      </c>
      <c r="AF6" s="84" t="s">
        <v>56</v>
      </c>
      <c r="AG6" s="84" t="s">
        <v>57</v>
      </c>
      <c r="AH6" s="84" t="s">
        <v>58</v>
      </c>
      <c r="AI6" s="84" t="s">
        <v>59</v>
      </c>
      <c r="AJ6" s="84" t="s">
        <v>60</v>
      </c>
      <c r="AK6" s="84" t="s">
        <v>61</v>
      </c>
      <c r="AL6" s="84" t="s">
        <v>62</v>
      </c>
      <c r="AM6" s="84" t="s">
        <v>63</v>
      </c>
      <c r="AN6" s="84" t="s">
        <v>64</v>
      </c>
      <c r="AO6" s="84" t="s">
        <v>65</v>
      </c>
      <c r="AP6" s="84" t="s">
        <v>66</v>
      </c>
      <c r="AQ6" s="84" t="s">
        <v>67</v>
      </c>
      <c r="AR6" s="84" t="s">
        <v>68</v>
      </c>
      <c r="AS6" s="84" t="s">
        <v>69</v>
      </c>
    </row>
    <row r="7" spans="1:45" s="85" customFormat="1" ht="22.5" x14ac:dyDescent="0.25">
      <c r="A7" s="200"/>
      <c r="B7" s="202"/>
      <c r="C7" s="200"/>
      <c r="D7" s="134" t="s">
        <v>2</v>
      </c>
      <c r="E7" s="204"/>
      <c r="F7" s="192"/>
      <c r="G7" s="192"/>
      <c r="H7" s="192"/>
      <c r="I7" s="200"/>
      <c r="J7" s="209"/>
      <c r="K7" s="210"/>
      <c r="L7" s="214"/>
      <c r="M7" s="209"/>
      <c r="N7" s="210"/>
      <c r="O7" s="218"/>
      <c r="P7" s="219"/>
      <c r="Q7" s="82"/>
      <c r="R7" s="195"/>
      <c r="S7" s="192"/>
      <c r="T7" s="192"/>
      <c r="U7" s="71"/>
      <c r="V7" s="195"/>
      <c r="W7" s="192"/>
      <c r="X7" s="100"/>
      <c r="Y7" s="195"/>
      <c r="Z7" s="192"/>
      <c r="AA7" s="143" t="s">
        <v>70</v>
      </c>
      <c r="AB7" s="86">
        <v>43101</v>
      </c>
      <c r="AC7" s="86">
        <f>AB8</f>
        <v>43282</v>
      </c>
      <c r="AD7" s="86">
        <f t="shared" ref="AD7:AS7" si="0">AC8</f>
        <v>43466</v>
      </c>
      <c r="AE7" s="86">
        <f t="shared" si="0"/>
        <v>43647</v>
      </c>
      <c r="AF7" s="86">
        <f t="shared" si="0"/>
        <v>43831</v>
      </c>
      <c r="AG7" s="86">
        <f t="shared" si="0"/>
        <v>44013</v>
      </c>
      <c r="AH7" s="86">
        <f t="shared" si="0"/>
        <v>44197</v>
      </c>
      <c r="AI7" s="86">
        <f t="shared" si="0"/>
        <v>44378</v>
      </c>
      <c r="AJ7" s="86">
        <f t="shared" si="0"/>
        <v>44562</v>
      </c>
      <c r="AK7" s="86">
        <f t="shared" si="0"/>
        <v>44743</v>
      </c>
      <c r="AL7" s="86">
        <f t="shared" si="0"/>
        <v>44927</v>
      </c>
      <c r="AM7" s="86">
        <f t="shared" si="0"/>
        <v>45108</v>
      </c>
      <c r="AN7" s="86">
        <f t="shared" si="0"/>
        <v>45292</v>
      </c>
      <c r="AO7" s="86">
        <f t="shared" si="0"/>
        <v>45474</v>
      </c>
      <c r="AP7" s="86">
        <f t="shared" si="0"/>
        <v>45658</v>
      </c>
      <c r="AQ7" s="86">
        <f t="shared" si="0"/>
        <v>45839</v>
      </c>
      <c r="AR7" s="86">
        <f t="shared" si="0"/>
        <v>46023</v>
      </c>
      <c r="AS7" s="86">
        <f t="shared" si="0"/>
        <v>46204</v>
      </c>
    </row>
    <row r="8" spans="1:45" s="85" customFormat="1" ht="15.75" x14ac:dyDescent="0.25">
      <c r="A8" s="201"/>
      <c r="B8" s="202"/>
      <c r="C8" s="201"/>
      <c r="D8" s="135"/>
      <c r="E8" s="205"/>
      <c r="F8" s="193"/>
      <c r="G8" s="193"/>
      <c r="H8" s="193"/>
      <c r="I8" s="201"/>
      <c r="J8" s="211"/>
      <c r="K8" s="212"/>
      <c r="L8" s="215"/>
      <c r="M8" s="211"/>
      <c r="N8" s="212"/>
      <c r="O8" s="220"/>
      <c r="P8" s="221"/>
      <c r="Q8" s="82"/>
      <c r="R8" s="196"/>
      <c r="S8" s="193"/>
      <c r="T8" s="193"/>
      <c r="U8" s="71"/>
      <c r="V8" s="196"/>
      <c r="W8" s="193"/>
      <c r="X8" s="100"/>
      <c r="Y8" s="196"/>
      <c r="Z8" s="193"/>
      <c r="AA8" s="87"/>
      <c r="AB8" s="88">
        <v>43282</v>
      </c>
      <c r="AC8" s="88">
        <v>43466</v>
      </c>
      <c r="AD8" s="88">
        <v>43647</v>
      </c>
      <c r="AE8" s="88">
        <v>43831</v>
      </c>
      <c r="AF8" s="88">
        <v>44013</v>
      </c>
      <c r="AG8" s="88">
        <v>44197</v>
      </c>
      <c r="AH8" s="88">
        <v>44378</v>
      </c>
      <c r="AI8" s="88">
        <v>44562</v>
      </c>
      <c r="AJ8" s="88">
        <v>44743</v>
      </c>
      <c r="AK8" s="88">
        <v>44927</v>
      </c>
      <c r="AL8" s="88">
        <v>45108</v>
      </c>
      <c r="AM8" s="88">
        <v>45292</v>
      </c>
      <c r="AN8" s="88">
        <v>45474</v>
      </c>
      <c r="AO8" s="88">
        <v>45658</v>
      </c>
      <c r="AP8" s="88">
        <v>45839</v>
      </c>
      <c r="AQ8" s="88">
        <v>46023</v>
      </c>
      <c r="AR8" s="88">
        <v>46204</v>
      </c>
      <c r="AS8" s="88">
        <v>46388</v>
      </c>
    </row>
    <row r="9" spans="1:45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100"/>
      <c r="Z9" s="89"/>
      <c r="AA9" s="93"/>
    </row>
    <row r="10" spans="1:45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100"/>
      <c r="Z10" s="89"/>
      <c r="AA10" s="93"/>
    </row>
    <row r="11" spans="1:45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$H11-MAX($V$5,$G11)</f>
        <v>1565</v>
      </c>
      <c r="W11" s="142">
        <v>571328.91338508739</v>
      </c>
      <c r="Z11" s="89"/>
      <c r="AA11" s="141">
        <f t="shared" ref="AA11:AA23" si="1">SUM(AB11:AS11)</f>
        <v>571328.91338508739</v>
      </c>
      <c r="AB11" s="137">
        <f>MAX((MIN(AB$8,$H11)-MAX(AB$7,$G11))/$V11*$W11,0)</f>
        <v>66077.018097572407</v>
      </c>
      <c r="AC11" s="137">
        <f t="shared" ref="AC11:AS21" si="2">MAX((MIN(AC$8,$H11)-MAX(AC$7,$G11))/$V11*$W11,0)</f>
        <v>67172.217292559799</v>
      </c>
      <c r="AD11" s="137">
        <f t="shared" si="2"/>
        <v>66077.018097572407</v>
      </c>
      <c r="AE11" s="137">
        <f t="shared" si="2"/>
        <v>67172.217292559799</v>
      </c>
      <c r="AF11" s="137">
        <f t="shared" si="2"/>
        <v>66442.084495901538</v>
      </c>
      <c r="AG11" s="137">
        <f t="shared" si="2"/>
        <v>67172.217292559799</v>
      </c>
      <c r="AH11" s="137">
        <f t="shared" si="2"/>
        <v>66077.018097572407</v>
      </c>
      <c r="AI11" s="137">
        <f t="shared" si="2"/>
        <v>67172.217292559799</v>
      </c>
      <c r="AJ11" s="137">
        <f t="shared" si="2"/>
        <v>37966.905426229452</v>
      </c>
      <c r="AK11" s="137">
        <f t="shared" si="2"/>
        <v>0</v>
      </c>
      <c r="AL11" s="137">
        <f t="shared" si="2"/>
        <v>0</v>
      </c>
      <c r="AM11" s="137">
        <f t="shared" si="2"/>
        <v>0</v>
      </c>
      <c r="AN11" s="137">
        <f t="shared" si="2"/>
        <v>0</v>
      </c>
      <c r="AO11" s="137">
        <f t="shared" si="2"/>
        <v>0</v>
      </c>
      <c r="AP11" s="137">
        <f t="shared" si="2"/>
        <v>0</v>
      </c>
      <c r="AQ11" s="137">
        <f t="shared" si="2"/>
        <v>0</v>
      </c>
      <c r="AR11" s="137">
        <f t="shared" si="2"/>
        <v>0</v>
      </c>
      <c r="AS11" s="137">
        <f t="shared" si="2"/>
        <v>0</v>
      </c>
    </row>
    <row r="12" spans="1:45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3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1" si="4">$H12-MAX($V$5,$G12)</f>
        <v>1592</v>
      </c>
      <c r="W12" s="142">
        <v>592197.60565169132</v>
      </c>
      <c r="Z12" s="89"/>
      <c r="AA12" s="141">
        <f t="shared" si="1"/>
        <v>592197.60565169132</v>
      </c>
      <c r="AB12" s="137">
        <f t="shared" ref="AB12:AB21" si="5">MAX((MIN(AB$8,$H12)-MAX(AB$7,$G12))/$V12*$W12,0)</f>
        <v>67328.999135022692</v>
      </c>
      <c r="AC12" s="137">
        <f t="shared" si="2"/>
        <v>68444.949396929151</v>
      </c>
      <c r="AD12" s="137">
        <f t="shared" si="2"/>
        <v>67328.999135022692</v>
      </c>
      <c r="AE12" s="137">
        <f t="shared" si="2"/>
        <v>68444.949396929151</v>
      </c>
      <c r="AF12" s="137">
        <f t="shared" si="2"/>
        <v>67700.982555658178</v>
      </c>
      <c r="AG12" s="137">
        <f t="shared" si="2"/>
        <v>68444.949396929151</v>
      </c>
      <c r="AH12" s="137">
        <f t="shared" si="2"/>
        <v>67328.999135022692</v>
      </c>
      <c r="AI12" s="137">
        <f t="shared" si="2"/>
        <v>68444.949396929151</v>
      </c>
      <c r="AJ12" s="137">
        <f t="shared" si="2"/>
        <v>48729.828103248467</v>
      </c>
      <c r="AK12" s="137">
        <f t="shared" si="2"/>
        <v>0</v>
      </c>
      <c r="AL12" s="137">
        <f t="shared" si="2"/>
        <v>0</v>
      </c>
      <c r="AM12" s="137">
        <f t="shared" si="2"/>
        <v>0</v>
      </c>
      <c r="AN12" s="137">
        <f t="shared" si="2"/>
        <v>0</v>
      </c>
      <c r="AO12" s="137">
        <f t="shared" si="2"/>
        <v>0</v>
      </c>
      <c r="AP12" s="137">
        <f t="shared" si="2"/>
        <v>0</v>
      </c>
      <c r="AQ12" s="137">
        <f t="shared" si="2"/>
        <v>0</v>
      </c>
      <c r="AR12" s="137">
        <f t="shared" si="2"/>
        <v>0</v>
      </c>
      <c r="AS12" s="137">
        <f t="shared" si="2"/>
        <v>0</v>
      </c>
    </row>
    <row r="13" spans="1:45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3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4"/>
        <v>1614</v>
      </c>
      <c r="W13" s="142">
        <v>613378.92943818215</v>
      </c>
      <c r="Z13" s="89"/>
      <c r="AA13" s="141">
        <f t="shared" si="1"/>
        <v>613378.92943818215</v>
      </c>
      <c r="AB13" s="137">
        <f t="shared" si="5"/>
        <v>68786.608567726755</v>
      </c>
      <c r="AC13" s="137">
        <f t="shared" si="2"/>
        <v>69926.718101998456</v>
      </c>
      <c r="AD13" s="137">
        <f t="shared" si="2"/>
        <v>68786.608567726755</v>
      </c>
      <c r="AE13" s="137">
        <f t="shared" si="2"/>
        <v>69926.718101998456</v>
      </c>
      <c r="AF13" s="137">
        <f t="shared" si="2"/>
        <v>69166.64507915065</v>
      </c>
      <c r="AG13" s="137">
        <f t="shared" si="2"/>
        <v>69926.718101998456</v>
      </c>
      <c r="AH13" s="137">
        <f t="shared" si="2"/>
        <v>68786.608567726755</v>
      </c>
      <c r="AI13" s="137">
        <f t="shared" si="2"/>
        <v>69926.718101998456</v>
      </c>
      <c r="AJ13" s="137">
        <f t="shared" si="2"/>
        <v>58145.586247857413</v>
      </c>
      <c r="AK13" s="137">
        <f t="shared" si="2"/>
        <v>0</v>
      </c>
      <c r="AL13" s="137">
        <f t="shared" si="2"/>
        <v>0</v>
      </c>
      <c r="AM13" s="137">
        <f t="shared" si="2"/>
        <v>0</v>
      </c>
      <c r="AN13" s="137">
        <f t="shared" si="2"/>
        <v>0</v>
      </c>
      <c r="AO13" s="137">
        <f t="shared" si="2"/>
        <v>0</v>
      </c>
      <c r="AP13" s="137">
        <f t="shared" si="2"/>
        <v>0</v>
      </c>
      <c r="AQ13" s="137">
        <f t="shared" si="2"/>
        <v>0</v>
      </c>
      <c r="AR13" s="137">
        <f t="shared" si="2"/>
        <v>0</v>
      </c>
      <c r="AS13" s="137">
        <f t="shared" si="2"/>
        <v>0</v>
      </c>
    </row>
    <row r="14" spans="1:45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3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4"/>
        <v>1095</v>
      </c>
      <c r="W14" s="142">
        <v>83407.455145415312</v>
      </c>
      <c r="Z14" s="89"/>
      <c r="AA14" s="141">
        <f t="shared" si="1"/>
        <v>83407.455145415326</v>
      </c>
      <c r="AB14" s="137">
        <f t="shared" si="5"/>
        <v>13786.985736365454</v>
      </c>
      <c r="AC14" s="137">
        <f t="shared" si="2"/>
        <v>14015.499312106318</v>
      </c>
      <c r="AD14" s="137">
        <f t="shared" si="2"/>
        <v>13786.985736365454</v>
      </c>
      <c r="AE14" s="137">
        <f t="shared" si="2"/>
        <v>14015.499312106318</v>
      </c>
      <c r="AF14" s="137">
        <f t="shared" si="2"/>
        <v>13863.156928279075</v>
      </c>
      <c r="AG14" s="137">
        <f t="shared" si="2"/>
        <v>13939.328120192697</v>
      </c>
      <c r="AH14" s="137">
        <f t="shared" si="2"/>
        <v>0</v>
      </c>
      <c r="AI14" s="137">
        <f t="shared" si="2"/>
        <v>0</v>
      </c>
      <c r="AJ14" s="137">
        <f t="shared" si="2"/>
        <v>0</v>
      </c>
      <c r="AK14" s="137">
        <f t="shared" si="2"/>
        <v>0</v>
      </c>
      <c r="AL14" s="137">
        <f t="shared" si="2"/>
        <v>0</v>
      </c>
      <c r="AM14" s="137">
        <f t="shared" si="2"/>
        <v>0</v>
      </c>
      <c r="AN14" s="137">
        <f t="shared" si="2"/>
        <v>0</v>
      </c>
      <c r="AO14" s="137">
        <f t="shared" si="2"/>
        <v>0</v>
      </c>
      <c r="AP14" s="137">
        <f t="shared" si="2"/>
        <v>0</v>
      </c>
      <c r="AQ14" s="137">
        <f t="shared" si="2"/>
        <v>0</v>
      </c>
      <c r="AR14" s="137">
        <f t="shared" si="2"/>
        <v>0</v>
      </c>
      <c r="AS14" s="137">
        <f t="shared" si="2"/>
        <v>0</v>
      </c>
    </row>
    <row r="15" spans="1:45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3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4"/>
        <v>730</v>
      </c>
      <c r="W15" s="142">
        <v>83400.097615599603</v>
      </c>
      <c r="Z15" s="89"/>
      <c r="AA15" s="141">
        <f t="shared" si="1"/>
        <v>83400.097615599603</v>
      </c>
      <c r="AB15" s="137">
        <f t="shared" si="5"/>
        <v>0</v>
      </c>
      <c r="AC15" s="137">
        <f t="shared" si="2"/>
        <v>0</v>
      </c>
      <c r="AD15" s="137">
        <f t="shared" si="2"/>
        <v>20678.654340306202</v>
      </c>
      <c r="AE15" s="137">
        <f t="shared" si="2"/>
        <v>21021.394467493599</v>
      </c>
      <c r="AF15" s="137">
        <f t="shared" si="2"/>
        <v>20792.901049368669</v>
      </c>
      <c r="AG15" s="137">
        <f t="shared" si="2"/>
        <v>20907.147758431136</v>
      </c>
      <c r="AH15" s="137">
        <f t="shared" si="2"/>
        <v>0</v>
      </c>
      <c r="AI15" s="137">
        <f t="shared" si="2"/>
        <v>0</v>
      </c>
      <c r="AJ15" s="137">
        <f t="shared" si="2"/>
        <v>0</v>
      </c>
      <c r="AK15" s="137">
        <f t="shared" si="2"/>
        <v>0</v>
      </c>
      <c r="AL15" s="137">
        <f t="shared" si="2"/>
        <v>0</v>
      </c>
      <c r="AM15" s="137">
        <f t="shared" si="2"/>
        <v>0</v>
      </c>
      <c r="AN15" s="137">
        <f t="shared" si="2"/>
        <v>0</v>
      </c>
      <c r="AO15" s="137">
        <f t="shared" si="2"/>
        <v>0</v>
      </c>
      <c r="AP15" s="137">
        <f t="shared" si="2"/>
        <v>0</v>
      </c>
      <c r="AQ15" s="137">
        <f t="shared" si="2"/>
        <v>0</v>
      </c>
      <c r="AR15" s="137">
        <f t="shared" si="2"/>
        <v>0</v>
      </c>
      <c r="AS15" s="137">
        <f t="shared" si="2"/>
        <v>0</v>
      </c>
    </row>
    <row r="16" spans="1:45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3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4"/>
        <v>1638</v>
      </c>
      <c r="W16" s="142">
        <v>632606.1912113959</v>
      </c>
      <c r="Z16" s="89"/>
      <c r="AA16" s="141">
        <f t="shared" si="1"/>
        <v>632606.1912113959</v>
      </c>
      <c r="AB16" s="137">
        <f t="shared" si="5"/>
        <v>69903.370335325191</v>
      </c>
      <c r="AC16" s="137">
        <f t="shared" si="2"/>
        <v>71061.989733148264</v>
      </c>
      <c r="AD16" s="137">
        <f t="shared" si="2"/>
        <v>69903.370335325191</v>
      </c>
      <c r="AE16" s="137">
        <f t="shared" si="2"/>
        <v>71061.989733148264</v>
      </c>
      <c r="AF16" s="137">
        <f t="shared" si="2"/>
        <v>70289.576801266201</v>
      </c>
      <c r="AG16" s="137">
        <f t="shared" si="2"/>
        <v>71061.989733148264</v>
      </c>
      <c r="AH16" s="137">
        <f t="shared" si="2"/>
        <v>69903.370335325191</v>
      </c>
      <c r="AI16" s="137">
        <f t="shared" si="2"/>
        <v>71061.989733148264</v>
      </c>
      <c r="AJ16" s="137">
        <f t="shared" si="2"/>
        <v>68358.544471561094</v>
      </c>
      <c r="AK16" s="137">
        <f t="shared" si="2"/>
        <v>0</v>
      </c>
      <c r="AL16" s="137">
        <f t="shared" si="2"/>
        <v>0</v>
      </c>
      <c r="AM16" s="137">
        <f t="shared" si="2"/>
        <v>0</v>
      </c>
      <c r="AN16" s="137">
        <f t="shared" si="2"/>
        <v>0</v>
      </c>
      <c r="AO16" s="137">
        <f t="shared" si="2"/>
        <v>0</v>
      </c>
      <c r="AP16" s="137">
        <f t="shared" si="2"/>
        <v>0</v>
      </c>
      <c r="AQ16" s="137">
        <f t="shared" si="2"/>
        <v>0</v>
      </c>
      <c r="AR16" s="137">
        <f t="shared" si="2"/>
        <v>0</v>
      </c>
      <c r="AS16" s="137">
        <f t="shared" si="2"/>
        <v>0</v>
      </c>
    </row>
    <row r="17" spans="1:45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3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4"/>
        <v>1646</v>
      </c>
      <c r="W17" s="142">
        <v>639411.63717973791</v>
      </c>
      <c r="Z17" s="89"/>
      <c r="AA17" s="141">
        <f t="shared" si="1"/>
        <v>639411.63717973779</v>
      </c>
      <c r="AB17" s="137">
        <f t="shared" si="5"/>
        <v>70311.972253664979</v>
      </c>
      <c r="AC17" s="137">
        <f t="shared" si="2"/>
        <v>71477.364058974345</v>
      </c>
      <c r="AD17" s="137">
        <f t="shared" si="2"/>
        <v>70311.972253664979</v>
      </c>
      <c r="AE17" s="137">
        <f t="shared" si="2"/>
        <v>71477.364058974345</v>
      </c>
      <c r="AF17" s="137">
        <f t="shared" si="2"/>
        <v>70700.436188768101</v>
      </c>
      <c r="AG17" s="137">
        <f t="shared" si="2"/>
        <v>71477.364058974345</v>
      </c>
      <c r="AH17" s="137">
        <f t="shared" si="2"/>
        <v>70311.972253664979</v>
      </c>
      <c r="AI17" s="137">
        <f t="shared" si="2"/>
        <v>71477.364058974345</v>
      </c>
      <c r="AJ17" s="137">
        <f t="shared" si="2"/>
        <v>70311.972253664979</v>
      </c>
      <c r="AK17" s="137">
        <f t="shared" si="2"/>
        <v>1553.8557404124856</v>
      </c>
      <c r="AL17" s="137">
        <f t="shared" si="2"/>
        <v>0</v>
      </c>
      <c r="AM17" s="137">
        <f t="shared" si="2"/>
        <v>0</v>
      </c>
      <c r="AN17" s="137">
        <f t="shared" si="2"/>
        <v>0</v>
      </c>
      <c r="AO17" s="137">
        <f t="shared" si="2"/>
        <v>0</v>
      </c>
      <c r="AP17" s="137">
        <f t="shared" si="2"/>
        <v>0</v>
      </c>
      <c r="AQ17" s="137">
        <f t="shared" si="2"/>
        <v>0</v>
      </c>
      <c r="AR17" s="137">
        <f t="shared" si="2"/>
        <v>0</v>
      </c>
      <c r="AS17" s="137">
        <f t="shared" si="2"/>
        <v>0</v>
      </c>
    </row>
    <row r="18" spans="1:45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3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4"/>
        <v>1919</v>
      </c>
      <c r="W18" s="142">
        <v>609343.70265854849</v>
      </c>
      <c r="Z18" s="89"/>
      <c r="AA18" s="141">
        <f t="shared" si="1"/>
        <v>609343.70265854837</v>
      </c>
      <c r="AB18" s="137">
        <f t="shared" si="5"/>
        <v>0</v>
      </c>
      <c r="AC18" s="137">
        <f t="shared" si="2"/>
        <v>0</v>
      </c>
      <c r="AD18" s="137">
        <f t="shared" si="2"/>
        <v>0</v>
      </c>
      <c r="AE18" s="137">
        <f t="shared" si="2"/>
        <v>29530.466048590417</v>
      </c>
      <c r="AF18" s="137">
        <f t="shared" si="2"/>
        <v>57790.804525198451</v>
      </c>
      <c r="AG18" s="137">
        <f t="shared" si="2"/>
        <v>58425.868311189639</v>
      </c>
      <c r="AH18" s="137">
        <f t="shared" si="2"/>
        <v>57473.272632202854</v>
      </c>
      <c r="AI18" s="137">
        <f t="shared" si="2"/>
        <v>58425.868311189639</v>
      </c>
      <c r="AJ18" s="137">
        <f t="shared" si="2"/>
        <v>57473.272632202854</v>
      </c>
      <c r="AK18" s="137">
        <f t="shared" si="2"/>
        <v>58425.868311189639</v>
      </c>
      <c r="AL18" s="137">
        <f t="shared" si="2"/>
        <v>57473.272632202854</v>
      </c>
      <c r="AM18" s="137">
        <f t="shared" si="2"/>
        <v>58425.868311189639</v>
      </c>
      <c r="AN18" s="137">
        <f t="shared" si="2"/>
        <v>57790.804525198451</v>
      </c>
      <c r="AO18" s="137">
        <f t="shared" si="2"/>
        <v>58108.336418194041</v>
      </c>
      <c r="AP18" s="137">
        <f t="shared" si="2"/>
        <v>0</v>
      </c>
      <c r="AQ18" s="137">
        <f t="shared" si="2"/>
        <v>0</v>
      </c>
      <c r="AR18" s="137">
        <f t="shared" si="2"/>
        <v>0</v>
      </c>
      <c r="AS18" s="137">
        <f t="shared" si="2"/>
        <v>0</v>
      </c>
    </row>
    <row r="19" spans="1:45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3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4"/>
        <v>2922</v>
      </c>
      <c r="W19" s="142">
        <v>1815037.6220245156</v>
      </c>
      <c r="Z19" s="89"/>
      <c r="AA19" s="141">
        <f t="shared" si="1"/>
        <v>1815037.6220245161</v>
      </c>
      <c r="AB19" s="137">
        <f t="shared" si="5"/>
        <v>111809.29909801944</v>
      </c>
      <c r="AC19" s="137">
        <f t="shared" si="2"/>
        <v>114293.95018908654</v>
      </c>
      <c r="AD19" s="137">
        <f t="shared" si="2"/>
        <v>112430.46187078622</v>
      </c>
      <c r="AE19" s="137">
        <f t="shared" si="2"/>
        <v>114293.95018908654</v>
      </c>
      <c r="AF19" s="137">
        <f t="shared" si="2"/>
        <v>113051.624643553</v>
      </c>
      <c r="AG19" s="137">
        <f t="shared" si="2"/>
        <v>114293.95018908654</v>
      </c>
      <c r="AH19" s="137">
        <f t="shared" si="2"/>
        <v>112430.46187078622</v>
      </c>
      <c r="AI19" s="137">
        <f t="shared" si="2"/>
        <v>114293.95018908654</v>
      </c>
      <c r="AJ19" s="137">
        <f t="shared" si="2"/>
        <v>112430.46187078622</v>
      </c>
      <c r="AK19" s="137">
        <f t="shared" si="2"/>
        <v>114293.95018908654</v>
      </c>
      <c r="AL19" s="137">
        <f t="shared" si="2"/>
        <v>112430.46187078622</v>
      </c>
      <c r="AM19" s="137">
        <f t="shared" si="2"/>
        <v>114293.95018908654</v>
      </c>
      <c r="AN19" s="137">
        <f t="shared" si="2"/>
        <v>113051.624643553</v>
      </c>
      <c r="AO19" s="137">
        <f t="shared" si="2"/>
        <v>114293.95018908654</v>
      </c>
      <c r="AP19" s="137">
        <f t="shared" si="2"/>
        <v>112430.46187078622</v>
      </c>
      <c r="AQ19" s="137">
        <f t="shared" si="2"/>
        <v>114293.95018908654</v>
      </c>
      <c r="AR19" s="137">
        <f t="shared" si="2"/>
        <v>621.16277276677465</v>
      </c>
      <c r="AS19" s="137">
        <f t="shared" si="2"/>
        <v>0</v>
      </c>
    </row>
    <row r="20" spans="1:45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3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4"/>
        <v>2922</v>
      </c>
      <c r="W20" s="142">
        <v>1270526.3354171608</v>
      </c>
      <c r="Z20" s="89"/>
      <c r="AA20" s="141">
        <f t="shared" si="1"/>
        <v>1270526.3354171608</v>
      </c>
      <c r="AB20" s="137">
        <f t="shared" si="5"/>
        <v>78266.509368613595</v>
      </c>
      <c r="AC20" s="137">
        <f t="shared" si="2"/>
        <v>80005.765132360568</v>
      </c>
      <c r="AD20" s="137">
        <f t="shared" si="2"/>
        <v>78701.323309550338</v>
      </c>
      <c r="AE20" s="137">
        <f t="shared" si="2"/>
        <v>80005.765132360568</v>
      </c>
      <c r="AF20" s="137">
        <f t="shared" si="2"/>
        <v>79136.137250487081</v>
      </c>
      <c r="AG20" s="137">
        <f t="shared" si="2"/>
        <v>80005.765132360568</v>
      </c>
      <c r="AH20" s="137">
        <f t="shared" si="2"/>
        <v>78701.323309550338</v>
      </c>
      <c r="AI20" s="137">
        <f t="shared" si="2"/>
        <v>80005.765132360568</v>
      </c>
      <c r="AJ20" s="137">
        <f t="shared" si="2"/>
        <v>78701.323309550338</v>
      </c>
      <c r="AK20" s="137">
        <f t="shared" si="2"/>
        <v>80005.765132360568</v>
      </c>
      <c r="AL20" s="137">
        <f t="shared" si="2"/>
        <v>78701.323309550338</v>
      </c>
      <c r="AM20" s="137">
        <f t="shared" si="2"/>
        <v>80005.765132360568</v>
      </c>
      <c r="AN20" s="137">
        <f t="shared" si="2"/>
        <v>79136.137250487081</v>
      </c>
      <c r="AO20" s="137">
        <f t="shared" si="2"/>
        <v>80005.765132360568</v>
      </c>
      <c r="AP20" s="137">
        <f t="shared" si="2"/>
        <v>78701.323309550338</v>
      </c>
      <c r="AQ20" s="137">
        <f t="shared" si="2"/>
        <v>80005.765132360568</v>
      </c>
      <c r="AR20" s="137">
        <f t="shared" si="2"/>
        <v>434.8139409367422</v>
      </c>
      <c r="AS20" s="137">
        <f t="shared" si="2"/>
        <v>0</v>
      </c>
    </row>
    <row r="21" spans="1:45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3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4"/>
        <v>2032</v>
      </c>
      <c r="W21" s="142">
        <v>993209.78163609246</v>
      </c>
      <c r="Z21" s="89"/>
      <c r="AA21" s="141">
        <f t="shared" si="1"/>
        <v>993209.78163609223</v>
      </c>
      <c r="AB21" s="137">
        <f t="shared" si="5"/>
        <v>88469.965785498382</v>
      </c>
      <c r="AC21" s="137">
        <f t="shared" si="2"/>
        <v>89936.318809567427</v>
      </c>
      <c r="AD21" s="137">
        <f t="shared" si="2"/>
        <v>88469.965785498382</v>
      </c>
      <c r="AE21" s="137">
        <f t="shared" si="2"/>
        <v>89936.318809567427</v>
      </c>
      <c r="AF21" s="137">
        <f t="shared" si="2"/>
        <v>88958.750126854735</v>
      </c>
      <c r="AG21" s="137">
        <f t="shared" si="2"/>
        <v>89936.318809567427</v>
      </c>
      <c r="AH21" s="137">
        <f t="shared" si="2"/>
        <v>88469.965785498382</v>
      </c>
      <c r="AI21" s="137">
        <f t="shared" si="2"/>
        <v>89936.318809567427</v>
      </c>
      <c r="AJ21" s="137">
        <f t="shared" si="2"/>
        <v>88469.965785498382</v>
      </c>
      <c r="AK21" s="137">
        <f t="shared" si="2"/>
        <v>89936.318809567427</v>
      </c>
      <c r="AL21" s="137">
        <f t="shared" si="2"/>
        <v>88469.965785498382</v>
      </c>
      <c r="AM21" s="137">
        <f t="shared" si="2"/>
        <v>12219.608533908618</v>
      </c>
      <c r="AN21" s="137">
        <f t="shared" si="2"/>
        <v>0</v>
      </c>
      <c r="AO21" s="137">
        <f t="shared" si="2"/>
        <v>0</v>
      </c>
      <c r="AP21" s="137">
        <f t="shared" si="2"/>
        <v>0</v>
      </c>
      <c r="AQ21" s="137">
        <f t="shared" si="2"/>
        <v>0</v>
      </c>
      <c r="AR21" s="137">
        <f t="shared" si="2"/>
        <v>0</v>
      </c>
      <c r="AS21" s="137">
        <f t="shared" si="2"/>
        <v>0</v>
      </c>
    </row>
    <row r="22" spans="1:45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3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/>
      <c r="W22" s="136"/>
      <c r="Y22" s="140">
        <f>$H22-MAX($Y$5,$G22)</f>
        <v>1644</v>
      </c>
      <c r="Z22" s="142">
        <v>8040.4976160704846</v>
      </c>
      <c r="AA22" s="141">
        <f t="shared" si="1"/>
        <v>8040.4976160704837</v>
      </c>
      <c r="AB22" s="144"/>
      <c r="AC22" s="137">
        <f t="shared" ref="AC22:AS23" si="6">MAX((MIN(AC$8,$H22)-MAX(AC$7,$G22))/$Y22*$Z22,0)</f>
        <v>899.9097088546041</v>
      </c>
      <c r="AD22" s="137">
        <f t="shared" si="6"/>
        <v>885.23726794936601</v>
      </c>
      <c r="AE22" s="137">
        <f t="shared" si="6"/>
        <v>899.9097088546041</v>
      </c>
      <c r="AF22" s="137">
        <f t="shared" si="6"/>
        <v>890.12808158444545</v>
      </c>
      <c r="AG22" s="137">
        <f t="shared" si="6"/>
        <v>899.9097088546041</v>
      </c>
      <c r="AH22" s="137">
        <f t="shared" si="6"/>
        <v>885.23726794936601</v>
      </c>
      <c r="AI22" s="137">
        <f t="shared" si="6"/>
        <v>899.9097088546041</v>
      </c>
      <c r="AJ22" s="137">
        <f t="shared" si="6"/>
        <v>885.23726794936601</v>
      </c>
      <c r="AK22" s="137">
        <f t="shared" si="6"/>
        <v>895.01889521952478</v>
      </c>
      <c r="AL22" s="137">
        <f t="shared" si="6"/>
        <v>0</v>
      </c>
      <c r="AM22" s="137">
        <f t="shared" si="6"/>
        <v>0</v>
      </c>
      <c r="AN22" s="137">
        <f t="shared" si="6"/>
        <v>0</v>
      </c>
      <c r="AO22" s="137">
        <f t="shared" si="6"/>
        <v>0</v>
      </c>
      <c r="AP22" s="137">
        <f t="shared" si="6"/>
        <v>0</v>
      </c>
      <c r="AQ22" s="137">
        <f t="shared" si="6"/>
        <v>0</v>
      </c>
      <c r="AR22" s="137">
        <f t="shared" si="6"/>
        <v>0</v>
      </c>
      <c r="AS22" s="137">
        <f t="shared" si="6"/>
        <v>0</v>
      </c>
    </row>
    <row r="23" spans="1:45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3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/>
      <c r="W23" s="136"/>
      <c r="Y23" s="140">
        <f>$H23-MAX($Y$5,$G23)</f>
        <v>1644</v>
      </c>
      <c r="Z23" s="142">
        <v>9380.5805520822323</v>
      </c>
      <c r="AA23" s="141">
        <f t="shared" si="1"/>
        <v>9380.5805520822341</v>
      </c>
      <c r="AB23" s="144"/>
      <c r="AC23" s="137">
        <f t="shared" si="6"/>
        <v>1049.8946603303716</v>
      </c>
      <c r="AD23" s="137">
        <f t="shared" si="6"/>
        <v>1032.7768126075937</v>
      </c>
      <c r="AE23" s="137">
        <f t="shared" si="6"/>
        <v>1049.8946603303716</v>
      </c>
      <c r="AF23" s="137">
        <f t="shared" si="6"/>
        <v>1038.4827618485197</v>
      </c>
      <c r="AG23" s="137">
        <f t="shared" si="6"/>
        <v>1049.8946603303716</v>
      </c>
      <c r="AH23" s="137">
        <f t="shared" si="6"/>
        <v>1032.7768126075937</v>
      </c>
      <c r="AI23" s="137">
        <f t="shared" si="6"/>
        <v>1049.8946603303716</v>
      </c>
      <c r="AJ23" s="137">
        <f t="shared" si="6"/>
        <v>1032.7768126075937</v>
      </c>
      <c r="AK23" s="137">
        <f t="shared" si="6"/>
        <v>1044.1887110894456</v>
      </c>
      <c r="AL23" s="137">
        <f t="shared" si="6"/>
        <v>0</v>
      </c>
      <c r="AM23" s="137">
        <f t="shared" si="6"/>
        <v>0</v>
      </c>
      <c r="AN23" s="137">
        <f t="shared" si="6"/>
        <v>0</v>
      </c>
      <c r="AO23" s="137">
        <f t="shared" si="6"/>
        <v>0</v>
      </c>
      <c r="AP23" s="137">
        <f t="shared" si="6"/>
        <v>0</v>
      </c>
      <c r="AQ23" s="137">
        <f t="shared" si="6"/>
        <v>0</v>
      </c>
      <c r="AR23" s="137">
        <f t="shared" si="6"/>
        <v>0</v>
      </c>
      <c r="AS23" s="137">
        <f t="shared" si="6"/>
        <v>0</v>
      </c>
    </row>
    <row r="24" spans="1:45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7">SUM(R11:R23)</f>
        <v>20936576.387845017</v>
      </c>
      <c r="S24" s="138">
        <f t="shared" si="7"/>
        <v>5049914.0509834364</v>
      </c>
      <c r="T24" s="138">
        <f t="shared" si="7"/>
        <v>15886662.336861584</v>
      </c>
      <c r="U24" s="71"/>
      <c r="V24" s="71"/>
      <c r="W24" s="102">
        <f>SUM(W11:W23)</f>
        <v>7903848.2713634279</v>
      </c>
      <c r="X24" s="100"/>
      <c r="Y24" s="100"/>
      <c r="Z24" s="102">
        <f>SUM(Z11:Z23)</f>
        <v>17421.078168152715</v>
      </c>
      <c r="AA24" s="138">
        <f>SUM(AA11:AA23)</f>
        <v>7921269.3495315798</v>
      </c>
      <c r="AB24" s="138">
        <f t="shared" ref="AB24:AS24" si="8">SUM(AB11:AB23)</f>
        <v>634740.72837780893</v>
      </c>
      <c r="AC24" s="138">
        <f t="shared" si="8"/>
        <v>648284.57639591594</v>
      </c>
      <c r="AD24" s="138">
        <f t="shared" si="8"/>
        <v>658393.37351237552</v>
      </c>
      <c r="AE24" s="138">
        <f t="shared" si="8"/>
        <v>698836.43691200006</v>
      </c>
      <c r="AF24" s="138">
        <f t="shared" si="8"/>
        <v>719821.7104879187</v>
      </c>
      <c r="AG24" s="138">
        <f t="shared" si="8"/>
        <v>727541.42127362301</v>
      </c>
      <c r="AH24" s="138">
        <f t="shared" si="8"/>
        <v>681401.00606790674</v>
      </c>
      <c r="AI24" s="138">
        <f t="shared" si="8"/>
        <v>692694.94539499923</v>
      </c>
      <c r="AJ24" s="138">
        <f t="shared" si="8"/>
        <v>622505.87418115605</v>
      </c>
      <c r="AK24" s="138">
        <f t="shared" si="8"/>
        <v>346154.96578892565</v>
      </c>
      <c r="AL24" s="138">
        <f t="shared" si="8"/>
        <v>337075.02359803778</v>
      </c>
      <c r="AM24" s="138">
        <f t="shared" si="8"/>
        <v>264945.19216654537</v>
      </c>
      <c r="AN24" s="138">
        <f t="shared" si="8"/>
        <v>249978.56641923854</v>
      </c>
      <c r="AO24" s="138">
        <f t="shared" si="8"/>
        <v>252408.05173964115</v>
      </c>
      <c r="AP24" s="138">
        <f t="shared" si="8"/>
        <v>191131.78518033656</v>
      </c>
      <c r="AQ24" s="138">
        <f t="shared" si="8"/>
        <v>194299.71532144712</v>
      </c>
      <c r="AR24" s="138">
        <f t="shared" si="8"/>
        <v>1055.9767137035169</v>
      </c>
      <c r="AS24" s="138">
        <f t="shared" si="8"/>
        <v>0</v>
      </c>
    </row>
    <row r="25" spans="1:45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5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5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AA27" s="80"/>
    </row>
    <row r="28" spans="1:45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AA28" s="80"/>
    </row>
    <row r="29" spans="1:45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AA29" s="80"/>
    </row>
    <row r="30" spans="1:45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AA30" s="109"/>
    </row>
    <row r="31" spans="1:45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AA31" s="111"/>
      <c r="AB31" s="74"/>
      <c r="AC31" s="74"/>
      <c r="AD31" s="74"/>
      <c r="AE31" s="74"/>
      <c r="AF31" s="74"/>
      <c r="AG31" s="74"/>
      <c r="AH31" s="74"/>
      <c r="AI31" s="74"/>
      <c r="AJ31" s="74"/>
    </row>
    <row r="32" spans="1:45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7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AA33" s="100"/>
    </row>
    <row r="34" spans="5:27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7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7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7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7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7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7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7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7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7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7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7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7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7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7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9"/>
  <sheetViews>
    <sheetView showGridLines="0" zoomScale="85" zoomScaleNormal="85" workbookViewId="0">
      <pane xSplit="3" ySplit="8" topLeftCell="U9" activePane="bottomRight" state="frozen"/>
      <selection pane="topRight" activeCell="D1" sqref="D1"/>
      <selection pane="bottomLeft" activeCell="A9" sqref="A9"/>
      <selection pane="bottomRight" activeCell="AW20" sqref="AW20"/>
    </sheetView>
  </sheetViews>
  <sheetFormatPr baseColWidth="10" defaultColWidth="9.140625" defaultRowHeight="12.75" x14ac:dyDescent="0.2"/>
  <cols>
    <col min="1" max="1" width="21.28515625" style="100" customWidth="1"/>
    <col min="2" max="2" width="12.140625" style="100" bestFit="1" customWidth="1"/>
    <col min="3" max="3" width="8.7109375" style="100" bestFit="1" customWidth="1"/>
    <col min="4" max="4" width="45.5703125" style="100" bestFit="1" customWidth="1"/>
    <col min="5" max="5" width="12.5703125" style="106" bestFit="1" customWidth="1"/>
    <col min="6" max="6" width="8.42578125" style="112" customWidth="1"/>
    <col min="7" max="7" width="9.28515625" style="103" bestFit="1" customWidth="1"/>
    <col min="8" max="8" width="8.5703125" style="103" bestFit="1" customWidth="1"/>
    <col min="9" max="9" width="14.42578125" style="106" bestFit="1" customWidth="1"/>
    <col min="10" max="10" width="4.28515625" style="108" bestFit="1" customWidth="1"/>
    <col min="11" max="11" width="4" style="108" bestFit="1" customWidth="1"/>
    <col min="12" max="12" width="7.140625" style="113" bestFit="1" customWidth="1"/>
    <col min="13" max="13" width="2.85546875" style="108" customWidth="1"/>
    <col min="14" max="14" width="8.42578125" style="108" bestFit="1" customWidth="1"/>
    <col min="15" max="15" width="4.28515625" style="106" bestFit="1" customWidth="1"/>
    <col min="16" max="16" width="12.5703125" style="114" bestFit="1" customWidth="1"/>
    <col min="17" max="17" width="1.7109375" style="100" customWidth="1"/>
    <col min="18" max="18" width="23" style="100" bestFit="1" customWidth="1"/>
    <col min="19" max="19" width="10.28515625" style="100" bestFit="1" customWidth="1"/>
    <col min="20" max="20" width="11.28515625" style="100" bestFit="1" customWidth="1"/>
    <col min="21" max="21" width="2.28515625" style="100" customWidth="1"/>
    <col min="22" max="22" width="17.5703125" style="100" bestFit="1" customWidth="1"/>
    <col min="23" max="23" width="11.28515625" style="100" bestFit="1" customWidth="1"/>
    <col min="24" max="24" width="3.28515625" style="100" customWidth="1"/>
    <col min="25" max="25" width="11.28515625" style="106" bestFit="1" customWidth="1"/>
    <col min="26" max="26" width="8.7109375" style="106" bestFit="1" customWidth="1"/>
    <col min="27" max="28" width="9" style="106" bestFit="1" customWidth="1"/>
    <col min="29" max="29" width="8.7109375" style="106" bestFit="1" customWidth="1"/>
    <col min="30" max="31" width="10.28515625" style="100" bestFit="1" customWidth="1"/>
    <col min="32" max="32" width="9.5703125" style="100" bestFit="1" customWidth="1"/>
    <col min="33" max="34" width="10.28515625" style="100" bestFit="1" customWidth="1"/>
    <col min="35" max="35" width="9.85546875" style="100" bestFit="1" customWidth="1"/>
    <col min="36" max="36" width="9.5703125" style="100" bestFit="1" customWidth="1"/>
    <col min="37" max="37" width="9.85546875" style="100" bestFit="1" customWidth="1"/>
    <col min="38" max="38" width="10.28515625" style="100" bestFit="1" customWidth="1"/>
    <col min="39" max="39" width="9" style="100" bestFit="1" customWidth="1"/>
    <col min="40" max="41" width="8.7109375" style="100" bestFit="1" customWidth="1"/>
    <col min="42" max="44" width="9" style="100" bestFit="1" customWidth="1"/>
    <col min="45" max="47" width="8.7109375" style="100" bestFit="1" customWidth="1"/>
    <col min="48" max="48" width="9.140625" style="100"/>
    <col min="49" max="49" width="10.28515625" style="100" bestFit="1" customWidth="1"/>
    <col min="50" max="16384" width="9.140625" style="100"/>
  </cols>
  <sheetData>
    <row r="1" spans="1:49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Y1" s="67"/>
      <c r="Z1" s="67"/>
      <c r="AA1" s="67"/>
      <c r="AB1" s="67"/>
      <c r="AC1" s="67"/>
    </row>
    <row r="2" spans="1:49" s="71" customFormat="1" ht="23.25" x14ac:dyDescent="0.35">
      <c r="A2" s="197"/>
      <c r="B2" s="197"/>
      <c r="C2" s="197"/>
      <c r="D2" s="197"/>
      <c r="E2" s="197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73"/>
      <c r="Z2" s="73"/>
      <c r="AA2" s="73"/>
      <c r="AB2" s="73"/>
      <c r="AC2" s="73"/>
      <c r="AD2" s="74"/>
    </row>
    <row r="3" spans="1:49" s="71" customFormat="1" ht="23.25" x14ac:dyDescent="0.35">
      <c r="A3" s="198"/>
      <c r="B3" s="198"/>
      <c r="C3" s="198"/>
      <c r="D3" s="198"/>
      <c r="E3" s="198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65"/>
      <c r="Y3" s="73"/>
      <c r="Z3" s="73"/>
      <c r="AA3" s="73"/>
      <c r="AB3" s="73"/>
      <c r="AC3" s="73"/>
      <c r="AD3" s="74"/>
    </row>
    <row r="4" spans="1:49" s="71" customFormat="1" ht="23.25" x14ac:dyDescent="0.35">
      <c r="A4" s="156"/>
      <c r="B4" s="156"/>
      <c r="C4" s="156"/>
      <c r="D4" s="156"/>
      <c r="E4" s="75"/>
      <c r="F4" s="155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W4" s="65"/>
      <c r="X4" s="65"/>
      <c r="Y4" s="73"/>
      <c r="Z4" s="73"/>
      <c r="AA4" s="73"/>
      <c r="AB4" s="73"/>
      <c r="AC4" s="73"/>
      <c r="AD4" s="74"/>
    </row>
    <row r="5" spans="1:49" s="71" customFormat="1" ht="15.75" x14ac:dyDescent="0.25">
      <c r="A5" s="156"/>
      <c r="B5" s="156"/>
      <c r="C5" s="156"/>
      <c r="D5" s="156"/>
      <c r="E5" s="75"/>
      <c r="F5" s="155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89" t="s">
        <v>14</v>
      </c>
      <c r="S5" s="206"/>
      <c r="T5" s="190"/>
      <c r="V5" s="189" t="s">
        <v>113</v>
      </c>
      <c r="W5" s="190"/>
      <c r="X5" s="100"/>
      <c r="Y5" s="73"/>
      <c r="Z5" s="73"/>
      <c r="AA5" s="73"/>
      <c r="AB5" s="73"/>
      <c r="AC5" s="73"/>
    </row>
    <row r="6" spans="1:49" s="85" customFormat="1" ht="13.15" customHeight="1" x14ac:dyDescent="0.25">
      <c r="A6" s="199" t="s">
        <v>41</v>
      </c>
      <c r="B6" s="202" t="s">
        <v>42</v>
      </c>
      <c r="C6" s="199" t="s">
        <v>43</v>
      </c>
      <c r="D6" s="152"/>
      <c r="E6" s="203" t="s">
        <v>44</v>
      </c>
      <c r="F6" s="191" t="s">
        <v>45</v>
      </c>
      <c r="G6" s="191" t="s">
        <v>46</v>
      </c>
      <c r="H6" s="191" t="s">
        <v>47</v>
      </c>
      <c r="I6" s="199" t="s">
        <v>103</v>
      </c>
      <c r="J6" s="207" t="s">
        <v>48</v>
      </c>
      <c r="K6" s="208"/>
      <c r="L6" s="213" t="s">
        <v>49</v>
      </c>
      <c r="M6" s="207" t="s">
        <v>50</v>
      </c>
      <c r="N6" s="208"/>
      <c r="O6" s="216" t="s">
        <v>51</v>
      </c>
      <c r="P6" s="217"/>
      <c r="Q6" s="82"/>
      <c r="R6" s="194" t="s">
        <v>15</v>
      </c>
      <c r="S6" s="191" t="s">
        <v>100</v>
      </c>
      <c r="T6" s="191" t="s">
        <v>101</v>
      </c>
      <c r="U6" s="71"/>
      <c r="V6" s="194" t="s">
        <v>106</v>
      </c>
      <c r="W6" s="191" t="s">
        <v>101</v>
      </c>
      <c r="X6" s="100"/>
      <c r="Y6" s="157"/>
      <c r="Z6" s="84" t="s">
        <v>114</v>
      </c>
      <c r="AA6" s="84" t="s">
        <v>115</v>
      </c>
      <c r="AB6" s="84" t="s">
        <v>116</v>
      </c>
      <c r="AC6" s="84" t="s">
        <v>117</v>
      </c>
      <c r="AD6" s="84" t="s">
        <v>52</v>
      </c>
      <c r="AE6" s="84" t="s">
        <v>53</v>
      </c>
      <c r="AF6" s="84" t="s">
        <v>54</v>
      </c>
      <c r="AG6" s="84" t="s">
        <v>55</v>
      </c>
      <c r="AH6" s="84" t="s">
        <v>56</v>
      </c>
      <c r="AI6" s="84" t="s">
        <v>57</v>
      </c>
      <c r="AJ6" s="84" t="s">
        <v>58</v>
      </c>
      <c r="AK6" s="84" t="s">
        <v>59</v>
      </c>
      <c r="AL6" s="84" t="s">
        <v>60</v>
      </c>
      <c r="AM6" s="84" t="s">
        <v>61</v>
      </c>
      <c r="AN6" s="84" t="s">
        <v>62</v>
      </c>
      <c r="AO6" s="84" t="s">
        <v>63</v>
      </c>
      <c r="AP6" s="84" t="s">
        <v>64</v>
      </c>
      <c r="AQ6" s="84" t="s">
        <v>65</v>
      </c>
      <c r="AR6" s="84" t="s">
        <v>66</v>
      </c>
      <c r="AS6" s="84" t="s">
        <v>67</v>
      </c>
      <c r="AT6" s="84" t="s">
        <v>68</v>
      </c>
      <c r="AU6" s="84" t="s">
        <v>69</v>
      </c>
    </row>
    <row r="7" spans="1:49" s="85" customFormat="1" ht="22.5" x14ac:dyDescent="0.25">
      <c r="A7" s="200"/>
      <c r="B7" s="202"/>
      <c r="C7" s="200"/>
      <c r="D7" s="153" t="s">
        <v>2</v>
      </c>
      <c r="E7" s="204"/>
      <c r="F7" s="192"/>
      <c r="G7" s="192"/>
      <c r="H7" s="192"/>
      <c r="I7" s="200"/>
      <c r="J7" s="209"/>
      <c r="K7" s="210"/>
      <c r="L7" s="214"/>
      <c r="M7" s="209"/>
      <c r="N7" s="210"/>
      <c r="O7" s="218"/>
      <c r="P7" s="219"/>
      <c r="Q7" s="82"/>
      <c r="R7" s="195"/>
      <c r="S7" s="192"/>
      <c r="T7" s="192"/>
      <c r="U7" s="71"/>
      <c r="V7" s="195"/>
      <c r="W7" s="192"/>
      <c r="X7" s="100"/>
      <c r="Y7" s="158" t="s">
        <v>70</v>
      </c>
      <c r="Z7" s="86">
        <v>42370</v>
      </c>
      <c r="AA7" s="86">
        <f t="shared" ref="AA7" si="0">Z8</f>
        <v>42552</v>
      </c>
      <c r="AB7" s="86">
        <v>42736</v>
      </c>
      <c r="AC7" s="86">
        <f t="shared" ref="AC7" si="1">AB8</f>
        <v>42917</v>
      </c>
      <c r="AD7" s="86">
        <v>43101</v>
      </c>
      <c r="AE7" s="86">
        <f>AD8</f>
        <v>43282</v>
      </c>
      <c r="AF7" s="86">
        <f t="shared" ref="AF7:AU7" si="2">AE8</f>
        <v>43466</v>
      </c>
      <c r="AG7" s="86">
        <f t="shared" si="2"/>
        <v>43647</v>
      </c>
      <c r="AH7" s="86">
        <f t="shared" si="2"/>
        <v>43831</v>
      </c>
      <c r="AI7" s="86">
        <f t="shared" si="2"/>
        <v>44013</v>
      </c>
      <c r="AJ7" s="86">
        <f t="shared" si="2"/>
        <v>44197</v>
      </c>
      <c r="AK7" s="86">
        <f t="shared" si="2"/>
        <v>44378</v>
      </c>
      <c r="AL7" s="86">
        <f t="shared" si="2"/>
        <v>44562</v>
      </c>
      <c r="AM7" s="86">
        <f t="shared" si="2"/>
        <v>44743</v>
      </c>
      <c r="AN7" s="86">
        <f t="shared" si="2"/>
        <v>44927</v>
      </c>
      <c r="AO7" s="86">
        <f t="shared" si="2"/>
        <v>45108</v>
      </c>
      <c r="AP7" s="86">
        <f t="shared" si="2"/>
        <v>45292</v>
      </c>
      <c r="AQ7" s="86">
        <f t="shared" si="2"/>
        <v>45474</v>
      </c>
      <c r="AR7" s="86">
        <f t="shared" si="2"/>
        <v>45658</v>
      </c>
      <c r="AS7" s="86">
        <f t="shared" si="2"/>
        <v>45839</v>
      </c>
      <c r="AT7" s="86">
        <f t="shared" si="2"/>
        <v>46023</v>
      </c>
      <c r="AU7" s="86">
        <f t="shared" si="2"/>
        <v>46204</v>
      </c>
    </row>
    <row r="8" spans="1:49" s="85" customFormat="1" ht="15.75" x14ac:dyDescent="0.25">
      <c r="A8" s="201"/>
      <c r="B8" s="202"/>
      <c r="C8" s="201"/>
      <c r="D8" s="154"/>
      <c r="E8" s="205"/>
      <c r="F8" s="193"/>
      <c r="G8" s="193"/>
      <c r="H8" s="193"/>
      <c r="I8" s="201"/>
      <c r="J8" s="211"/>
      <c r="K8" s="212"/>
      <c r="L8" s="215"/>
      <c r="M8" s="211"/>
      <c r="N8" s="212"/>
      <c r="O8" s="220"/>
      <c r="P8" s="221"/>
      <c r="Q8" s="82"/>
      <c r="R8" s="196"/>
      <c r="S8" s="193"/>
      <c r="T8" s="193"/>
      <c r="U8" s="71"/>
      <c r="V8" s="196"/>
      <c r="W8" s="193"/>
      <c r="X8" s="100"/>
      <c r="Y8" s="159"/>
      <c r="Z8" s="88">
        <v>42552</v>
      </c>
      <c r="AA8" s="88">
        <v>42736</v>
      </c>
      <c r="AB8" s="88">
        <v>42917</v>
      </c>
      <c r="AC8" s="88">
        <v>43101</v>
      </c>
      <c r="AD8" s="88">
        <v>43282</v>
      </c>
      <c r="AE8" s="88">
        <v>43466</v>
      </c>
      <c r="AF8" s="88">
        <v>43647</v>
      </c>
      <c r="AG8" s="88">
        <v>43831</v>
      </c>
      <c r="AH8" s="88">
        <v>44013</v>
      </c>
      <c r="AI8" s="88">
        <v>44197</v>
      </c>
      <c r="AJ8" s="88">
        <v>44378</v>
      </c>
      <c r="AK8" s="88">
        <v>44562</v>
      </c>
      <c r="AL8" s="88">
        <v>44743</v>
      </c>
      <c r="AM8" s="88">
        <v>44927</v>
      </c>
      <c r="AN8" s="88">
        <v>45108</v>
      </c>
      <c r="AO8" s="88">
        <v>45292</v>
      </c>
      <c r="AP8" s="88">
        <v>45474</v>
      </c>
      <c r="AQ8" s="88">
        <v>45658</v>
      </c>
      <c r="AR8" s="88">
        <v>45839</v>
      </c>
      <c r="AS8" s="88">
        <v>46023</v>
      </c>
      <c r="AT8" s="88">
        <v>46204</v>
      </c>
      <c r="AU8" s="88">
        <v>46388</v>
      </c>
    </row>
    <row r="9" spans="1:49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93"/>
      <c r="Z9" s="93"/>
      <c r="AA9" s="93"/>
      <c r="AB9" s="93"/>
      <c r="AC9" s="93"/>
    </row>
    <row r="10" spans="1:49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93"/>
      <c r="Z10" s="93"/>
      <c r="AA10" s="93"/>
      <c r="AB10" s="93"/>
      <c r="AC10" s="93"/>
    </row>
    <row r="11" spans="1:49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H11-G11</f>
        <v>2191</v>
      </c>
      <c r="W11" s="142">
        <f>T11</f>
        <v>1258631.223</v>
      </c>
      <c r="Y11" s="141">
        <f>SUM(Z11:AU11)</f>
        <v>1258631.223</v>
      </c>
      <c r="Z11" s="137">
        <f t="shared" ref="Z11:AO23" si="3">MAX((MIN(Z$8,$H11)-MAX(Z$7,$G11))/$V11*$W11,0)</f>
        <v>44233.046175718846</v>
      </c>
      <c r="AA11" s="137">
        <f t="shared" si="3"/>
        <v>105699.74670561387</v>
      </c>
      <c r="AB11" s="137">
        <f t="shared" si="3"/>
        <v>103976.38127019626</v>
      </c>
      <c r="AC11" s="137">
        <f t="shared" si="3"/>
        <v>105699.74670561387</v>
      </c>
      <c r="AD11" s="137">
        <f t="shared" si="3"/>
        <v>103976.38127019626</v>
      </c>
      <c r="AE11" s="137">
        <f t="shared" si="3"/>
        <v>105699.74670561387</v>
      </c>
      <c r="AF11" s="137">
        <f t="shared" si="3"/>
        <v>103976.38127019626</v>
      </c>
      <c r="AG11" s="137">
        <f t="shared" si="3"/>
        <v>105699.74670561387</v>
      </c>
      <c r="AH11" s="137">
        <f t="shared" si="3"/>
        <v>104550.83641533546</v>
      </c>
      <c r="AI11" s="137">
        <f t="shared" si="3"/>
        <v>105699.74670561387</v>
      </c>
      <c r="AJ11" s="137">
        <f t="shared" si="3"/>
        <v>103976.38127019626</v>
      </c>
      <c r="AK11" s="137">
        <f t="shared" si="3"/>
        <v>105699.74670561387</v>
      </c>
      <c r="AL11" s="137">
        <f t="shared" si="3"/>
        <v>59743.335094477407</v>
      </c>
      <c r="AM11" s="137">
        <f t="shared" si="3"/>
        <v>0</v>
      </c>
      <c r="AN11" s="137">
        <f t="shared" si="3"/>
        <v>0</v>
      </c>
      <c r="AO11" s="137">
        <f t="shared" si="3"/>
        <v>0</v>
      </c>
      <c r="AP11" s="137">
        <f t="shared" ref="AA11:AU23" si="4">MAX((MIN(AP$8,$H11)-MAX(AP$7,$G11))/$V11*$W11,0)</f>
        <v>0</v>
      </c>
      <c r="AQ11" s="137">
        <f t="shared" si="4"/>
        <v>0</v>
      </c>
      <c r="AR11" s="137">
        <f t="shared" si="4"/>
        <v>0</v>
      </c>
      <c r="AS11" s="137">
        <f t="shared" si="4"/>
        <v>0</v>
      </c>
      <c r="AT11" s="137">
        <f t="shared" si="4"/>
        <v>0</v>
      </c>
      <c r="AU11" s="137">
        <f t="shared" si="4"/>
        <v>0</v>
      </c>
      <c r="AW11" s="163">
        <f>SUM(AI11:AU11)</f>
        <v>375119.2097759014</v>
      </c>
    </row>
    <row r="12" spans="1:49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5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3" si="6">H12-G12</f>
        <v>2191</v>
      </c>
      <c r="W12" s="142">
        <f t="shared" ref="W12:W21" si="7">T12</f>
        <v>1352852</v>
      </c>
      <c r="Y12" s="141">
        <f t="shared" ref="Y12:Y23" si="8">SUM(Z12:AU12)</f>
        <v>1352852</v>
      </c>
      <c r="Z12" s="137">
        <f t="shared" si="3"/>
        <v>30872.93473299863</v>
      </c>
      <c r="AA12" s="137">
        <f t="shared" si="4"/>
        <v>113612.39981743495</v>
      </c>
      <c r="AB12" s="137">
        <f t="shared" si="4"/>
        <v>111760.02373345505</v>
      </c>
      <c r="AC12" s="137">
        <f t="shared" si="4"/>
        <v>113612.39981743495</v>
      </c>
      <c r="AD12" s="137">
        <f t="shared" si="4"/>
        <v>111760.02373345505</v>
      </c>
      <c r="AE12" s="137">
        <f t="shared" si="4"/>
        <v>113612.39981743495</v>
      </c>
      <c r="AF12" s="137">
        <f t="shared" si="4"/>
        <v>111760.02373345505</v>
      </c>
      <c r="AG12" s="137">
        <f t="shared" si="4"/>
        <v>113612.39981743495</v>
      </c>
      <c r="AH12" s="137">
        <f t="shared" si="4"/>
        <v>112377.48242811501</v>
      </c>
      <c r="AI12" s="137">
        <f t="shared" si="4"/>
        <v>113612.39981743495</v>
      </c>
      <c r="AJ12" s="137">
        <f t="shared" si="4"/>
        <v>111760.02373345505</v>
      </c>
      <c r="AK12" s="137">
        <f t="shared" si="4"/>
        <v>113612.39981743495</v>
      </c>
      <c r="AL12" s="137">
        <f t="shared" si="4"/>
        <v>80887.089000456413</v>
      </c>
      <c r="AM12" s="137">
        <f t="shared" si="4"/>
        <v>0</v>
      </c>
      <c r="AN12" s="137">
        <f t="shared" si="4"/>
        <v>0</v>
      </c>
      <c r="AO12" s="137">
        <f t="shared" si="4"/>
        <v>0</v>
      </c>
      <c r="AP12" s="137">
        <f t="shared" si="4"/>
        <v>0</v>
      </c>
      <c r="AQ12" s="137">
        <f t="shared" si="4"/>
        <v>0</v>
      </c>
      <c r="AR12" s="137">
        <f t="shared" si="4"/>
        <v>0</v>
      </c>
      <c r="AS12" s="137">
        <f t="shared" si="4"/>
        <v>0</v>
      </c>
      <c r="AT12" s="137">
        <f t="shared" si="4"/>
        <v>0</v>
      </c>
      <c r="AU12" s="137">
        <f t="shared" si="4"/>
        <v>0</v>
      </c>
      <c r="AW12" s="163">
        <f t="shared" ref="AW12:AW23" si="9">SUM(AI12:AU12)</f>
        <v>419871.9123687814</v>
      </c>
    </row>
    <row r="13" spans="1:49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5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6"/>
        <v>2191</v>
      </c>
      <c r="W13" s="142">
        <f t="shared" si="7"/>
        <v>1262789.8071999999</v>
      </c>
      <c r="Y13" s="141">
        <f t="shared" si="8"/>
        <v>1262789.8071999997</v>
      </c>
      <c r="Z13" s="137">
        <f t="shared" si="3"/>
        <v>16137.888909904152</v>
      </c>
      <c r="AA13" s="137">
        <f t="shared" si="4"/>
        <v>106048.98426508442</v>
      </c>
      <c r="AB13" s="137">
        <f t="shared" si="4"/>
        <v>104319.92473902328</v>
      </c>
      <c r="AC13" s="137">
        <f t="shared" si="4"/>
        <v>106048.98426508442</v>
      </c>
      <c r="AD13" s="137">
        <f t="shared" si="4"/>
        <v>104319.92473902328</v>
      </c>
      <c r="AE13" s="137">
        <f t="shared" si="4"/>
        <v>106048.98426508442</v>
      </c>
      <c r="AF13" s="137">
        <f t="shared" si="4"/>
        <v>104319.92473902328</v>
      </c>
      <c r="AG13" s="137">
        <f t="shared" si="4"/>
        <v>106048.98426508442</v>
      </c>
      <c r="AH13" s="137">
        <f t="shared" si="4"/>
        <v>104896.27791437699</v>
      </c>
      <c r="AI13" s="137">
        <f t="shared" si="4"/>
        <v>106048.98426508442</v>
      </c>
      <c r="AJ13" s="137">
        <f t="shared" si="4"/>
        <v>104319.92473902328</v>
      </c>
      <c r="AK13" s="137">
        <f t="shared" si="4"/>
        <v>106048.98426508442</v>
      </c>
      <c r="AL13" s="137">
        <f t="shared" si="4"/>
        <v>88182.035829119122</v>
      </c>
      <c r="AM13" s="137">
        <f t="shared" si="4"/>
        <v>0</v>
      </c>
      <c r="AN13" s="137">
        <f t="shared" si="4"/>
        <v>0</v>
      </c>
      <c r="AO13" s="137">
        <f t="shared" si="4"/>
        <v>0</v>
      </c>
      <c r="AP13" s="137">
        <f t="shared" si="4"/>
        <v>0</v>
      </c>
      <c r="AQ13" s="137">
        <f t="shared" si="4"/>
        <v>0</v>
      </c>
      <c r="AR13" s="137">
        <f t="shared" si="4"/>
        <v>0</v>
      </c>
      <c r="AS13" s="137">
        <f t="shared" si="4"/>
        <v>0</v>
      </c>
      <c r="AT13" s="137">
        <f t="shared" si="4"/>
        <v>0</v>
      </c>
      <c r="AU13" s="137">
        <f t="shared" si="4"/>
        <v>0</v>
      </c>
      <c r="AW13" s="163">
        <f t="shared" si="9"/>
        <v>404599.92909831123</v>
      </c>
    </row>
    <row r="14" spans="1:49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5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6"/>
        <v>1123</v>
      </c>
      <c r="W14" s="142">
        <f t="shared" si="7"/>
        <v>249874.46888560199</v>
      </c>
      <c r="Y14" s="141">
        <f t="shared" si="8"/>
        <v>249874.46888560199</v>
      </c>
      <c r="Z14" s="137">
        <f t="shared" si="3"/>
        <v>0</v>
      </c>
      <c r="AA14" s="137">
        <f t="shared" si="4"/>
        <v>0</v>
      </c>
      <c r="AB14" s="137">
        <f t="shared" si="4"/>
        <v>0</v>
      </c>
      <c r="AC14" s="137">
        <f t="shared" si="4"/>
        <v>6230.1737567202636</v>
      </c>
      <c r="AD14" s="137">
        <f t="shared" si="4"/>
        <v>40273.62321308456</v>
      </c>
      <c r="AE14" s="137">
        <f t="shared" si="4"/>
        <v>40941.141829876011</v>
      </c>
      <c r="AF14" s="137">
        <f t="shared" si="4"/>
        <v>40273.62321308456</v>
      </c>
      <c r="AG14" s="137">
        <f t="shared" si="4"/>
        <v>40941.141829876011</v>
      </c>
      <c r="AH14" s="137">
        <f t="shared" si="4"/>
        <v>40496.129418681718</v>
      </c>
      <c r="AI14" s="137">
        <f t="shared" si="4"/>
        <v>40718.635624278861</v>
      </c>
      <c r="AJ14" s="137">
        <f t="shared" si="4"/>
        <v>0</v>
      </c>
      <c r="AK14" s="137">
        <f t="shared" si="4"/>
        <v>0</v>
      </c>
      <c r="AL14" s="137">
        <f t="shared" si="4"/>
        <v>0</v>
      </c>
      <c r="AM14" s="137">
        <f t="shared" si="4"/>
        <v>0</v>
      </c>
      <c r="AN14" s="137">
        <f t="shared" si="4"/>
        <v>0</v>
      </c>
      <c r="AO14" s="137">
        <f t="shared" si="4"/>
        <v>0</v>
      </c>
      <c r="AP14" s="137">
        <f t="shared" si="4"/>
        <v>0</v>
      </c>
      <c r="AQ14" s="137">
        <f t="shared" si="4"/>
        <v>0</v>
      </c>
      <c r="AR14" s="137">
        <f t="shared" si="4"/>
        <v>0</v>
      </c>
      <c r="AS14" s="137">
        <f t="shared" si="4"/>
        <v>0</v>
      </c>
      <c r="AT14" s="137">
        <f t="shared" si="4"/>
        <v>0</v>
      </c>
      <c r="AU14" s="137">
        <f t="shared" si="4"/>
        <v>0</v>
      </c>
      <c r="AW14" s="163">
        <f t="shared" si="9"/>
        <v>40718.635624278861</v>
      </c>
    </row>
    <row r="15" spans="1:49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5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6"/>
        <v>730</v>
      </c>
      <c r="W15" s="142">
        <f t="shared" si="7"/>
        <v>224083.83544729301</v>
      </c>
      <c r="Y15" s="141">
        <f t="shared" si="8"/>
        <v>224083.83544729301</v>
      </c>
      <c r="Z15" s="137">
        <f t="shared" si="3"/>
        <v>0</v>
      </c>
      <c r="AA15" s="137">
        <f t="shared" si="4"/>
        <v>0</v>
      </c>
      <c r="AB15" s="137">
        <f t="shared" si="4"/>
        <v>0</v>
      </c>
      <c r="AC15" s="137">
        <f t="shared" si="4"/>
        <v>0</v>
      </c>
      <c r="AD15" s="137">
        <f t="shared" si="4"/>
        <v>0</v>
      </c>
      <c r="AE15" s="137">
        <f t="shared" si="4"/>
        <v>0</v>
      </c>
      <c r="AF15" s="137">
        <f t="shared" si="4"/>
        <v>55560.512624602787</v>
      </c>
      <c r="AG15" s="137">
        <f t="shared" si="4"/>
        <v>56481.405099043724</v>
      </c>
      <c r="AH15" s="137">
        <f t="shared" si="4"/>
        <v>55867.476782749764</v>
      </c>
      <c r="AI15" s="137">
        <f t="shared" si="4"/>
        <v>56174.440940896748</v>
      </c>
      <c r="AJ15" s="137">
        <f t="shared" si="4"/>
        <v>0</v>
      </c>
      <c r="AK15" s="137">
        <f t="shared" si="4"/>
        <v>0</v>
      </c>
      <c r="AL15" s="137">
        <f t="shared" si="4"/>
        <v>0</v>
      </c>
      <c r="AM15" s="137">
        <f t="shared" si="4"/>
        <v>0</v>
      </c>
      <c r="AN15" s="137">
        <f t="shared" si="4"/>
        <v>0</v>
      </c>
      <c r="AO15" s="137">
        <f t="shared" si="4"/>
        <v>0</v>
      </c>
      <c r="AP15" s="137">
        <f t="shared" si="4"/>
        <v>0</v>
      </c>
      <c r="AQ15" s="137">
        <f t="shared" si="4"/>
        <v>0</v>
      </c>
      <c r="AR15" s="137">
        <f t="shared" si="4"/>
        <v>0</v>
      </c>
      <c r="AS15" s="137">
        <f t="shared" si="4"/>
        <v>0</v>
      </c>
      <c r="AT15" s="137">
        <f t="shared" si="4"/>
        <v>0</v>
      </c>
      <c r="AU15" s="137">
        <f t="shared" si="4"/>
        <v>0</v>
      </c>
      <c r="AW15" s="163">
        <f t="shared" si="9"/>
        <v>56174.440940896748</v>
      </c>
    </row>
    <row r="16" spans="1:49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5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6"/>
        <v>2191</v>
      </c>
      <c r="W16" s="142">
        <f t="shared" si="7"/>
        <v>1425130.6069038401</v>
      </c>
      <c r="Y16" s="141">
        <f t="shared" si="8"/>
        <v>1425130.6069038399</v>
      </c>
      <c r="Z16" s="137">
        <f t="shared" si="3"/>
        <v>2601.7902453744227</v>
      </c>
      <c r="AA16" s="137">
        <f t="shared" si="4"/>
        <v>119682.35128722344</v>
      </c>
      <c r="AB16" s="137">
        <f t="shared" si="4"/>
        <v>117731.00860319263</v>
      </c>
      <c r="AC16" s="137">
        <f t="shared" si="4"/>
        <v>119682.35128722344</v>
      </c>
      <c r="AD16" s="137">
        <f t="shared" si="4"/>
        <v>117731.00860319263</v>
      </c>
      <c r="AE16" s="137">
        <f t="shared" si="4"/>
        <v>119682.35128722344</v>
      </c>
      <c r="AF16" s="137">
        <f t="shared" si="4"/>
        <v>117731.00860319263</v>
      </c>
      <c r="AG16" s="137">
        <f t="shared" si="4"/>
        <v>119682.35128722344</v>
      </c>
      <c r="AH16" s="137">
        <f t="shared" si="4"/>
        <v>118381.45616453623</v>
      </c>
      <c r="AI16" s="137">
        <f t="shared" si="4"/>
        <v>119682.35128722344</v>
      </c>
      <c r="AJ16" s="137">
        <f t="shared" si="4"/>
        <v>117731.00860319263</v>
      </c>
      <c r="AK16" s="137">
        <f t="shared" si="4"/>
        <v>119682.35128722344</v>
      </c>
      <c r="AL16" s="137">
        <f t="shared" si="4"/>
        <v>115129.2183578182</v>
      </c>
      <c r="AM16" s="137">
        <f t="shared" si="4"/>
        <v>0</v>
      </c>
      <c r="AN16" s="137">
        <f t="shared" si="4"/>
        <v>0</v>
      </c>
      <c r="AO16" s="137">
        <f t="shared" si="4"/>
        <v>0</v>
      </c>
      <c r="AP16" s="137">
        <f t="shared" si="4"/>
        <v>0</v>
      </c>
      <c r="AQ16" s="137">
        <f t="shared" si="4"/>
        <v>0</v>
      </c>
      <c r="AR16" s="137">
        <f t="shared" si="4"/>
        <v>0</v>
      </c>
      <c r="AS16" s="137">
        <f t="shared" si="4"/>
        <v>0</v>
      </c>
      <c r="AT16" s="137">
        <f t="shared" si="4"/>
        <v>0</v>
      </c>
      <c r="AU16" s="137">
        <f t="shared" si="4"/>
        <v>0</v>
      </c>
      <c r="AW16" s="163">
        <f t="shared" si="9"/>
        <v>472224.92953545775</v>
      </c>
    </row>
    <row r="17" spans="1:49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5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6"/>
        <v>2191</v>
      </c>
      <c r="W17" s="142">
        <f t="shared" si="7"/>
        <v>1449900.2282753501</v>
      </c>
      <c r="Y17" s="141">
        <f t="shared" si="8"/>
        <v>1449900.2282753498</v>
      </c>
      <c r="Z17" s="137">
        <f t="shared" si="3"/>
        <v>0</v>
      </c>
      <c r="AA17" s="137">
        <f t="shared" si="4"/>
        <v>119115.49114083203</v>
      </c>
      <c r="AB17" s="137">
        <f t="shared" si="4"/>
        <v>119777.24386939223</v>
      </c>
      <c r="AC17" s="137">
        <f t="shared" si="4"/>
        <v>121762.50205507275</v>
      </c>
      <c r="AD17" s="137">
        <f t="shared" si="4"/>
        <v>119777.24386939223</v>
      </c>
      <c r="AE17" s="137">
        <f t="shared" si="4"/>
        <v>121762.50205507275</v>
      </c>
      <c r="AF17" s="137">
        <f t="shared" si="4"/>
        <v>119777.24386939223</v>
      </c>
      <c r="AG17" s="137">
        <f t="shared" si="4"/>
        <v>121762.50205507275</v>
      </c>
      <c r="AH17" s="137">
        <f t="shared" si="4"/>
        <v>120438.9965979524</v>
      </c>
      <c r="AI17" s="137">
        <f t="shared" si="4"/>
        <v>121762.50205507275</v>
      </c>
      <c r="AJ17" s="137">
        <f t="shared" si="4"/>
        <v>119777.24386939223</v>
      </c>
      <c r="AK17" s="137">
        <f t="shared" si="4"/>
        <v>121762.50205507275</v>
      </c>
      <c r="AL17" s="137">
        <f t="shared" si="4"/>
        <v>119777.24386939223</v>
      </c>
      <c r="AM17" s="137">
        <f t="shared" si="4"/>
        <v>2647.0109142407123</v>
      </c>
      <c r="AN17" s="137">
        <f t="shared" si="4"/>
        <v>0</v>
      </c>
      <c r="AO17" s="137">
        <f t="shared" si="4"/>
        <v>0</v>
      </c>
      <c r="AP17" s="137">
        <f t="shared" si="4"/>
        <v>0</v>
      </c>
      <c r="AQ17" s="137">
        <f t="shared" si="4"/>
        <v>0</v>
      </c>
      <c r="AR17" s="137">
        <f t="shared" si="4"/>
        <v>0</v>
      </c>
      <c r="AS17" s="137">
        <f t="shared" si="4"/>
        <v>0</v>
      </c>
      <c r="AT17" s="137">
        <f t="shared" si="4"/>
        <v>0</v>
      </c>
      <c r="AU17" s="137">
        <f t="shared" si="4"/>
        <v>0</v>
      </c>
      <c r="AW17" s="163">
        <f t="shared" si="9"/>
        <v>485726.50276317063</v>
      </c>
    </row>
    <row r="18" spans="1:49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5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6"/>
        <v>1919</v>
      </c>
      <c r="W18" s="142">
        <f t="shared" si="7"/>
        <v>1329216.39250209</v>
      </c>
      <c r="Y18" s="141">
        <f t="shared" si="8"/>
        <v>1329216.3925020904</v>
      </c>
      <c r="Z18" s="137">
        <f t="shared" si="3"/>
        <v>0</v>
      </c>
      <c r="AA18" s="137">
        <f t="shared" si="4"/>
        <v>0</v>
      </c>
      <c r="AB18" s="137">
        <f t="shared" si="4"/>
        <v>0</v>
      </c>
      <c r="AC18" s="137">
        <f t="shared" si="4"/>
        <v>0</v>
      </c>
      <c r="AD18" s="137">
        <f t="shared" si="4"/>
        <v>0</v>
      </c>
      <c r="AE18" s="137">
        <f t="shared" si="4"/>
        <v>0</v>
      </c>
      <c r="AF18" s="137">
        <f t="shared" si="4"/>
        <v>0</v>
      </c>
      <c r="AG18" s="137">
        <f t="shared" si="4"/>
        <v>64417.46977732901</v>
      </c>
      <c r="AH18" s="137">
        <f t="shared" si="4"/>
        <v>126064.29569326753</v>
      </c>
      <c r="AI18" s="137">
        <f t="shared" si="4"/>
        <v>127449.61762396277</v>
      </c>
      <c r="AJ18" s="137">
        <f t="shared" si="4"/>
        <v>125371.63472791991</v>
      </c>
      <c r="AK18" s="137">
        <f t="shared" si="4"/>
        <v>127449.61762396277</v>
      </c>
      <c r="AL18" s="137">
        <f t="shared" si="4"/>
        <v>125371.63472791991</v>
      </c>
      <c r="AM18" s="137">
        <f t="shared" si="4"/>
        <v>127449.61762396277</v>
      </c>
      <c r="AN18" s="137">
        <f t="shared" si="4"/>
        <v>125371.63472791991</v>
      </c>
      <c r="AO18" s="137">
        <f t="shared" si="4"/>
        <v>127449.61762396277</v>
      </c>
      <c r="AP18" s="137">
        <f t="shared" si="4"/>
        <v>126064.29569326753</v>
      </c>
      <c r="AQ18" s="137">
        <f t="shared" si="4"/>
        <v>126756.95665861515</v>
      </c>
      <c r="AR18" s="137">
        <f t="shared" si="4"/>
        <v>0</v>
      </c>
      <c r="AS18" s="137">
        <f t="shared" si="4"/>
        <v>0</v>
      </c>
      <c r="AT18" s="137">
        <f t="shared" si="4"/>
        <v>0</v>
      </c>
      <c r="AU18" s="137">
        <f t="shared" si="4"/>
        <v>0</v>
      </c>
      <c r="AW18" s="163">
        <f t="shared" si="9"/>
        <v>1138734.6270314935</v>
      </c>
    </row>
    <row r="19" spans="1:49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5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6"/>
        <v>2922</v>
      </c>
      <c r="W19" s="142">
        <f t="shared" si="7"/>
        <v>3090219.04165034</v>
      </c>
      <c r="Y19" s="141">
        <f t="shared" si="8"/>
        <v>3090219.04165034</v>
      </c>
      <c r="Z19" s="137">
        <f t="shared" si="3"/>
        <v>0</v>
      </c>
      <c r="AA19" s="137">
        <f t="shared" si="4"/>
        <v>0</v>
      </c>
      <c r="AB19" s="137">
        <f t="shared" si="4"/>
        <v>0</v>
      </c>
      <c r="AC19" s="137">
        <f t="shared" si="4"/>
        <v>0</v>
      </c>
      <c r="AD19" s="137">
        <f t="shared" si="4"/>
        <v>190362.5693008423</v>
      </c>
      <c r="AE19" s="137">
        <f t="shared" si="4"/>
        <v>194592.84861863879</v>
      </c>
      <c r="AF19" s="137">
        <f t="shared" si="4"/>
        <v>191420.13913029141</v>
      </c>
      <c r="AG19" s="137">
        <f t="shared" si="4"/>
        <v>194592.84861863879</v>
      </c>
      <c r="AH19" s="137">
        <f t="shared" si="4"/>
        <v>192477.70895974056</v>
      </c>
      <c r="AI19" s="137">
        <f t="shared" si="4"/>
        <v>194592.84861863879</v>
      </c>
      <c r="AJ19" s="137">
        <f t="shared" si="4"/>
        <v>191420.13913029141</v>
      </c>
      <c r="AK19" s="137">
        <f t="shared" si="4"/>
        <v>194592.84861863879</v>
      </c>
      <c r="AL19" s="137">
        <f t="shared" si="4"/>
        <v>191420.13913029141</v>
      </c>
      <c r="AM19" s="137">
        <f t="shared" si="4"/>
        <v>194592.84861863879</v>
      </c>
      <c r="AN19" s="137">
        <f t="shared" si="4"/>
        <v>191420.13913029141</v>
      </c>
      <c r="AO19" s="137">
        <f t="shared" si="4"/>
        <v>194592.84861863879</v>
      </c>
      <c r="AP19" s="137">
        <f t="shared" si="4"/>
        <v>192477.70895974056</v>
      </c>
      <c r="AQ19" s="137">
        <f t="shared" si="4"/>
        <v>194592.84861863879</v>
      </c>
      <c r="AR19" s="137">
        <f t="shared" si="4"/>
        <v>191420.13913029141</v>
      </c>
      <c r="AS19" s="137">
        <f t="shared" si="4"/>
        <v>194592.84861863879</v>
      </c>
      <c r="AT19" s="137">
        <f t="shared" si="4"/>
        <v>1057.5698294491237</v>
      </c>
      <c r="AU19" s="137">
        <f t="shared" si="4"/>
        <v>0</v>
      </c>
      <c r="AW19" s="163">
        <f t="shared" si="9"/>
        <v>2126772.927022188</v>
      </c>
    </row>
    <row r="20" spans="1:49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5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6"/>
        <v>2922</v>
      </c>
      <c r="W20" s="142">
        <f t="shared" si="7"/>
        <v>2195602.8012064099</v>
      </c>
      <c r="Y20" s="141">
        <f t="shared" si="8"/>
        <v>2195602.8012064095</v>
      </c>
      <c r="Z20" s="137">
        <f t="shared" si="3"/>
        <v>0</v>
      </c>
      <c r="AA20" s="137">
        <f t="shared" si="4"/>
        <v>0</v>
      </c>
      <c r="AB20" s="137">
        <f t="shared" si="4"/>
        <v>0</v>
      </c>
      <c r="AC20" s="137">
        <f t="shared" si="4"/>
        <v>0</v>
      </c>
      <c r="AD20" s="137">
        <f t="shared" si="4"/>
        <v>135252.73929402936</v>
      </c>
      <c r="AE20" s="137">
        <f t="shared" si="4"/>
        <v>138258.35572278555</v>
      </c>
      <c r="AF20" s="137">
        <f t="shared" si="4"/>
        <v>136004.1434012184</v>
      </c>
      <c r="AG20" s="137">
        <f t="shared" si="4"/>
        <v>138258.35572278555</v>
      </c>
      <c r="AH20" s="137">
        <f t="shared" si="4"/>
        <v>136755.54750840747</v>
      </c>
      <c r="AI20" s="137">
        <f t="shared" si="4"/>
        <v>138258.35572278555</v>
      </c>
      <c r="AJ20" s="137">
        <f t="shared" si="4"/>
        <v>136004.1434012184</v>
      </c>
      <c r="AK20" s="137">
        <f t="shared" si="4"/>
        <v>138258.35572278555</v>
      </c>
      <c r="AL20" s="137">
        <f t="shared" si="4"/>
        <v>136004.1434012184</v>
      </c>
      <c r="AM20" s="137">
        <f t="shared" si="4"/>
        <v>138258.35572278555</v>
      </c>
      <c r="AN20" s="137">
        <f t="shared" si="4"/>
        <v>136004.1434012184</v>
      </c>
      <c r="AO20" s="137">
        <f t="shared" si="4"/>
        <v>138258.35572278555</v>
      </c>
      <c r="AP20" s="137">
        <f t="shared" si="4"/>
        <v>136755.54750840747</v>
      </c>
      <c r="AQ20" s="137">
        <f t="shared" si="4"/>
        <v>138258.35572278555</v>
      </c>
      <c r="AR20" s="137">
        <f t="shared" si="4"/>
        <v>136004.1434012184</v>
      </c>
      <c r="AS20" s="137">
        <f t="shared" si="4"/>
        <v>138258.35572278555</v>
      </c>
      <c r="AT20" s="137">
        <f t="shared" si="4"/>
        <v>751.40410718905196</v>
      </c>
      <c r="AU20" s="137">
        <f t="shared" si="4"/>
        <v>0</v>
      </c>
      <c r="AW20" s="163">
        <f t="shared" si="9"/>
        <v>1511073.6595571833</v>
      </c>
    </row>
    <row r="21" spans="1:49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5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6"/>
        <v>2556</v>
      </c>
      <c r="W21" s="142">
        <f t="shared" si="7"/>
        <v>1827361.9317906599</v>
      </c>
      <c r="Y21" s="141">
        <f t="shared" si="8"/>
        <v>1827361.9317906601</v>
      </c>
      <c r="Z21" s="137">
        <f t="shared" si="3"/>
        <v>0</v>
      </c>
      <c r="AA21" s="137">
        <f t="shared" si="4"/>
        <v>113673.92298697768</v>
      </c>
      <c r="AB21" s="137">
        <f t="shared" si="4"/>
        <v>129402.39031850916</v>
      </c>
      <c r="AC21" s="137">
        <f t="shared" si="4"/>
        <v>131547.18131826347</v>
      </c>
      <c r="AD21" s="137">
        <f t="shared" si="4"/>
        <v>129402.39031850916</v>
      </c>
      <c r="AE21" s="137">
        <f t="shared" si="4"/>
        <v>131547.18131826347</v>
      </c>
      <c r="AF21" s="137">
        <f t="shared" si="4"/>
        <v>129402.39031850916</v>
      </c>
      <c r="AG21" s="137">
        <f t="shared" si="4"/>
        <v>131547.18131826347</v>
      </c>
      <c r="AH21" s="137">
        <f t="shared" si="4"/>
        <v>130117.3206517606</v>
      </c>
      <c r="AI21" s="137">
        <f t="shared" si="4"/>
        <v>131547.18131826347</v>
      </c>
      <c r="AJ21" s="137">
        <f t="shared" si="4"/>
        <v>129402.39031850916</v>
      </c>
      <c r="AK21" s="137">
        <f t="shared" si="4"/>
        <v>131547.18131826347</v>
      </c>
      <c r="AL21" s="137">
        <f t="shared" si="4"/>
        <v>129402.39031850916</v>
      </c>
      <c r="AM21" s="137">
        <f t="shared" si="4"/>
        <v>131547.18131826347</v>
      </c>
      <c r="AN21" s="137">
        <f t="shared" si="4"/>
        <v>129402.39031850916</v>
      </c>
      <c r="AO21" s="137">
        <f t="shared" si="4"/>
        <v>17873.258331285797</v>
      </c>
      <c r="AP21" s="137">
        <f t="shared" si="4"/>
        <v>0</v>
      </c>
      <c r="AQ21" s="137">
        <f t="shared" si="4"/>
        <v>0</v>
      </c>
      <c r="AR21" s="137">
        <f t="shared" si="4"/>
        <v>0</v>
      </c>
      <c r="AS21" s="137">
        <f t="shared" si="4"/>
        <v>0</v>
      </c>
      <c r="AT21" s="137">
        <f t="shared" si="4"/>
        <v>0</v>
      </c>
      <c r="AU21" s="137">
        <f t="shared" si="4"/>
        <v>0</v>
      </c>
      <c r="AW21" s="163">
        <f t="shared" si="9"/>
        <v>800721.9732416037</v>
      </c>
    </row>
    <row r="22" spans="1:49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5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>
        <f t="shared" si="6"/>
        <v>2191</v>
      </c>
      <c r="W22" s="142">
        <v>41722</v>
      </c>
      <c r="Y22" s="141">
        <f t="shared" si="8"/>
        <v>41721.999999999993</v>
      </c>
      <c r="Z22" s="137">
        <f t="shared" si="3"/>
        <v>0</v>
      </c>
      <c r="AA22" s="137">
        <f t="shared" si="4"/>
        <v>19.042446371519855</v>
      </c>
      <c r="AB22" s="137">
        <f t="shared" si="4"/>
        <v>3446.6827932450938</v>
      </c>
      <c r="AC22" s="137">
        <f t="shared" si="4"/>
        <v>3503.8101323596529</v>
      </c>
      <c r="AD22" s="137">
        <f t="shared" si="4"/>
        <v>3446.6827932450938</v>
      </c>
      <c r="AE22" s="137">
        <f t="shared" si="4"/>
        <v>3503.8101323596529</v>
      </c>
      <c r="AF22" s="137">
        <f t="shared" si="4"/>
        <v>3446.6827932450938</v>
      </c>
      <c r="AG22" s="137">
        <f t="shared" si="4"/>
        <v>3503.8101323596529</v>
      </c>
      <c r="AH22" s="137">
        <f t="shared" si="4"/>
        <v>3465.7252396166132</v>
      </c>
      <c r="AI22" s="137">
        <f t="shared" si="4"/>
        <v>3503.8101323596529</v>
      </c>
      <c r="AJ22" s="137">
        <f t="shared" si="4"/>
        <v>3446.6827932450938</v>
      </c>
      <c r="AK22" s="137">
        <f t="shared" si="4"/>
        <v>3503.8101323596529</v>
      </c>
      <c r="AL22" s="137">
        <f t="shared" si="4"/>
        <v>3446.6827932450938</v>
      </c>
      <c r="AM22" s="137">
        <f t="shared" si="4"/>
        <v>3484.7676859881335</v>
      </c>
      <c r="AN22" s="137">
        <f t="shared" si="4"/>
        <v>0</v>
      </c>
      <c r="AO22" s="137">
        <f t="shared" si="4"/>
        <v>0</v>
      </c>
      <c r="AP22" s="137">
        <f t="shared" si="4"/>
        <v>0</v>
      </c>
      <c r="AQ22" s="137">
        <f t="shared" si="4"/>
        <v>0</v>
      </c>
      <c r="AR22" s="137">
        <f t="shared" si="4"/>
        <v>0</v>
      </c>
      <c r="AS22" s="137">
        <f t="shared" si="4"/>
        <v>0</v>
      </c>
      <c r="AT22" s="137">
        <f t="shared" si="4"/>
        <v>0</v>
      </c>
      <c r="AU22" s="137">
        <f t="shared" si="4"/>
        <v>0</v>
      </c>
      <c r="AW22" s="163">
        <f t="shared" si="9"/>
        <v>17385.753537197626</v>
      </c>
    </row>
    <row r="23" spans="1:49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5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>
        <f t="shared" si="6"/>
        <v>2191</v>
      </c>
      <c r="W23" s="142">
        <v>48676</v>
      </c>
      <c r="Y23" s="141">
        <f t="shared" si="8"/>
        <v>48676</v>
      </c>
      <c r="Z23" s="137">
        <f t="shared" si="3"/>
        <v>0</v>
      </c>
      <c r="AA23" s="137">
        <f t="shared" si="4"/>
        <v>22.21633957097216</v>
      </c>
      <c r="AB23" s="137">
        <f t="shared" si="4"/>
        <v>4021.157462345961</v>
      </c>
      <c r="AC23" s="137">
        <f t="shared" si="4"/>
        <v>4087.8064810588771</v>
      </c>
      <c r="AD23" s="137">
        <f t="shared" si="4"/>
        <v>4021.157462345961</v>
      </c>
      <c r="AE23" s="137">
        <f t="shared" si="4"/>
        <v>4087.8064810588771</v>
      </c>
      <c r="AF23" s="137">
        <f t="shared" si="4"/>
        <v>4021.157462345961</v>
      </c>
      <c r="AG23" s="137">
        <f t="shared" si="4"/>
        <v>4087.8064810588771</v>
      </c>
      <c r="AH23" s="137">
        <f t="shared" si="4"/>
        <v>4043.3738019169327</v>
      </c>
      <c r="AI23" s="137">
        <f t="shared" si="4"/>
        <v>4087.8064810588771</v>
      </c>
      <c r="AJ23" s="137">
        <f t="shared" si="4"/>
        <v>4021.157462345961</v>
      </c>
      <c r="AK23" s="137">
        <f t="shared" si="4"/>
        <v>4087.8064810588771</v>
      </c>
      <c r="AL23" s="137">
        <f t="shared" si="4"/>
        <v>4021.157462345961</v>
      </c>
      <c r="AM23" s="137">
        <f t="shared" si="4"/>
        <v>4065.5901414879054</v>
      </c>
      <c r="AN23" s="137">
        <f t="shared" si="4"/>
        <v>0</v>
      </c>
      <c r="AO23" s="137">
        <f t="shared" si="4"/>
        <v>0</v>
      </c>
      <c r="AP23" s="137">
        <f t="shared" si="4"/>
        <v>0</v>
      </c>
      <c r="AQ23" s="137">
        <f t="shared" si="4"/>
        <v>0</v>
      </c>
      <c r="AR23" s="137">
        <f t="shared" si="4"/>
        <v>0</v>
      </c>
      <c r="AS23" s="137">
        <f t="shared" ref="AS23:AU23" si="10">MAX((MIN(AS$8,$H23)-MAX(AS$7,$G23))/$V23*$W23,0)</f>
        <v>0</v>
      </c>
      <c r="AT23" s="137">
        <f t="shared" si="10"/>
        <v>0</v>
      </c>
      <c r="AU23" s="137">
        <f t="shared" si="10"/>
        <v>0</v>
      </c>
      <c r="AW23" s="163">
        <f t="shared" si="9"/>
        <v>20283.518028297582</v>
      </c>
    </row>
    <row r="24" spans="1:49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11">SUM(R11:R23)</f>
        <v>20936576.387845017</v>
      </c>
      <c r="S24" s="138">
        <f t="shared" si="11"/>
        <v>5049914.0509834364</v>
      </c>
      <c r="T24" s="138">
        <f t="shared" si="11"/>
        <v>15886662.336861584</v>
      </c>
      <c r="U24" s="71"/>
      <c r="V24" s="71"/>
      <c r="W24" s="138">
        <f>SUM(W11:W23)</f>
        <v>15756060.336861584</v>
      </c>
      <c r="X24" s="100"/>
      <c r="Y24" s="138">
        <f>SUM(Y11:Y23)</f>
        <v>15756060.336861584</v>
      </c>
      <c r="Z24" s="138">
        <f t="shared" ref="Z24:AC24" si="12">SUM(Z11:Z23)</f>
        <v>93845.660063996052</v>
      </c>
      <c r="AA24" s="138">
        <f t="shared" si="12"/>
        <v>677874.15498910879</v>
      </c>
      <c r="AB24" s="138">
        <f t="shared" si="12"/>
        <v>694434.81278935971</v>
      </c>
      <c r="AC24" s="138">
        <f t="shared" si="12"/>
        <v>712174.95581883157</v>
      </c>
      <c r="AD24" s="138">
        <f t="shared" ref="AD24:AU24" si="13">SUM(AD11:AD23)</f>
        <v>1060323.7445973158</v>
      </c>
      <c r="AE24" s="138">
        <f t="shared" si="13"/>
        <v>1079737.1282334118</v>
      </c>
      <c r="AF24" s="138">
        <f t="shared" si="13"/>
        <v>1117693.2311585569</v>
      </c>
      <c r="AG24" s="138">
        <f t="shared" si="13"/>
        <v>1200636.0031097846</v>
      </c>
      <c r="AH24" s="138">
        <f t="shared" si="13"/>
        <v>1249932.6275764571</v>
      </c>
      <c r="AI24" s="138">
        <f t="shared" si="13"/>
        <v>1263138.6805926743</v>
      </c>
      <c r="AJ24" s="138">
        <f t="shared" si="13"/>
        <v>1147230.7300487894</v>
      </c>
      <c r="AK24" s="138">
        <f t="shared" si="13"/>
        <v>1166245.6040274987</v>
      </c>
      <c r="AL24" s="138">
        <f t="shared" si="13"/>
        <v>1053385.0699847934</v>
      </c>
      <c r="AM24" s="138">
        <f t="shared" si="13"/>
        <v>602045.37202536734</v>
      </c>
      <c r="AN24" s="138">
        <f t="shared" si="13"/>
        <v>582198.30757793889</v>
      </c>
      <c r="AO24" s="138">
        <f t="shared" si="13"/>
        <v>478174.08029667288</v>
      </c>
      <c r="AP24" s="138">
        <f t="shared" si="13"/>
        <v>455297.55216141557</v>
      </c>
      <c r="AQ24" s="138">
        <f t="shared" si="13"/>
        <v>459608.16100003954</v>
      </c>
      <c r="AR24" s="138">
        <f t="shared" si="13"/>
        <v>327424.28253150982</v>
      </c>
      <c r="AS24" s="138">
        <f t="shared" si="13"/>
        <v>332851.20434142434</v>
      </c>
      <c r="AT24" s="138">
        <f t="shared" si="13"/>
        <v>1808.9739366381757</v>
      </c>
      <c r="AU24" s="138">
        <f t="shared" si="13"/>
        <v>0</v>
      </c>
    </row>
    <row r="25" spans="1:49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9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9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Y27" s="80"/>
      <c r="Z27" s="80"/>
      <c r="AA27" s="80"/>
      <c r="AB27" s="80"/>
      <c r="AC27" s="80"/>
    </row>
    <row r="28" spans="1:49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Y28" s="80"/>
      <c r="Z28" s="80"/>
      <c r="AA28" s="80"/>
      <c r="AB28" s="80"/>
      <c r="AC28" s="80"/>
    </row>
    <row r="29" spans="1:49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Y29" s="80"/>
      <c r="Z29" s="80"/>
      <c r="AA29" s="80"/>
      <c r="AB29" s="80"/>
      <c r="AC29" s="80"/>
    </row>
    <row r="30" spans="1:49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Y30" s="109"/>
      <c r="Z30" s="109"/>
      <c r="AA30" s="109"/>
      <c r="AB30" s="109"/>
      <c r="AC30" s="109"/>
    </row>
    <row r="31" spans="1:49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Y31" s="111"/>
      <c r="Z31" s="111"/>
      <c r="AA31" s="111"/>
      <c r="AB31" s="111"/>
      <c r="AC31" s="111"/>
      <c r="AD31" s="74"/>
      <c r="AE31" s="74"/>
      <c r="AF31" s="74"/>
      <c r="AG31" s="74"/>
      <c r="AH31" s="74"/>
      <c r="AI31" s="74"/>
      <c r="AJ31" s="74"/>
      <c r="AK31" s="74"/>
      <c r="AL31" s="74"/>
    </row>
    <row r="32" spans="1:49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9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Y33" s="100"/>
      <c r="Z33" s="100"/>
      <c r="AA33" s="100"/>
      <c r="AB33" s="100"/>
      <c r="AC33" s="100"/>
    </row>
    <row r="34" spans="5:29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9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9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9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9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9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9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9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9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9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9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9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9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9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9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E17" sqref="E17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22" t="s">
        <v>52</v>
      </c>
      <c r="D3" s="222"/>
      <c r="E3" s="222"/>
      <c r="F3" s="222"/>
      <c r="G3" s="222"/>
    </row>
    <row r="4" spans="3:7" ht="15.75" x14ac:dyDescent="0.2">
      <c r="C4" s="115" t="s">
        <v>112</v>
      </c>
      <c r="D4" s="115" t="s">
        <v>39</v>
      </c>
      <c r="E4" s="115" t="s">
        <v>108</v>
      </c>
      <c r="F4" s="115" t="s">
        <v>109</v>
      </c>
      <c r="G4" s="115" t="s">
        <v>111</v>
      </c>
    </row>
    <row r="5" spans="3:7" x14ac:dyDescent="0.2">
      <c r="C5" s="151">
        <v>-634741</v>
      </c>
      <c r="D5" s="151">
        <v>-987496</v>
      </c>
      <c r="E5" s="151">
        <v>-500453</v>
      </c>
      <c r="F5" s="151">
        <v>-195196</v>
      </c>
      <c r="G5" s="151">
        <f>C5-D5-E5+F5</f>
        <v>658012</v>
      </c>
    </row>
    <row r="8" spans="3:7" ht="15.75" x14ac:dyDescent="0.2">
      <c r="C8" s="223" t="s">
        <v>53</v>
      </c>
      <c r="D8" s="224"/>
      <c r="E8" s="224"/>
      <c r="F8" s="224"/>
      <c r="G8" s="225"/>
    </row>
    <row r="9" spans="3:7" ht="15.75" x14ac:dyDescent="0.2">
      <c r="C9" s="115" t="s">
        <v>112</v>
      </c>
      <c r="D9" s="115" t="s">
        <v>39</v>
      </c>
      <c r="E9" s="115" t="s">
        <v>110</v>
      </c>
      <c r="F9" s="115" t="s">
        <v>108</v>
      </c>
      <c r="G9" s="115" t="s">
        <v>111</v>
      </c>
    </row>
    <row r="10" spans="3:7" x14ac:dyDescent="0.2">
      <c r="C10" s="151">
        <v>-648284.57639591605</v>
      </c>
      <c r="D10" s="151">
        <v>-1369050</v>
      </c>
      <c r="E10" s="151">
        <v>-516815.6944444445</v>
      </c>
      <c r="F10" s="151">
        <v>-500453</v>
      </c>
      <c r="G10" s="151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 - Marion</cp:lastModifiedBy>
  <cp:lastPrinted>2018-03-12T09:53:41Z</cp:lastPrinted>
  <dcterms:created xsi:type="dcterms:W3CDTF">1996-10-14T23:33:28Z</dcterms:created>
  <dcterms:modified xsi:type="dcterms:W3CDTF">2021-09-06T09:51:40Z</dcterms:modified>
</cp:coreProperties>
</file>