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Orpea\rapports\Clotures\2021-09-30\Envoyés\"/>
    </mc:Choice>
  </mc:AlternateContent>
  <xr:revisionPtr revIDLastSave="0" documentId="13_ncr:1_{FA233A12-3D67-402B-8794-E61B9F03019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Valuation!$A$1:$AA$102</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E97" i="1" l="1"/>
  <c r="AF97" i="1" s="1"/>
  <c r="AE92" i="1"/>
  <c r="AF92" i="1" s="1"/>
  <c r="AE89" i="1"/>
  <c r="AF89" i="1" s="1"/>
  <c r="AE88" i="1"/>
  <c r="AF88" i="1" s="1"/>
  <c r="AE83" i="1"/>
  <c r="AF83" i="1" s="1"/>
  <c r="AE82" i="1"/>
  <c r="AF82" i="1" s="1"/>
  <c r="AE81" i="1"/>
  <c r="AF81" i="1" s="1"/>
  <c r="AE80" i="1"/>
  <c r="AF80" i="1" s="1"/>
  <c r="AE77" i="1"/>
  <c r="AF77" i="1" s="1"/>
  <c r="AE76" i="1"/>
  <c r="AF76" i="1" s="1"/>
  <c r="AE75" i="1"/>
  <c r="AF75" i="1" s="1"/>
  <c r="AE74" i="1"/>
  <c r="AF74" i="1" s="1"/>
  <c r="AE69" i="1"/>
  <c r="AF69" i="1" s="1"/>
  <c r="AE63" i="1"/>
  <c r="AF63" i="1" s="1"/>
  <c r="AE62" i="1"/>
  <c r="AF62" i="1" s="1"/>
  <c r="AE59" i="1"/>
  <c r="AF59" i="1" s="1"/>
  <c r="AE54" i="1"/>
  <c r="AF54" i="1" s="1"/>
  <c r="AE53" i="1"/>
  <c r="AF53" i="1" s="1"/>
  <c r="AE50" i="1"/>
  <c r="AF50" i="1" s="1"/>
  <c r="AE49" i="1"/>
  <c r="AF49" i="1" s="1"/>
  <c r="AE48" i="1"/>
  <c r="AF48" i="1" s="1"/>
  <c r="AE47" i="1"/>
  <c r="AF47" i="1" s="1"/>
  <c r="AE46" i="1"/>
  <c r="AF46" i="1" s="1"/>
  <c r="AE41" i="1"/>
  <c r="AF41" i="1" s="1"/>
  <c r="AE40" i="1"/>
  <c r="AF40" i="1" s="1"/>
  <c r="AE39" i="1"/>
  <c r="AF39" i="1" s="1"/>
  <c r="AE38" i="1"/>
  <c r="AF38" i="1" s="1"/>
  <c r="AE37" i="1"/>
  <c r="AF37" i="1" s="1"/>
  <c r="AE34" i="1"/>
  <c r="AF34" i="1" s="1"/>
  <c r="AE33" i="1"/>
  <c r="AF33" i="1" s="1"/>
  <c r="AE32" i="1"/>
  <c r="AF32" i="1" s="1"/>
  <c r="AE31" i="1"/>
  <c r="AF31" i="1" s="1"/>
  <c r="AE30" i="1"/>
  <c r="AF30" i="1" s="1"/>
  <c r="AE29" i="1"/>
  <c r="AF29" i="1" s="1"/>
  <c r="AE24" i="1"/>
  <c r="AF24" i="1" s="1"/>
  <c r="AE23" i="1"/>
  <c r="AF23" i="1" s="1"/>
  <c r="AE20" i="1"/>
  <c r="AF20" i="1" s="1"/>
  <c r="AE19" i="1"/>
  <c r="AF19" i="1" s="1"/>
  <c r="AE18" i="1"/>
  <c r="AF18" i="1" s="1"/>
  <c r="AE17" i="1"/>
  <c r="AF17" i="1" s="1"/>
  <c r="AG17" i="1" l="1"/>
  <c r="AH17" i="1" s="1"/>
  <c r="AH27" i="1" s="1"/>
  <c r="AG97" i="1"/>
  <c r="AH97" i="1" s="1"/>
  <c r="AH100" i="1" s="1"/>
  <c r="AG92" i="1"/>
  <c r="AH92" i="1"/>
  <c r="AG89" i="1"/>
  <c r="AH89" i="1" s="1"/>
  <c r="AG88" i="1"/>
  <c r="AH88" i="1" s="1"/>
  <c r="AG82" i="1"/>
  <c r="AH82" i="1" s="1"/>
  <c r="AG80" i="1"/>
  <c r="AH80" i="1" s="1"/>
  <c r="AG81" i="1"/>
  <c r="AH81" i="1" s="1"/>
  <c r="AG83" i="1"/>
  <c r="AH83" i="1" s="1"/>
  <c r="AG74" i="1"/>
  <c r="AH74" i="1" s="1"/>
  <c r="AH86" i="1" s="1"/>
  <c r="AG75" i="1"/>
  <c r="AH75" i="1" s="1"/>
  <c r="AG76" i="1"/>
  <c r="AH76" i="1" s="1"/>
  <c r="AG77" i="1"/>
  <c r="AH77" i="1" s="1"/>
  <c r="AG69" i="1"/>
  <c r="AH69" i="1" s="1"/>
  <c r="AH72" i="1" s="1"/>
  <c r="AG62" i="1"/>
  <c r="AH62" i="1" s="1"/>
  <c r="AG63" i="1"/>
  <c r="AH63" i="1" s="1"/>
  <c r="AG59" i="1"/>
  <c r="AH59" i="1" s="1"/>
  <c r="AG54" i="1"/>
  <c r="AH54" i="1" s="1"/>
  <c r="AG53" i="1"/>
  <c r="AH53" i="1" s="1"/>
  <c r="AG50" i="1"/>
  <c r="AH50" i="1" s="1"/>
  <c r="AG47" i="1"/>
  <c r="AH47" i="1" s="1"/>
  <c r="AG49" i="1"/>
  <c r="AH49" i="1" s="1"/>
  <c r="AG46" i="1"/>
  <c r="AH46" i="1" s="1"/>
  <c r="AG48" i="1"/>
  <c r="AH48" i="1" s="1"/>
  <c r="AG41" i="1"/>
  <c r="AH41" i="1" s="1"/>
  <c r="AG38" i="1"/>
  <c r="AH38" i="1" s="1"/>
  <c r="AG40" i="1"/>
  <c r="AH40" i="1" s="1"/>
  <c r="AG37" i="1"/>
  <c r="AH37" i="1" s="1"/>
  <c r="AG39" i="1"/>
  <c r="AH39" i="1" s="1"/>
  <c r="AG34" i="1"/>
  <c r="AH34" i="1" s="1"/>
  <c r="AG30" i="1"/>
  <c r="AH30" i="1" s="1"/>
  <c r="AG29" i="1"/>
  <c r="AH29" i="1" s="1"/>
  <c r="AG31" i="1"/>
  <c r="AH31" i="1" s="1"/>
  <c r="AG32" i="1"/>
  <c r="AH32" i="1" s="1"/>
  <c r="AG33" i="1"/>
  <c r="AH33" i="1" s="1"/>
  <c r="AG23" i="1"/>
  <c r="AH23" i="1" s="1"/>
  <c r="AG24" i="1"/>
  <c r="AH24" i="1" s="1"/>
  <c r="AG19" i="1"/>
  <c r="AH19" i="1" s="1"/>
  <c r="AG20" i="1"/>
  <c r="AH20" i="1" s="1"/>
  <c r="AG18" i="1"/>
  <c r="AH18" i="1" s="1"/>
  <c r="AH44" i="1" l="1"/>
  <c r="AH102" i="1" s="1"/>
  <c r="AH95" i="1"/>
  <c r="AH57" i="1"/>
  <c r="AH66" i="1"/>
</calcChain>
</file>

<file path=xl/sharedStrings.xml><?xml version="1.0" encoding="utf-8"?>
<sst xmlns="http://schemas.openxmlformats.org/spreadsheetml/2006/main" count="453" uniqueCount="107">
  <si>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</si>
  <si>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</si>
  <si>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</si>
  <si>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</si>
  <si>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</si>
  <si>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</si>
  <si>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</si>
  <si>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</si>
  <si>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</si>
  <si>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</si>
  <si>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</si>
  <si>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</si>
  <si>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</si>
  <si>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</si>
  <si>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</si>
  <si>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</si>
  <si>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</si>
  <si>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</si>
  <si>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</si>
  <si>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</si>
  <si>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</si>
  <si>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</si>
  <si>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30/09/2021</t>
  </si>
  <si>
    <t>Calculation Date: 07/10/2021 14:13:21</t>
  </si>
  <si>
    <t>292-D</t>
  </si>
  <si>
    <t>New Hedge</t>
  </si>
  <si>
    <t>CACIB</t>
  </si>
  <si>
    <t>BUY</t>
  </si>
  <si>
    <t>FORWARD</t>
  </si>
  <si>
    <t>EUR</t>
  </si>
  <si>
    <t>AED</t>
  </si>
  <si>
    <t>EURAED</t>
  </si>
  <si>
    <t>SELL</t>
  </si>
  <si>
    <t>301-D</t>
  </si>
  <si>
    <t>SG</t>
  </si>
  <si>
    <t>315-D</t>
  </si>
  <si>
    <t>328-D</t>
  </si>
  <si>
    <t>310-D</t>
  </si>
  <si>
    <t>333-D</t>
  </si>
  <si>
    <t>299-D</t>
  </si>
  <si>
    <t>HYPO</t>
  </si>
  <si>
    <t>CHF</t>
  </si>
  <si>
    <t>EURCHF</t>
  </si>
  <si>
    <t>304-D</t>
  </si>
  <si>
    <t>306-D</t>
  </si>
  <si>
    <t>316-D</t>
  </si>
  <si>
    <t>321-D</t>
  </si>
  <si>
    <t>324-D</t>
  </si>
  <si>
    <t>Natixis</t>
  </si>
  <si>
    <t>307-D</t>
  </si>
  <si>
    <t>308-D</t>
  </si>
  <si>
    <t>322-D</t>
  </si>
  <si>
    <t>340-D</t>
  </si>
  <si>
    <t>336-D</t>
  </si>
  <si>
    <t>300-D</t>
  </si>
  <si>
    <t>KBC</t>
  </si>
  <si>
    <t>CZK</t>
  </si>
  <si>
    <t>EURCZK</t>
  </si>
  <si>
    <t>302-D</t>
  </si>
  <si>
    <t>317-D</t>
  </si>
  <si>
    <t>318-D</t>
  </si>
  <si>
    <t>330-D</t>
  </si>
  <si>
    <t>291-D</t>
  </si>
  <si>
    <t>334-D</t>
  </si>
  <si>
    <t>338-D</t>
  </si>
  <si>
    <t>MXN</t>
  </si>
  <si>
    <t>EURMXN</t>
  </si>
  <si>
    <t>298-D</t>
  </si>
  <si>
    <t>PLN</t>
  </si>
  <si>
    <t>EURPLN</t>
  </si>
  <si>
    <t>303-D</t>
  </si>
  <si>
    <t>320-D</t>
  </si>
  <si>
    <t>329-D</t>
  </si>
  <si>
    <t>BNP</t>
  </si>
  <si>
    <t>312-D</t>
  </si>
  <si>
    <t>323-D</t>
  </si>
  <si>
    <t>293-D</t>
  </si>
  <si>
    <t>335-D</t>
  </si>
  <si>
    <t>296-D</t>
  </si>
  <si>
    <t>RUB</t>
  </si>
  <si>
    <t>EURRUB</t>
  </si>
  <si>
    <t>297-D</t>
  </si>
  <si>
    <t>337-D</t>
  </si>
  <si>
    <t>319-D</t>
  </si>
  <si>
    <t>SGD</t>
  </si>
  <si>
    <t>EURSGD</t>
  </si>
  <si>
    <t>TOTAL EURAED</t>
  </si>
  <si>
    <t>TOTAL EURCHF</t>
  </si>
  <si>
    <t>TOTAL EURCZK</t>
  </si>
  <si>
    <t>TOTAL EURMXN</t>
  </si>
  <si>
    <t>TOTAL EURPLN</t>
  </si>
  <si>
    <t>TOTAL EURRUB</t>
  </si>
  <si>
    <t>TOTAL EURSGD</t>
  </si>
  <si>
    <t>GRAND TOTAL</t>
  </si>
  <si>
    <t>309-D</t>
  </si>
  <si>
    <t>HRK</t>
  </si>
  <si>
    <t>EURHRK</t>
  </si>
  <si>
    <t>294-D</t>
  </si>
  <si>
    <t>341-D</t>
  </si>
  <si>
    <t>TOTAL EURHRK</t>
  </si>
  <si>
    <t>EURUSD</t>
  </si>
  <si>
    <t>EURBHD</t>
  </si>
  <si>
    <t>CNYUSD</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</si>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</sst>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3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0" borderId="0" xfId="142"/>
    <xf numFmtId="169" fontId="40" fillId="31" borderId="0" xfId="142" applyNumberFormat="1" applyFont="1" applyFill="1" applyBorder="1" applyAlignment="1">
      <alignment horizontal="center" vertical="center"/>
    </xf>
    <xf numFmtId="171" fontId="40" fillId="31" borderId="0" xfId="142" applyNumberFormat="1" applyFont="1" applyFill="1" applyBorder="1" applyAlignment="1">
      <alignment horizontal="center" vertical="center"/>
    </xf>
    <xf numFmtId="164" fontId="40" fillId="31" borderId="0" xfId="142" applyNumberFormat="1" applyFont="1" applyFill="1" applyBorder="1" applyAlignment="1">
      <alignment horizontal="center" vertical="center"/>
    </xf>
    <xf numFmtId="0" fontId="1" fillId="0" borderId="0" xfId="142" applyFont="1" applyBorder="1"/>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F5E9BDB6-2B47-4109-9FDD-AF1186DDE6FA}"/>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7"/>
  <sheetViews>
    <sheetView showGridLines="0" tabSelected="1" workbookViewId="0">
      <pane ySplit="15" topLeftCell="A16"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02" customWidth="1"/>
    <col min="34" max="34" width="13.140625" style="102" bestFit="1" customWidth="1"/>
  </cols>
  <sheetData>
    <row r="1" spans="1:34" s="3" customFormat="1" ht="30"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89" t="s">
        <v>100</v>
      </c>
      <c r="AF1" s="90">
        <v>1.1578999999999999</v>
      </c>
      <c r="AG1" s="91"/>
      <c r="AH1" s="92"/>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89" t="s">
        <v>57</v>
      </c>
      <c r="AF2" s="93">
        <v>25.495000000000001</v>
      </c>
      <c r="AG2" s="94"/>
      <c r="AH2" s="92"/>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89" t="s">
        <v>69</v>
      </c>
      <c r="AF3" s="90">
        <v>4.6196999999999999</v>
      </c>
      <c r="AG3" s="95"/>
      <c r="AH3" s="92"/>
    </row>
    <row r="4" spans="1:34" s="7" customFormat="1" ht="15.75"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89" t="s">
        <v>42</v>
      </c>
      <c r="AF4" s="90">
        <v>1.083</v>
      </c>
      <c r="AG4" s="95"/>
      <c r="AH4" s="92"/>
    </row>
    <row r="5" spans="1:34" s="7" customFormat="1" ht="15.75"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89" t="s">
        <v>85</v>
      </c>
      <c r="AF5" s="90">
        <v>1.5760000000000001</v>
      </c>
      <c r="AG5" s="95"/>
      <c r="AH5" s="92"/>
    </row>
    <row r="6" spans="1:34" s="7" customFormat="1" ht="15.75"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89" t="s">
        <v>101</v>
      </c>
      <c r="AF6" s="90">
        <v>0.43709999999999999</v>
      </c>
      <c r="AG6" s="95"/>
      <c r="AH6" s="92"/>
    </row>
    <row r="7" spans="1:34" s="7" customFormat="1" ht="15.75"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89" t="s">
        <v>80</v>
      </c>
      <c r="AF7" s="90">
        <v>84.339100000000002</v>
      </c>
      <c r="AG7" s="95"/>
      <c r="AH7" s="92"/>
    </row>
    <row r="8" spans="1:34" s="7" customFormat="1" ht="15.75" x14ac:dyDescent="0.25">
      <c r="A8" s="6"/>
      <c r="B8" s="11"/>
      <c r="C8" s="11"/>
      <c r="D8" s="12"/>
      <c r="E8" s="36"/>
      <c r="F8" s="36"/>
      <c r="G8" s="36"/>
      <c r="H8" s="9"/>
      <c r="I8" s="9"/>
      <c r="J8" s="9"/>
      <c r="K8" s="39"/>
      <c r="L8" s="9"/>
      <c r="M8" s="9"/>
      <c r="N8" s="9"/>
      <c r="O8" s="39"/>
      <c r="P8" s="39"/>
      <c r="Q8" s="9"/>
      <c r="R8" s="79"/>
      <c r="S8" s="83"/>
      <c r="T8" s="83"/>
      <c r="U8" s="10"/>
      <c r="V8" s="71"/>
      <c r="W8" s="71"/>
      <c r="X8" s="42"/>
      <c r="Y8" s="42"/>
      <c r="Z8" s="42"/>
      <c r="AA8" s="42"/>
      <c r="AC8" s="11"/>
      <c r="AE8" s="89" t="s">
        <v>31</v>
      </c>
      <c r="AF8" s="90">
        <v>4.2530000000000001</v>
      </c>
      <c r="AG8" s="95"/>
      <c r="AH8" s="92"/>
    </row>
    <row r="9" spans="1:34" s="7" customFormat="1" ht="15.75" x14ac:dyDescent="0.25">
      <c r="A9" s="6"/>
      <c r="B9" s="11"/>
      <c r="C9" s="11"/>
      <c r="D9" s="12"/>
      <c r="E9" s="36"/>
      <c r="F9" s="36"/>
      <c r="G9" s="36"/>
      <c r="H9" s="9"/>
      <c r="I9" s="9"/>
      <c r="J9" s="9"/>
      <c r="K9" s="39"/>
      <c r="L9" s="9"/>
      <c r="M9" s="9"/>
      <c r="N9" s="9"/>
      <c r="O9" s="39"/>
      <c r="P9" s="39"/>
      <c r="Q9" s="9"/>
      <c r="R9" s="79"/>
      <c r="S9" s="83"/>
      <c r="T9" s="83"/>
      <c r="U9" s="10"/>
      <c r="V9" s="71"/>
      <c r="W9" s="71"/>
      <c r="X9" s="42"/>
      <c r="Y9" s="42"/>
      <c r="Z9" s="42"/>
      <c r="AA9" s="42"/>
      <c r="AC9" s="11"/>
      <c r="AE9" s="89" t="s">
        <v>96</v>
      </c>
      <c r="AF9" s="90">
        <v>7.4889000000000001</v>
      </c>
      <c r="AG9" s="95"/>
      <c r="AH9" s="92"/>
    </row>
    <row r="10" spans="1:34" s="7" customFormat="1" ht="15.75" x14ac:dyDescent="0.25">
      <c r="A10" s="6"/>
      <c r="B10" s="11"/>
      <c r="C10" s="11"/>
      <c r="D10" s="12"/>
      <c r="E10" s="36"/>
      <c r="F10" s="36"/>
      <c r="G10" s="36"/>
      <c r="H10" s="9"/>
      <c r="I10" s="9"/>
      <c r="J10" s="9"/>
      <c r="K10" s="39"/>
      <c r="L10" s="9"/>
      <c r="M10" s="9"/>
      <c r="N10" s="9"/>
      <c r="O10" s="39"/>
      <c r="P10" s="39"/>
      <c r="Q10" s="9"/>
      <c r="R10" s="79"/>
      <c r="S10" s="83"/>
      <c r="T10" s="83"/>
      <c r="U10" s="10"/>
      <c r="V10" s="71"/>
      <c r="W10" s="71"/>
      <c r="X10" s="42"/>
      <c r="Y10" s="42"/>
      <c r="Z10" s="42"/>
      <c r="AA10" s="42"/>
      <c r="AC10" s="11"/>
      <c r="AE10" s="89" t="s">
        <v>102</v>
      </c>
      <c r="AF10" s="90">
        <v>0.15470225927558887</v>
      </c>
      <c r="AG10" s="95"/>
      <c r="AH10" s="92"/>
    </row>
    <row r="11" spans="1:34" s="7" customFormat="1" ht="15.75" x14ac:dyDescent="0.25">
      <c r="B11" s="13"/>
      <c r="C11" s="13"/>
      <c r="D11" s="12"/>
      <c r="E11" s="36"/>
      <c r="F11" s="36"/>
      <c r="G11" s="36"/>
      <c r="H11" s="9"/>
      <c r="I11" s="9"/>
      <c r="J11" s="9"/>
      <c r="K11" s="39"/>
      <c r="L11" s="9"/>
      <c r="M11" s="9"/>
      <c r="N11" s="9"/>
      <c r="O11" s="39"/>
      <c r="P11" s="39"/>
      <c r="Q11" s="9"/>
      <c r="R11" s="79"/>
      <c r="S11" s="83"/>
      <c r="T11" s="83"/>
      <c r="U11" s="10"/>
      <c r="V11" s="71"/>
      <c r="W11" s="71"/>
      <c r="X11" s="42"/>
      <c r="Y11" s="42"/>
      <c r="Z11" s="42"/>
      <c r="AA11" s="42"/>
      <c r="AC11" s="13"/>
      <c r="AE11" s="89" t="s">
        <v>66</v>
      </c>
      <c r="AF11" s="90">
        <v>23.7439</v>
      </c>
      <c r="AG11" s="95"/>
      <c r="AH11" s="92"/>
    </row>
    <row r="12" spans="1:34" s="7" customFormat="1" ht="6" customHeight="1" x14ac:dyDescent="0.25">
      <c r="B12" s="13"/>
      <c r="C12" s="13"/>
      <c r="D12" s="12"/>
      <c r="E12" s="36"/>
      <c r="F12" s="36"/>
      <c r="G12" s="36"/>
      <c r="H12" s="9"/>
      <c r="I12" s="9"/>
      <c r="J12" s="9"/>
      <c r="K12" s="39"/>
      <c r="L12" s="9"/>
      <c r="M12" s="9"/>
      <c r="N12" s="9"/>
      <c r="O12" s="39"/>
      <c r="P12" s="39"/>
      <c r="Q12" s="9"/>
      <c r="R12" s="79"/>
      <c r="S12" s="83"/>
      <c r="T12" s="83"/>
      <c r="U12" s="10"/>
      <c r="V12" s="71"/>
      <c r="W12" s="71"/>
      <c r="X12" s="43"/>
      <c r="Y12" s="43"/>
      <c r="Z12" s="42"/>
      <c r="AA12" s="42"/>
      <c r="AC12" s="13"/>
    </row>
    <row r="13" spans="1:34" s="14" customFormat="1" x14ac:dyDescent="0.2">
      <c r="A13" s="122" t="s">
        <v>0</v>
      </c>
      <c r="B13" s="125" t="s">
        <v>1</v>
      </c>
      <c r="C13" s="125" t="s">
        <v>2</v>
      </c>
      <c r="D13" s="125" t="s">
        <v>3</v>
      </c>
      <c r="E13" s="119" t="s">
        <v>4</v>
      </c>
      <c r="F13" s="119" t="s">
        <v>5</v>
      </c>
      <c r="G13" s="119" t="s">
        <v>6</v>
      </c>
      <c r="H13" s="113" t="s">
        <v>7</v>
      </c>
      <c r="I13" s="110" t="s">
        <v>8</v>
      </c>
      <c r="J13" s="113" t="s">
        <v>9</v>
      </c>
      <c r="K13" s="114"/>
      <c r="L13" s="113" t="s">
        <v>7</v>
      </c>
      <c r="M13" s="110" t="s">
        <v>8</v>
      </c>
      <c r="N13" s="113" t="s">
        <v>10</v>
      </c>
      <c r="O13" s="114"/>
      <c r="P13" s="110" t="s">
        <v>20</v>
      </c>
      <c r="Q13" s="113" t="s">
        <v>11</v>
      </c>
      <c r="R13" s="114"/>
      <c r="S13" s="113" t="s">
        <v>19</v>
      </c>
      <c r="T13" s="114"/>
      <c r="U13" s="45"/>
      <c r="V13" s="126" t="s">
        <v>12</v>
      </c>
      <c r="W13" s="127"/>
      <c r="X13" s="127"/>
      <c r="Y13" s="127"/>
      <c r="Z13" s="127"/>
      <c r="AA13" s="128"/>
      <c r="AC13" s="125" t="s">
        <v>18</v>
      </c>
      <c r="AE13" s="107" t="s">
        <v>103</v>
      </c>
      <c r="AF13" s="107" t="s">
        <v>104</v>
      </c>
      <c r="AG13" s="107" t="s">
        <v>105</v>
      </c>
      <c r="AH13" s="107" t="s">
        <v>106</v>
      </c>
    </row>
    <row r="14" spans="1:34" s="14" customFormat="1" x14ac:dyDescent="0.2">
      <c r="A14" s="123"/>
      <c r="B14" s="125"/>
      <c r="C14" s="125"/>
      <c r="D14" s="125"/>
      <c r="E14" s="120"/>
      <c r="F14" s="120"/>
      <c r="G14" s="120"/>
      <c r="H14" s="115"/>
      <c r="I14" s="111"/>
      <c r="J14" s="115"/>
      <c r="K14" s="116"/>
      <c r="L14" s="115"/>
      <c r="M14" s="111"/>
      <c r="N14" s="115"/>
      <c r="O14" s="116"/>
      <c r="P14" s="111"/>
      <c r="Q14" s="115"/>
      <c r="R14" s="116"/>
      <c r="S14" s="115"/>
      <c r="T14" s="116"/>
      <c r="U14" s="45"/>
      <c r="V14" s="129" t="s">
        <v>13</v>
      </c>
      <c r="W14" s="129" t="s">
        <v>14</v>
      </c>
      <c r="X14" s="126" t="s">
        <v>29</v>
      </c>
      <c r="Y14" s="127"/>
      <c r="Z14" s="127"/>
      <c r="AA14" s="128"/>
      <c r="AC14" s="125"/>
      <c r="AE14" s="108"/>
      <c r="AF14" s="108"/>
      <c r="AG14" s="108"/>
      <c r="AH14" s="108"/>
    </row>
    <row r="15" spans="1:34" s="14" customFormat="1" x14ac:dyDescent="0.2">
      <c r="A15" s="124"/>
      <c r="B15" s="125"/>
      <c r="C15" s="125"/>
      <c r="D15" s="125"/>
      <c r="E15" s="121"/>
      <c r="F15" s="121"/>
      <c r="G15" s="121"/>
      <c r="H15" s="117"/>
      <c r="I15" s="112"/>
      <c r="J15" s="117"/>
      <c r="K15" s="118"/>
      <c r="L15" s="117"/>
      <c r="M15" s="112"/>
      <c r="N15" s="117"/>
      <c r="O15" s="118"/>
      <c r="P15" s="112"/>
      <c r="Q15" s="117"/>
      <c r="R15" s="118"/>
      <c r="S15" s="117"/>
      <c r="T15" s="118"/>
      <c r="U15" s="45"/>
      <c r="V15" s="130"/>
      <c r="W15" s="130"/>
      <c r="X15" s="131" t="s">
        <v>15</v>
      </c>
      <c r="Y15" s="132"/>
      <c r="Z15" s="44" t="s">
        <v>16</v>
      </c>
      <c r="AA15" s="44" t="s">
        <v>17</v>
      </c>
      <c r="AC15" s="125"/>
      <c r="AE15" s="109"/>
      <c r="AF15" s="109"/>
      <c r="AG15" s="109"/>
      <c r="AH15" s="109"/>
    </row>
    <row r="16" spans="1:34" x14ac:dyDescent="0.2">
      <c r="A16" s="53"/>
      <c r="B16" s="53"/>
      <c r="C16" s="53"/>
      <c r="D16" s="53"/>
      <c r="E16" s="59"/>
      <c r="F16" s="59"/>
      <c r="G16" s="59"/>
      <c r="H16" s="53"/>
      <c r="I16" s="53"/>
      <c r="J16" s="53"/>
      <c r="K16" s="64"/>
      <c r="L16" s="53"/>
      <c r="M16" s="53"/>
      <c r="N16" s="53"/>
      <c r="O16" s="64"/>
      <c r="P16" s="53"/>
      <c r="Q16" s="53"/>
      <c r="R16" s="72"/>
      <c r="S16" s="64"/>
      <c r="T16" s="64"/>
      <c r="U16" s="53"/>
      <c r="V16" s="72"/>
      <c r="W16" s="72"/>
      <c r="X16" s="64"/>
      <c r="Y16" s="64"/>
      <c r="Z16" s="64"/>
      <c r="AA16" s="64"/>
      <c r="AB16" s="53"/>
      <c r="AC16" s="54"/>
      <c r="AE16" s="96"/>
      <c r="AF16" s="96"/>
      <c r="AG16" s="97"/>
      <c r="AH16" s="96"/>
    </row>
    <row r="17" spans="1:34" s="46" customFormat="1" x14ac:dyDescent="0.2">
      <c r="A17" s="48">
        <v>2021</v>
      </c>
      <c r="B17" s="48" t="s">
        <v>24</v>
      </c>
      <c r="C17" s="48">
        <v>496</v>
      </c>
      <c r="D17" s="48" t="s">
        <v>26</v>
      </c>
      <c r="E17" s="60">
        <v>44270</v>
      </c>
      <c r="F17" s="60"/>
      <c r="G17" s="60">
        <v>44515</v>
      </c>
      <c r="H17" s="48" t="s">
        <v>27</v>
      </c>
      <c r="I17" s="48" t="s">
        <v>28</v>
      </c>
      <c r="J17" s="48" t="s">
        <v>29</v>
      </c>
      <c r="K17" s="65">
        <v>431055.70305979199</v>
      </c>
      <c r="L17" s="48" t="s">
        <v>32</v>
      </c>
      <c r="M17" s="48" t="s">
        <v>28</v>
      </c>
      <c r="N17" s="48" t="s">
        <v>30</v>
      </c>
      <c r="O17" s="85">
        <v>-1900000</v>
      </c>
      <c r="P17" s="48"/>
      <c r="Q17" s="48" t="s">
        <v>31</v>
      </c>
      <c r="R17" s="73">
        <v>4.4077830000000002</v>
      </c>
      <c r="S17" s="65"/>
      <c r="T17" s="65">
        <v>0</v>
      </c>
      <c r="U17" s="48"/>
      <c r="V17" s="73">
        <v>4.2532876799999997</v>
      </c>
      <c r="W17" s="73">
        <v>4.2567719261783949</v>
      </c>
      <c r="X17" s="85">
        <v>-15299.692275658208</v>
      </c>
      <c r="Y17" s="85">
        <v>-15299.692275658208</v>
      </c>
      <c r="Z17" s="85">
        <v>-15299.692275658208</v>
      </c>
      <c r="AA17" s="65">
        <v>0</v>
      </c>
      <c r="AB17" s="48"/>
      <c r="AC17" s="55" t="s">
        <v>25</v>
      </c>
      <c r="AE17" s="98">
        <f>IF(Q17&lt;&gt;"",VLOOKUP(Q17,$AE$1:$AF$11,2,FALSE),"")</f>
        <v>4.2530000000000001</v>
      </c>
      <c r="AF17" s="98">
        <f>IF(AE17&lt;&gt;"",AE17+W17-V17,"")</f>
        <v>4.2564842461783954</v>
      </c>
      <c r="AG17" s="99">
        <f>IF(AF17&lt;&gt;"",X17/(O17/W17+K17),"")</f>
        <v>1.0005087391816765</v>
      </c>
      <c r="AH17" s="100">
        <f>IF(AF17&lt;&gt;"",(O17/AF17+K17)*AG17,"")</f>
        <v>-15329.87460442153</v>
      </c>
    </row>
    <row r="18" spans="1:34" s="46" customFormat="1" x14ac:dyDescent="0.2">
      <c r="A18" s="48">
        <v>2021</v>
      </c>
      <c r="B18" s="48" t="s">
        <v>33</v>
      </c>
      <c r="C18" s="48">
        <v>513</v>
      </c>
      <c r="D18" s="48" t="s">
        <v>34</v>
      </c>
      <c r="E18" s="60">
        <v>44299</v>
      </c>
      <c r="F18" s="60"/>
      <c r="G18" s="60">
        <v>44515</v>
      </c>
      <c r="H18" s="48" t="s">
        <v>27</v>
      </c>
      <c r="I18" s="48" t="s">
        <v>28</v>
      </c>
      <c r="J18" s="48" t="s">
        <v>29</v>
      </c>
      <c r="K18" s="65">
        <v>272447.01762580097</v>
      </c>
      <c r="L18" s="48" t="s">
        <v>32</v>
      </c>
      <c r="M18" s="48" t="s">
        <v>28</v>
      </c>
      <c r="N18" s="48" t="s">
        <v>30</v>
      </c>
      <c r="O18" s="85">
        <v>-1200000</v>
      </c>
      <c r="P18" s="48"/>
      <c r="Q18" s="48" t="s">
        <v>31</v>
      </c>
      <c r="R18" s="73">
        <v>4.4045261</v>
      </c>
      <c r="S18" s="65"/>
      <c r="T18" s="65">
        <v>0</v>
      </c>
      <c r="U18" s="48"/>
      <c r="V18" s="73">
        <v>4.2532876799999997</v>
      </c>
      <c r="W18" s="73">
        <v>4.2567719261783949</v>
      </c>
      <c r="X18" s="85">
        <v>-9461.5506978748581</v>
      </c>
      <c r="Y18" s="85">
        <v>-9461.5506978748581</v>
      </c>
      <c r="Z18" s="85">
        <v>-9461.5506978748563</v>
      </c>
      <c r="AA18" s="85">
        <v>-1.8189894035458565E-12</v>
      </c>
      <c r="AB18" s="48"/>
      <c r="AC18" s="55" t="s">
        <v>25</v>
      </c>
      <c r="AE18" s="98">
        <f t="shared" ref="AE18:AE20" si="0">IF(Q18&lt;&gt;"",VLOOKUP(Q18,$AE$1:$AF$11,2,FALSE),"")</f>
        <v>4.2530000000000001</v>
      </c>
      <c r="AF18" s="98">
        <f t="shared" ref="AF18:AF20" si="1">IF(AE18&lt;&gt;"",AE18+W18-V18,"")</f>
        <v>4.2564842461783954</v>
      </c>
      <c r="AG18" s="99">
        <f t="shared" ref="AG18:AG20" si="2">IF(AF18&lt;&gt;"",X18/(O18/W18+K18),"")</f>
        <v>1.000508739181704</v>
      </c>
      <c r="AH18" s="100">
        <f t="shared" ref="AH18:AH20" si="3">IF(AF18&lt;&gt;"",(O18/AF18+K18)*AG18,"")</f>
        <v>-9480.6132213043566</v>
      </c>
    </row>
    <row r="19" spans="1:34" s="46" customFormat="1" x14ac:dyDescent="0.2">
      <c r="A19" s="48">
        <v>2021</v>
      </c>
      <c r="B19" s="48" t="s">
        <v>35</v>
      </c>
      <c r="C19" s="48">
        <v>537</v>
      </c>
      <c r="D19" s="48" t="s">
        <v>26</v>
      </c>
      <c r="E19" s="60">
        <v>44361</v>
      </c>
      <c r="F19" s="60"/>
      <c r="G19" s="60">
        <v>44515</v>
      </c>
      <c r="H19" s="48" t="s">
        <v>27</v>
      </c>
      <c r="I19" s="48" t="s">
        <v>28</v>
      </c>
      <c r="J19" s="48" t="s">
        <v>29</v>
      </c>
      <c r="K19" s="65">
        <v>2687714.45721607</v>
      </c>
      <c r="L19" s="48" t="s">
        <v>32</v>
      </c>
      <c r="M19" s="48" t="s">
        <v>28</v>
      </c>
      <c r="N19" s="48" t="s">
        <v>30</v>
      </c>
      <c r="O19" s="85">
        <v>-12000000</v>
      </c>
      <c r="P19" s="48"/>
      <c r="Q19" s="48" t="s">
        <v>31</v>
      </c>
      <c r="R19" s="73">
        <v>4.4647600000000001</v>
      </c>
      <c r="S19" s="65"/>
      <c r="T19" s="65">
        <v>0</v>
      </c>
      <c r="U19" s="48"/>
      <c r="V19" s="73">
        <v>4.2532876799999997</v>
      </c>
      <c r="W19" s="73">
        <v>4.2567719261783949</v>
      </c>
      <c r="X19" s="85">
        <v>-131389.92509511943</v>
      </c>
      <c r="Y19" s="85">
        <v>-131389.92509511943</v>
      </c>
      <c r="Z19" s="85">
        <v>-131389.92509511943</v>
      </c>
      <c r="AA19" s="65">
        <v>0</v>
      </c>
      <c r="AB19" s="48"/>
      <c r="AC19" s="55" t="s">
        <v>25</v>
      </c>
      <c r="AE19" s="98">
        <f t="shared" si="0"/>
        <v>4.2530000000000001</v>
      </c>
      <c r="AF19" s="98">
        <f t="shared" si="1"/>
        <v>4.2564842461783954</v>
      </c>
      <c r="AG19" s="99">
        <f t="shared" si="2"/>
        <v>1.0005087391817244</v>
      </c>
      <c r="AH19" s="100">
        <f t="shared" si="3"/>
        <v>-131580.55032941417</v>
      </c>
    </row>
    <row r="20" spans="1:34" s="46" customFormat="1" x14ac:dyDescent="0.2">
      <c r="A20" s="49">
        <v>2021</v>
      </c>
      <c r="B20" s="49" t="s">
        <v>36</v>
      </c>
      <c r="C20" s="49">
        <v>561</v>
      </c>
      <c r="D20" s="49" t="s">
        <v>26</v>
      </c>
      <c r="E20" s="61">
        <v>44400</v>
      </c>
      <c r="F20" s="61"/>
      <c r="G20" s="61">
        <v>44545</v>
      </c>
      <c r="H20" s="49" t="s">
        <v>27</v>
      </c>
      <c r="I20" s="49" t="s">
        <v>28</v>
      </c>
      <c r="J20" s="49" t="s">
        <v>29</v>
      </c>
      <c r="K20" s="66">
        <v>668885.36711773404</v>
      </c>
      <c r="L20" s="49" t="s">
        <v>32</v>
      </c>
      <c r="M20" s="49" t="s">
        <v>28</v>
      </c>
      <c r="N20" s="49" t="s">
        <v>30</v>
      </c>
      <c r="O20" s="86">
        <v>-2900000</v>
      </c>
      <c r="P20" s="49"/>
      <c r="Q20" s="49" t="s">
        <v>31</v>
      </c>
      <c r="R20" s="74">
        <v>4.3355709999999998</v>
      </c>
      <c r="S20" s="66"/>
      <c r="T20" s="66">
        <v>0</v>
      </c>
      <c r="U20" s="49"/>
      <c r="V20" s="74">
        <v>4.2532876799999997</v>
      </c>
      <c r="W20" s="74">
        <v>4.2597505007097851</v>
      </c>
      <c r="X20" s="86">
        <v>-11916.212610361123</v>
      </c>
      <c r="Y20" s="86">
        <v>-11916.212610361123</v>
      </c>
      <c r="Z20" s="86">
        <v>-11916.212610361123</v>
      </c>
      <c r="AA20" s="66">
        <v>0</v>
      </c>
      <c r="AB20" s="49"/>
      <c r="AC20" s="56" t="s">
        <v>25</v>
      </c>
      <c r="AE20" s="98">
        <f t="shared" si="0"/>
        <v>4.2530000000000001</v>
      </c>
      <c r="AF20" s="98">
        <f t="shared" si="1"/>
        <v>4.2594628207097855</v>
      </c>
      <c r="AG20" s="99">
        <f t="shared" si="2"/>
        <v>1.0008847467989253</v>
      </c>
      <c r="AH20" s="100">
        <f t="shared" si="3"/>
        <v>-11962.233259926237</v>
      </c>
    </row>
    <row r="21" spans="1:34" s="47" customFormat="1" x14ac:dyDescent="0.2">
      <c r="A21" s="50"/>
      <c r="B21" s="50"/>
      <c r="C21" s="50"/>
      <c r="D21" s="50"/>
      <c r="E21" s="62"/>
      <c r="F21" s="62"/>
      <c r="G21" s="62"/>
      <c r="H21" s="50"/>
      <c r="I21" s="50"/>
      <c r="J21" s="50"/>
      <c r="K21" s="67">
        <v>4060102.545019397</v>
      </c>
      <c r="L21" s="50"/>
      <c r="M21" s="50"/>
      <c r="N21" s="50"/>
      <c r="O21" s="87">
        <v>-18000000</v>
      </c>
      <c r="P21" s="50"/>
      <c r="Q21" s="50"/>
      <c r="R21" s="75">
        <v>4.4333855611802058</v>
      </c>
      <c r="S21" s="67"/>
      <c r="T21" s="67"/>
      <c r="U21" s="50"/>
      <c r="V21" s="75"/>
      <c r="W21" s="75"/>
      <c r="X21" s="87">
        <v>-168067.38067901362</v>
      </c>
      <c r="Y21" s="87">
        <v>-168067.38067901362</v>
      </c>
      <c r="Z21" s="87">
        <v>-168067.38067901362</v>
      </c>
      <c r="AA21" s="87">
        <v>-1.8189894035458565E-12</v>
      </c>
      <c r="AB21" s="50"/>
      <c r="AC21" s="57"/>
      <c r="AE21" s="103"/>
      <c r="AF21" s="103"/>
      <c r="AG21" s="104"/>
      <c r="AH21" s="105"/>
    </row>
    <row r="22" spans="1:34"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c r="AE22" s="103"/>
      <c r="AF22" s="103"/>
      <c r="AG22" s="104"/>
      <c r="AH22" s="105"/>
    </row>
    <row r="23" spans="1:34" s="46" customFormat="1" x14ac:dyDescent="0.2">
      <c r="A23" s="48">
        <v>2022</v>
      </c>
      <c r="B23" s="48" t="s">
        <v>37</v>
      </c>
      <c r="C23" s="48">
        <v>531</v>
      </c>
      <c r="D23" s="48" t="s">
        <v>26</v>
      </c>
      <c r="E23" s="60">
        <v>44337</v>
      </c>
      <c r="F23" s="60"/>
      <c r="G23" s="60">
        <v>44578</v>
      </c>
      <c r="H23" s="48" t="s">
        <v>27</v>
      </c>
      <c r="I23" s="48" t="s">
        <v>28</v>
      </c>
      <c r="J23" s="48" t="s">
        <v>29</v>
      </c>
      <c r="K23" s="65">
        <v>310082.12081995502</v>
      </c>
      <c r="L23" s="48" t="s">
        <v>32</v>
      </c>
      <c r="M23" s="48" t="s">
        <v>28</v>
      </c>
      <c r="N23" s="48" t="s">
        <v>30</v>
      </c>
      <c r="O23" s="85">
        <v>-1400000</v>
      </c>
      <c r="P23" s="48"/>
      <c r="Q23" s="48" t="s">
        <v>31</v>
      </c>
      <c r="R23" s="73">
        <v>4.5149330000000001</v>
      </c>
      <c r="S23" s="65"/>
      <c r="T23" s="65">
        <v>0</v>
      </c>
      <c r="U23" s="48"/>
      <c r="V23" s="73">
        <v>4.2532876799999997</v>
      </c>
      <c r="W23" s="73">
        <v>4.263654983609837</v>
      </c>
      <c r="X23" s="85">
        <v>-18300.823126279844</v>
      </c>
      <c r="Y23" s="85">
        <v>-18300.823126279844</v>
      </c>
      <c r="Z23" s="85">
        <v>-18300.82312627984</v>
      </c>
      <c r="AA23" s="85">
        <v>-3.637978807091713E-12</v>
      </c>
      <c r="AB23" s="48"/>
      <c r="AC23" s="55" t="s">
        <v>25</v>
      </c>
      <c r="AE23" s="98">
        <f t="shared" ref="AE23:AE24" si="4">IF(Q23&lt;&gt;"",VLOOKUP(Q23,$AE$1:$AF$11,2,FALSE),"")</f>
        <v>4.2530000000000001</v>
      </c>
      <c r="AF23" s="98">
        <f t="shared" ref="AF23:AF24" si="5">IF(AE23&lt;&gt;"",AE23+W23-V23,"")</f>
        <v>4.2633673036098365</v>
      </c>
      <c r="AG23" s="99">
        <f t="shared" ref="AG23:AG24" si="6">IF(AF23&lt;&gt;"",X23/(O23/W23+K23),"")</f>
        <v>1.0014319820610458</v>
      </c>
      <c r="AH23" s="100">
        <f t="shared" ref="AH23:AH24" si="7">IF(AF23&lt;&gt;"",(O23/AF23+K23)*AG23,"")</f>
        <v>-18323.011443099367</v>
      </c>
    </row>
    <row r="24" spans="1:34" s="46" customFormat="1" x14ac:dyDescent="0.2">
      <c r="A24" s="49">
        <v>2022</v>
      </c>
      <c r="B24" s="49" t="s">
        <v>38</v>
      </c>
      <c r="C24" s="49">
        <v>571</v>
      </c>
      <c r="D24" s="49" t="s">
        <v>26</v>
      </c>
      <c r="E24" s="61">
        <v>44452</v>
      </c>
      <c r="F24" s="61"/>
      <c r="G24" s="61">
        <v>44727</v>
      </c>
      <c r="H24" s="49" t="s">
        <v>27</v>
      </c>
      <c r="I24" s="49" t="s">
        <v>28</v>
      </c>
      <c r="J24" s="49" t="s">
        <v>29</v>
      </c>
      <c r="K24" s="66">
        <v>344509.05392760999</v>
      </c>
      <c r="L24" s="49" t="s">
        <v>32</v>
      </c>
      <c r="M24" s="49" t="s">
        <v>28</v>
      </c>
      <c r="N24" s="49" t="s">
        <v>30</v>
      </c>
      <c r="O24" s="86">
        <v>-1500000</v>
      </c>
      <c r="P24" s="49"/>
      <c r="Q24" s="49" t="s">
        <v>31</v>
      </c>
      <c r="R24" s="74">
        <v>4.3540219999999996</v>
      </c>
      <c r="S24" s="66"/>
      <c r="T24" s="66">
        <v>0</v>
      </c>
      <c r="U24" s="49"/>
      <c r="V24" s="74">
        <v>4.2532876799999997</v>
      </c>
      <c r="W24" s="74">
        <v>4.2771112440212535</v>
      </c>
      <c r="X24" s="86">
        <v>-6212.1485741957558</v>
      </c>
      <c r="Y24" s="86">
        <v>-6212.1485741957558</v>
      </c>
      <c r="Z24" s="86">
        <v>-6212.1485741957558</v>
      </c>
      <c r="AA24" s="66">
        <v>0</v>
      </c>
      <c r="AB24" s="49"/>
      <c r="AC24" s="56" t="s">
        <v>25</v>
      </c>
      <c r="AE24" s="98">
        <f t="shared" si="4"/>
        <v>4.2530000000000001</v>
      </c>
      <c r="AF24" s="98">
        <f t="shared" si="5"/>
        <v>4.2768235640212531</v>
      </c>
      <c r="AG24" s="99">
        <f t="shared" si="6"/>
        <v>1.0027776827532238</v>
      </c>
      <c r="AH24" s="100">
        <f t="shared" si="7"/>
        <v>-6235.8041600801698</v>
      </c>
    </row>
    <row r="25" spans="1:34" s="47" customFormat="1" x14ac:dyDescent="0.2">
      <c r="A25" s="50"/>
      <c r="B25" s="50"/>
      <c r="C25" s="50"/>
      <c r="D25" s="50"/>
      <c r="E25" s="62"/>
      <c r="F25" s="62"/>
      <c r="G25" s="62"/>
      <c r="H25" s="50"/>
      <c r="I25" s="50"/>
      <c r="J25" s="50"/>
      <c r="K25" s="67">
        <v>654591.17474756506</v>
      </c>
      <c r="L25" s="50"/>
      <c r="M25" s="50"/>
      <c r="N25" s="50"/>
      <c r="O25" s="87">
        <v>-2900000</v>
      </c>
      <c r="P25" s="50"/>
      <c r="Q25" s="50"/>
      <c r="R25" s="75">
        <v>4.4302461014973948</v>
      </c>
      <c r="S25" s="67"/>
      <c r="T25" s="67"/>
      <c r="U25" s="50"/>
      <c r="V25" s="75"/>
      <c r="W25" s="75"/>
      <c r="X25" s="87">
        <v>-24512.971700475598</v>
      </c>
      <c r="Y25" s="87">
        <v>-24512.971700475598</v>
      </c>
      <c r="Z25" s="87">
        <v>-24512.971700475595</v>
      </c>
      <c r="AA25" s="87">
        <v>-3.637978807091713E-12</v>
      </c>
      <c r="AB25" s="50"/>
      <c r="AC25" s="57"/>
      <c r="AE25" s="103"/>
      <c r="AF25" s="103"/>
      <c r="AG25" s="104"/>
      <c r="AH25" s="105"/>
    </row>
    <row r="26" spans="1:34" s="47" customFormat="1" x14ac:dyDescent="0.2">
      <c r="A26" s="50"/>
      <c r="B26" s="50"/>
      <c r="C26" s="50"/>
      <c r="D26" s="50"/>
      <c r="E26" s="62"/>
      <c r="F26" s="62"/>
      <c r="G26" s="62"/>
      <c r="H26" s="50"/>
      <c r="I26" s="50"/>
      <c r="J26" s="50"/>
      <c r="K26" s="67"/>
      <c r="L26" s="50"/>
      <c r="M26" s="50"/>
      <c r="N26" s="50"/>
      <c r="O26" s="67"/>
      <c r="P26" s="50"/>
      <c r="Q26" s="50"/>
      <c r="R26" s="75"/>
      <c r="S26" s="67"/>
      <c r="T26" s="67"/>
      <c r="U26" s="50"/>
      <c r="V26" s="75"/>
      <c r="W26" s="75"/>
      <c r="X26" s="67"/>
      <c r="Y26" s="67"/>
      <c r="Z26" s="67"/>
      <c r="AA26" s="67"/>
      <c r="AB26" s="50"/>
      <c r="AC26" s="57"/>
      <c r="AE26" s="103"/>
      <c r="AF26" s="103"/>
      <c r="AG26" s="104"/>
      <c r="AH26" s="105"/>
    </row>
    <row r="27" spans="1:34" s="47" customFormat="1" x14ac:dyDescent="0.2">
      <c r="A27" s="50"/>
      <c r="B27" s="50"/>
      <c r="C27" s="50"/>
      <c r="D27" s="50"/>
      <c r="E27" s="62"/>
      <c r="F27" s="62"/>
      <c r="G27" s="62"/>
      <c r="H27" s="50"/>
      <c r="I27" s="50" t="s">
        <v>86</v>
      </c>
      <c r="J27" s="50"/>
      <c r="K27" s="68">
        <v>4714693.7197669623</v>
      </c>
      <c r="L27" s="51"/>
      <c r="M27" s="51"/>
      <c r="N27" s="51"/>
      <c r="O27" s="88">
        <v>-20900000</v>
      </c>
      <c r="P27" s="51"/>
      <c r="Q27" s="51"/>
      <c r="R27" s="76">
        <v>4.4329496765344585</v>
      </c>
      <c r="S27" s="68"/>
      <c r="T27" s="68"/>
      <c r="U27" s="51"/>
      <c r="V27" s="76"/>
      <c r="W27" s="76"/>
      <c r="X27" s="88">
        <v>-192580.35237948922</v>
      </c>
      <c r="Y27" s="88">
        <v>-192580.35237948922</v>
      </c>
      <c r="Z27" s="88">
        <v>-192580.35237948922</v>
      </c>
      <c r="AA27" s="88">
        <v>-5.4569682106375694E-12</v>
      </c>
      <c r="AB27" s="51"/>
      <c r="AC27" s="57"/>
      <c r="AE27" s="103"/>
      <c r="AF27" s="103"/>
      <c r="AG27" s="104"/>
      <c r="AH27" s="101">
        <f>SUM(AH17:AH24)</f>
        <v>-192912.08701824583</v>
      </c>
    </row>
    <row r="28" spans="1:34"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c r="AE28" s="103"/>
      <c r="AF28" s="103"/>
      <c r="AG28" s="104"/>
      <c r="AH28" s="105"/>
    </row>
    <row r="29" spans="1:34" s="46" customFormat="1" x14ac:dyDescent="0.2">
      <c r="A29" s="48">
        <v>2021</v>
      </c>
      <c r="B29" s="48" t="s">
        <v>39</v>
      </c>
      <c r="C29" s="48">
        <v>509</v>
      </c>
      <c r="D29" s="48" t="s">
        <v>40</v>
      </c>
      <c r="E29" s="60">
        <v>44299</v>
      </c>
      <c r="F29" s="60"/>
      <c r="G29" s="60">
        <v>44515</v>
      </c>
      <c r="H29" s="48" t="s">
        <v>27</v>
      </c>
      <c r="I29" s="48" t="s">
        <v>28</v>
      </c>
      <c r="J29" s="48" t="s">
        <v>29</v>
      </c>
      <c r="K29" s="65">
        <v>45514169.015956402</v>
      </c>
      <c r="L29" s="48" t="s">
        <v>32</v>
      </c>
      <c r="M29" s="48" t="s">
        <v>28</v>
      </c>
      <c r="N29" s="48" t="s">
        <v>41</v>
      </c>
      <c r="O29" s="85">
        <v>-50000000</v>
      </c>
      <c r="P29" s="48"/>
      <c r="Q29" s="48" t="s">
        <v>42</v>
      </c>
      <c r="R29" s="73">
        <v>1.0985590000000001</v>
      </c>
      <c r="S29" s="65"/>
      <c r="T29" s="65">
        <v>0</v>
      </c>
      <c r="U29" s="48"/>
      <c r="V29" s="73">
        <v>1.0788854399999999</v>
      </c>
      <c r="W29" s="73">
        <v>1.0786207133345767</v>
      </c>
      <c r="X29" s="85">
        <v>-841891.58993258583</v>
      </c>
      <c r="Y29" s="85">
        <v>-841891.58993258583</v>
      </c>
      <c r="Z29" s="85">
        <v>-841891.58993258583</v>
      </c>
      <c r="AA29" s="65">
        <v>0</v>
      </c>
      <c r="AB29" s="48"/>
      <c r="AC29" s="55" t="s">
        <v>25</v>
      </c>
      <c r="AE29" s="98">
        <f t="shared" ref="AE29:AE34" si="8">IF(Q29&lt;&gt;"",VLOOKUP(Q29,$AE$1:$AF$11,2,FALSE),"")</f>
        <v>1.083</v>
      </c>
      <c r="AF29" s="98">
        <f t="shared" ref="AF29:AF34" si="9">IF(AE29&lt;&gt;"",AE29+W29-V29,"")</f>
        <v>1.0827352733345765</v>
      </c>
      <c r="AG29" s="99">
        <f t="shared" ref="AG29:AG34" si="10">IF(AF29&lt;&gt;"",X29/(O29/W29+K29),"")</f>
        <v>1.0006690635075055</v>
      </c>
      <c r="AH29" s="100">
        <f t="shared" ref="AH29:AH34" si="11">IF(AF29&lt;&gt;"",(O29/AF29+K29)*AG29,"")</f>
        <v>-665615.73241555446</v>
      </c>
    </row>
    <row r="30" spans="1:34" s="46" customFormat="1" x14ac:dyDescent="0.2">
      <c r="A30" s="48">
        <v>2021</v>
      </c>
      <c r="B30" s="48" t="s">
        <v>43</v>
      </c>
      <c r="C30" s="48">
        <v>519</v>
      </c>
      <c r="D30" s="48" t="s">
        <v>34</v>
      </c>
      <c r="E30" s="60">
        <v>44301</v>
      </c>
      <c r="F30" s="60"/>
      <c r="G30" s="60">
        <v>44515</v>
      </c>
      <c r="H30" s="48" t="s">
        <v>27</v>
      </c>
      <c r="I30" s="48" t="s">
        <v>28</v>
      </c>
      <c r="J30" s="48" t="s">
        <v>29</v>
      </c>
      <c r="K30" s="65">
        <v>45287492.7414845</v>
      </c>
      <c r="L30" s="48" t="s">
        <v>32</v>
      </c>
      <c r="M30" s="48" t="s">
        <v>28</v>
      </c>
      <c r="N30" s="48" t="s">
        <v>41</v>
      </c>
      <c r="O30" s="85">
        <v>-49750000</v>
      </c>
      <c r="P30" s="48"/>
      <c r="Q30" s="48" t="s">
        <v>42</v>
      </c>
      <c r="R30" s="73">
        <v>1.0985373</v>
      </c>
      <c r="S30" s="65"/>
      <c r="T30" s="65">
        <v>0</v>
      </c>
      <c r="U30" s="48"/>
      <c r="V30" s="73">
        <v>1.0788854399999999</v>
      </c>
      <c r="W30" s="73">
        <v>1.0786207133345767</v>
      </c>
      <c r="X30" s="85">
        <v>-836786.96285043331</v>
      </c>
      <c r="Y30" s="85">
        <v>-836786.96285043331</v>
      </c>
      <c r="Z30" s="85">
        <v>-836786.96285043331</v>
      </c>
      <c r="AA30" s="65">
        <v>0</v>
      </c>
      <c r="AB30" s="48"/>
      <c r="AC30" s="55" t="s">
        <v>25</v>
      </c>
      <c r="AE30" s="98">
        <f t="shared" si="8"/>
        <v>1.083</v>
      </c>
      <c r="AF30" s="98">
        <f t="shared" si="9"/>
        <v>1.0827352733345765</v>
      </c>
      <c r="AG30" s="99">
        <f t="shared" si="10"/>
        <v>1.0006690635074384</v>
      </c>
      <c r="AH30" s="100">
        <f t="shared" si="11"/>
        <v>-661392.48462100257</v>
      </c>
    </row>
    <row r="31" spans="1:34" s="46" customFormat="1" x14ac:dyDescent="0.2">
      <c r="A31" s="48">
        <v>2021</v>
      </c>
      <c r="B31" s="48" t="s">
        <v>44</v>
      </c>
      <c r="C31" s="48">
        <v>523</v>
      </c>
      <c r="D31" s="48" t="s">
        <v>34</v>
      </c>
      <c r="E31" s="60">
        <v>44270</v>
      </c>
      <c r="F31" s="60"/>
      <c r="G31" s="60">
        <v>44515</v>
      </c>
      <c r="H31" s="48" t="s">
        <v>27</v>
      </c>
      <c r="I31" s="48" t="s">
        <v>28</v>
      </c>
      <c r="J31" s="48" t="s">
        <v>29</v>
      </c>
      <c r="K31" s="65">
        <v>5421986.4260569802</v>
      </c>
      <c r="L31" s="48" t="s">
        <v>32</v>
      </c>
      <c r="M31" s="48" t="s">
        <v>28</v>
      </c>
      <c r="N31" s="48" t="s">
        <v>41</v>
      </c>
      <c r="O31" s="85">
        <v>-6000000</v>
      </c>
      <c r="P31" s="48"/>
      <c r="Q31" s="48" t="s">
        <v>42</v>
      </c>
      <c r="R31" s="73">
        <v>1.1066054999999999</v>
      </c>
      <c r="S31" s="65"/>
      <c r="T31" s="65">
        <v>0</v>
      </c>
      <c r="U31" s="48"/>
      <c r="V31" s="73">
        <v>1.0788854399999999</v>
      </c>
      <c r="W31" s="73">
        <v>1.0786207133345767</v>
      </c>
      <c r="X31" s="85">
        <v>-140767.41774138593</v>
      </c>
      <c r="Y31" s="85">
        <v>-140767.41774138593</v>
      </c>
      <c r="Z31" s="85">
        <v>-140767.41774138593</v>
      </c>
      <c r="AA31" s="65">
        <v>0</v>
      </c>
      <c r="AB31" s="48"/>
      <c r="AC31" s="55" t="s">
        <v>25</v>
      </c>
      <c r="AE31" s="98">
        <f t="shared" si="8"/>
        <v>1.083</v>
      </c>
      <c r="AF31" s="98">
        <f t="shared" si="9"/>
        <v>1.0827352733345765</v>
      </c>
      <c r="AG31" s="99">
        <f t="shared" si="10"/>
        <v>1.000669063507444</v>
      </c>
      <c r="AH31" s="100">
        <f t="shared" si="11"/>
        <v>-119614.31483934344</v>
      </c>
    </row>
    <row r="32" spans="1:34" s="46" customFormat="1" x14ac:dyDescent="0.2">
      <c r="A32" s="48">
        <v>2021</v>
      </c>
      <c r="B32" s="48" t="s">
        <v>45</v>
      </c>
      <c r="C32" s="48">
        <v>539</v>
      </c>
      <c r="D32" s="48" t="s">
        <v>26</v>
      </c>
      <c r="E32" s="60">
        <v>44361</v>
      </c>
      <c r="F32" s="60"/>
      <c r="G32" s="60">
        <v>44515</v>
      </c>
      <c r="H32" s="48" t="s">
        <v>27</v>
      </c>
      <c r="I32" s="48" t="s">
        <v>28</v>
      </c>
      <c r="J32" s="48" t="s">
        <v>29</v>
      </c>
      <c r="K32" s="65">
        <v>24533583.9495597</v>
      </c>
      <c r="L32" s="48" t="s">
        <v>32</v>
      </c>
      <c r="M32" s="48" t="s">
        <v>28</v>
      </c>
      <c r="N32" s="48" t="s">
        <v>41</v>
      </c>
      <c r="O32" s="85">
        <v>-26700000</v>
      </c>
      <c r="P32" s="48"/>
      <c r="Q32" s="48" t="s">
        <v>42</v>
      </c>
      <c r="R32" s="73">
        <v>1.0883041</v>
      </c>
      <c r="S32" s="65"/>
      <c r="T32" s="65">
        <v>0</v>
      </c>
      <c r="U32" s="48"/>
      <c r="V32" s="73">
        <v>1.0788854399999999</v>
      </c>
      <c r="W32" s="73">
        <v>1.0786207133345767</v>
      </c>
      <c r="X32" s="85">
        <v>-220399.18660269759</v>
      </c>
      <c r="Y32" s="85">
        <v>-220399.18660269759</v>
      </c>
      <c r="Z32" s="85">
        <v>-220399.18660269759</v>
      </c>
      <c r="AA32" s="65">
        <v>0</v>
      </c>
      <c r="AB32" s="48"/>
      <c r="AC32" s="55" t="s">
        <v>25</v>
      </c>
      <c r="AE32" s="98">
        <f t="shared" si="8"/>
        <v>1.083</v>
      </c>
      <c r="AF32" s="98">
        <f t="shared" si="9"/>
        <v>1.0827352733345765</v>
      </c>
      <c r="AG32" s="99">
        <f t="shared" si="10"/>
        <v>1.0006690635075153</v>
      </c>
      <c r="AH32" s="100">
        <f t="shared" si="11"/>
        <v>-126267.87868860064</v>
      </c>
    </row>
    <row r="33" spans="1:34" s="46" customFormat="1" x14ac:dyDescent="0.2">
      <c r="A33" s="48">
        <v>2021</v>
      </c>
      <c r="B33" s="48" t="s">
        <v>46</v>
      </c>
      <c r="C33" s="48">
        <v>549</v>
      </c>
      <c r="D33" s="48" t="s">
        <v>34</v>
      </c>
      <c r="E33" s="60">
        <v>44363</v>
      </c>
      <c r="F33" s="60"/>
      <c r="G33" s="60">
        <v>44515</v>
      </c>
      <c r="H33" s="48" t="s">
        <v>27</v>
      </c>
      <c r="I33" s="48" t="s">
        <v>28</v>
      </c>
      <c r="J33" s="48" t="s">
        <v>29</v>
      </c>
      <c r="K33" s="65">
        <v>2756109.3988015899</v>
      </c>
      <c r="L33" s="48" t="s">
        <v>32</v>
      </c>
      <c r="M33" s="48" t="s">
        <v>28</v>
      </c>
      <c r="N33" s="48" t="s">
        <v>41</v>
      </c>
      <c r="O33" s="85">
        <v>-3000000</v>
      </c>
      <c r="P33" s="48"/>
      <c r="Q33" s="48" t="s">
        <v>42</v>
      </c>
      <c r="R33" s="73">
        <v>1.0884909</v>
      </c>
      <c r="S33" s="65"/>
      <c r="T33" s="65">
        <v>0</v>
      </c>
      <c r="U33" s="48"/>
      <c r="V33" s="73">
        <v>1.0788854399999999</v>
      </c>
      <c r="W33" s="73">
        <v>1.0786207133345767</v>
      </c>
      <c r="X33" s="85">
        <v>-25237.33750409901</v>
      </c>
      <c r="Y33" s="85">
        <v>-25237.33750409901</v>
      </c>
      <c r="Z33" s="85">
        <v>-25237.33750409901</v>
      </c>
      <c r="AA33" s="65">
        <v>0</v>
      </c>
      <c r="AB33" s="48"/>
      <c r="AC33" s="55" t="s">
        <v>25</v>
      </c>
      <c r="AE33" s="98">
        <f t="shared" si="8"/>
        <v>1.083</v>
      </c>
      <c r="AF33" s="98">
        <f t="shared" si="9"/>
        <v>1.0827352733345765</v>
      </c>
      <c r="AG33" s="99">
        <f t="shared" si="10"/>
        <v>1.0006690635075097</v>
      </c>
      <c r="AH33" s="100">
        <f t="shared" si="11"/>
        <v>-14660.786053077061</v>
      </c>
    </row>
    <row r="34" spans="1:34" s="46" customFormat="1" x14ac:dyDescent="0.2">
      <c r="A34" s="49">
        <v>2021</v>
      </c>
      <c r="B34" s="49" t="s">
        <v>47</v>
      </c>
      <c r="C34" s="49">
        <v>555</v>
      </c>
      <c r="D34" s="49" t="s">
        <v>48</v>
      </c>
      <c r="E34" s="61">
        <v>44382</v>
      </c>
      <c r="F34" s="61"/>
      <c r="G34" s="61">
        <v>44515</v>
      </c>
      <c r="H34" s="49" t="s">
        <v>27</v>
      </c>
      <c r="I34" s="49" t="s">
        <v>28</v>
      </c>
      <c r="J34" s="49" t="s">
        <v>29</v>
      </c>
      <c r="K34" s="66">
        <v>27450406.266012698</v>
      </c>
      <c r="L34" s="49" t="s">
        <v>32</v>
      </c>
      <c r="M34" s="49" t="s">
        <v>28</v>
      </c>
      <c r="N34" s="49" t="s">
        <v>41</v>
      </c>
      <c r="O34" s="86">
        <v>-30000000</v>
      </c>
      <c r="P34" s="49"/>
      <c r="Q34" s="49" t="s">
        <v>42</v>
      </c>
      <c r="R34" s="74">
        <v>1.0928800000000001</v>
      </c>
      <c r="S34" s="66"/>
      <c r="T34" s="66">
        <v>0</v>
      </c>
      <c r="U34" s="49"/>
      <c r="V34" s="74">
        <v>1.0788854399999999</v>
      </c>
      <c r="W34" s="74">
        <v>1.0786207133345767</v>
      </c>
      <c r="X34" s="86">
        <v>-363135.15415965434</v>
      </c>
      <c r="Y34" s="86">
        <v>-363135.15415965434</v>
      </c>
      <c r="Z34" s="86">
        <v>-363135.15415965434</v>
      </c>
      <c r="AA34" s="66">
        <v>0</v>
      </c>
      <c r="AB34" s="49"/>
      <c r="AC34" s="56" t="s">
        <v>25</v>
      </c>
      <c r="AE34" s="98">
        <f t="shared" si="8"/>
        <v>1.083</v>
      </c>
      <c r="AF34" s="98">
        <f t="shared" si="9"/>
        <v>1.0827352733345765</v>
      </c>
      <c r="AG34" s="99">
        <f t="shared" si="10"/>
        <v>1.0006690635073434</v>
      </c>
      <c r="AH34" s="100">
        <f t="shared" si="11"/>
        <v>-257369.63964944967</v>
      </c>
    </row>
    <row r="35" spans="1:34" s="47" customFormat="1" x14ac:dyDescent="0.2">
      <c r="A35" s="50"/>
      <c r="B35" s="50"/>
      <c r="C35" s="50"/>
      <c r="D35" s="50"/>
      <c r="E35" s="62"/>
      <c r="F35" s="62"/>
      <c r="G35" s="62"/>
      <c r="H35" s="50"/>
      <c r="I35" s="50"/>
      <c r="J35" s="50"/>
      <c r="K35" s="67">
        <v>150963747.79787189</v>
      </c>
      <c r="L35" s="50"/>
      <c r="M35" s="50"/>
      <c r="N35" s="50"/>
      <c r="O35" s="87">
        <v>-165450000</v>
      </c>
      <c r="P35" s="50"/>
      <c r="Q35" s="50"/>
      <c r="R35" s="75">
        <v>1.0959584828373765</v>
      </c>
      <c r="S35" s="67"/>
      <c r="T35" s="67"/>
      <c r="U35" s="50"/>
      <c r="V35" s="75"/>
      <c r="W35" s="75"/>
      <c r="X35" s="87">
        <v>-2428217.6487908564</v>
      </c>
      <c r="Y35" s="87">
        <v>-2428217.6487908564</v>
      </c>
      <c r="Z35" s="87">
        <v>-2428217.6487908564</v>
      </c>
      <c r="AA35" s="67">
        <v>0</v>
      </c>
      <c r="AB35" s="50"/>
      <c r="AC35" s="57"/>
      <c r="AE35" s="103"/>
      <c r="AF35" s="103"/>
      <c r="AG35" s="104"/>
      <c r="AH35" s="105"/>
    </row>
    <row r="36" spans="1:34" s="47" customFormat="1" x14ac:dyDescent="0.2">
      <c r="A36" s="50"/>
      <c r="B36" s="50"/>
      <c r="C36" s="50"/>
      <c r="D36" s="50"/>
      <c r="E36" s="62"/>
      <c r="F36" s="62"/>
      <c r="G36" s="62"/>
      <c r="H36" s="50"/>
      <c r="I36" s="50"/>
      <c r="J36" s="50"/>
      <c r="K36" s="67"/>
      <c r="L36" s="50"/>
      <c r="M36" s="50"/>
      <c r="N36" s="50"/>
      <c r="O36" s="67"/>
      <c r="P36" s="50"/>
      <c r="Q36" s="50"/>
      <c r="R36" s="75"/>
      <c r="S36" s="67"/>
      <c r="T36" s="67"/>
      <c r="U36" s="50"/>
      <c r="V36" s="75"/>
      <c r="W36" s="75"/>
      <c r="X36" s="67"/>
      <c r="Y36" s="67"/>
      <c r="Z36" s="67"/>
      <c r="AA36" s="67"/>
      <c r="AB36" s="50"/>
      <c r="AC36" s="57"/>
      <c r="AE36" s="103"/>
      <c r="AF36" s="103"/>
      <c r="AG36" s="104"/>
      <c r="AH36" s="105"/>
    </row>
    <row r="37" spans="1:34" s="46" customFormat="1" x14ac:dyDescent="0.2">
      <c r="A37" s="48">
        <v>2022</v>
      </c>
      <c r="B37" s="48" t="s">
        <v>49</v>
      </c>
      <c r="C37" s="48">
        <v>525</v>
      </c>
      <c r="D37" s="48" t="s">
        <v>34</v>
      </c>
      <c r="E37" s="60">
        <v>44323</v>
      </c>
      <c r="F37" s="60"/>
      <c r="G37" s="60">
        <v>44578</v>
      </c>
      <c r="H37" s="48" t="s">
        <v>27</v>
      </c>
      <c r="I37" s="48" t="s">
        <v>28</v>
      </c>
      <c r="J37" s="48" t="s">
        <v>29</v>
      </c>
      <c r="K37" s="65">
        <v>36246257.254387103</v>
      </c>
      <c r="L37" s="48" t="s">
        <v>32</v>
      </c>
      <c r="M37" s="48" t="s">
        <v>28</v>
      </c>
      <c r="N37" s="48" t="s">
        <v>41</v>
      </c>
      <c r="O37" s="85">
        <v>-39700000</v>
      </c>
      <c r="P37" s="48"/>
      <c r="Q37" s="48" t="s">
        <v>42</v>
      </c>
      <c r="R37" s="73">
        <v>1.0952854999999999</v>
      </c>
      <c r="S37" s="65"/>
      <c r="T37" s="65">
        <v>0</v>
      </c>
      <c r="U37" s="48"/>
      <c r="V37" s="73">
        <v>1.0788854399999999</v>
      </c>
      <c r="W37" s="73">
        <v>1.0783160064178123</v>
      </c>
      <c r="X37" s="85">
        <v>-571343.84491810936</v>
      </c>
      <c r="Y37" s="85">
        <v>-571343.84491810936</v>
      </c>
      <c r="Z37" s="85">
        <v>-571343.84491810936</v>
      </c>
      <c r="AA37" s="65">
        <v>0</v>
      </c>
      <c r="AB37" s="48"/>
      <c r="AC37" s="55" t="s">
        <v>25</v>
      </c>
      <c r="AE37" s="98">
        <f t="shared" ref="AE37:AE41" si="12">IF(Q37&lt;&gt;"",VLOOKUP(Q37,$AE$1:$AF$11,2,FALSE),"")</f>
        <v>1.083</v>
      </c>
      <c r="AF37" s="98">
        <f t="shared" ref="AF37:AF41" si="13">IF(AE37&lt;&gt;"",AE37+W37-V37,"")</f>
        <v>1.0824305664178124</v>
      </c>
      <c r="AG37" s="99">
        <f t="shared" ref="AG37:AG41" si="14">IF(AF37&lt;&gt;"",X37/(O37/W37+K37),"")</f>
        <v>1.0016397578429552</v>
      </c>
      <c r="AH37" s="100">
        <f t="shared" ref="AH37:AH41" si="15">IF(AF37&lt;&gt;"",(O37/AF37+K37)*AG37,"")</f>
        <v>-431166.00561056595</v>
      </c>
    </row>
    <row r="38" spans="1:34" s="46" customFormat="1" x14ac:dyDescent="0.2">
      <c r="A38" s="48">
        <v>2022</v>
      </c>
      <c r="B38" s="48" t="s">
        <v>50</v>
      </c>
      <c r="C38" s="48">
        <v>527</v>
      </c>
      <c r="D38" s="48" t="s">
        <v>26</v>
      </c>
      <c r="E38" s="60">
        <v>44330</v>
      </c>
      <c r="F38" s="60"/>
      <c r="G38" s="60">
        <v>44578</v>
      </c>
      <c r="H38" s="48" t="s">
        <v>27</v>
      </c>
      <c r="I38" s="48" t="s">
        <v>28</v>
      </c>
      <c r="J38" s="48" t="s">
        <v>29</v>
      </c>
      <c r="K38" s="65">
        <v>1829779.2920218001</v>
      </c>
      <c r="L38" s="48" t="s">
        <v>32</v>
      </c>
      <c r="M38" s="48" t="s">
        <v>28</v>
      </c>
      <c r="N38" s="48" t="s">
        <v>41</v>
      </c>
      <c r="O38" s="85">
        <v>-2000000</v>
      </c>
      <c r="P38" s="48"/>
      <c r="Q38" s="48" t="s">
        <v>42</v>
      </c>
      <c r="R38" s="73">
        <v>1.0930280000000001</v>
      </c>
      <c r="S38" s="65"/>
      <c r="T38" s="65">
        <v>0</v>
      </c>
      <c r="U38" s="48"/>
      <c r="V38" s="73">
        <v>1.0788854399999999</v>
      </c>
      <c r="W38" s="73">
        <v>1.0783160064178123</v>
      </c>
      <c r="X38" s="85">
        <v>-25005.511215393402</v>
      </c>
      <c r="Y38" s="85">
        <v>-25005.511215393402</v>
      </c>
      <c r="Z38" s="85">
        <v>-25005.511215393402</v>
      </c>
      <c r="AA38" s="65">
        <v>0</v>
      </c>
      <c r="AB38" s="48"/>
      <c r="AC38" s="55" t="s">
        <v>25</v>
      </c>
      <c r="AE38" s="98">
        <f t="shared" si="12"/>
        <v>1.083</v>
      </c>
      <c r="AF38" s="98">
        <f t="shared" si="13"/>
        <v>1.0824305664178124</v>
      </c>
      <c r="AG38" s="99">
        <f t="shared" si="14"/>
        <v>1.0016397578430973</v>
      </c>
      <c r="AH38" s="100">
        <f t="shared" si="15"/>
        <v>-17943.655330880894</v>
      </c>
    </row>
    <row r="39" spans="1:34" s="46" customFormat="1" x14ac:dyDescent="0.2">
      <c r="A39" s="48">
        <v>2022</v>
      </c>
      <c r="B39" s="48" t="s">
        <v>51</v>
      </c>
      <c r="C39" s="48">
        <v>551</v>
      </c>
      <c r="D39" s="48" t="s">
        <v>40</v>
      </c>
      <c r="E39" s="60">
        <v>44377</v>
      </c>
      <c r="F39" s="60"/>
      <c r="G39" s="60">
        <v>44578</v>
      </c>
      <c r="H39" s="48" t="s">
        <v>27</v>
      </c>
      <c r="I39" s="48" t="s">
        <v>28</v>
      </c>
      <c r="J39" s="48" t="s">
        <v>29</v>
      </c>
      <c r="K39" s="65">
        <v>4387420.1695189504</v>
      </c>
      <c r="L39" s="48" t="s">
        <v>32</v>
      </c>
      <c r="M39" s="48" t="s">
        <v>28</v>
      </c>
      <c r="N39" s="48" t="s">
        <v>41</v>
      </c>
      <c r="O39" s="85">
        <v>-4800000</v>
      </c>
      <c r="P39" s="48"/>
      <c r="Q39" s="48" t="s">
        <v>42</v>
      </c>
      <c r="R39" s="73">
        <v>1.0940369999999999</v>
      </c>
      <c r="S39" s="65"/>
      <c r="T39" s="65">
        <v>0</v>
      </c>
      <c r="U39" s="48"/>
      <c r="V39" s="73">
        <v>1.0788854399999999</v>
      </c>
      <c r="W39" s="73">
        <v>1.0783160064178123</v>
      </c>
      <c r="X39" s="85">
        <v>-64069.999484927037</v>
      </c>
      <c r="Y39" s="85">
        <v>-64069.999484927037</v>
      </c>
      <c r="Z39" s="85">
        <v>-64069.999484927037</v>
      </c>
      <c r="AA39" s="65">
        <v>0</v>
      </c>
      <c r="AB39" s="48"/>
      <c r="AC39" s="55" t="s">
        <v>25</v>
      </c>
      <c r="AE39" s="98">
        <f t="shared" si="12"/>
        <v>1.083</v>
      </c>
      <c r="AF39" s="98">
        <f t="shared" si="13"/>
        <v>1.0824305664178124</v>
      </c>
      <c r="AG39" s="99">
        <f t="shared" si="14"/>
        <v>1.0016397578429981</v>
      </c>
      <c r="AH39" s="100">
        <f t="shared" si="15"/>
        <v>-47121.545362098892</v>
      </c>
    </row>
    <row r="40" spans="1:34" s="46" customFormat="1" x14ac:dyDescent="0.2">
      <c r="A40" s="48">
        <v>2022</v>
      </c>
      <c r="B40" s="48" t="s">
        <v>52</v>
      </c>
      <c r="C40" s="48">
        <v>584</v>
      </c>
      <c r="D40" s="48" t="s">
        <v>26</v>
      </c>
      <c r="E40" s="60">
        <v>44461</v>
      </c>
      <c r="F40" s="60"/>
      <c r="G40" s="60">
        <v>44635</v>
      </c>
      <c r="H40" s="48" t="s">
        <v>27</v>
      </c>
      <c r="I40" s="48" t="s">
        <v>28</v>
      </c>
      <c r="J40" s="48" t="s">
        <v>29</v>
      </c>
      <c r="K40" s="65">
        <v>4248417.9261070797</v>
      </c>
      <c r="L40" s="48" t="s">
        <v>32</v>
      </c>
      <c r="M40" s="48" t="s">
        <v>28</v>
      </c>
      <c r="N40" s="48" t="s">
        <v>41</v>
      </c>
      <c r="O40" s="85">
        <v>-4600000</v>
      </c>
      <c r="P40" s="48"/>
      <c r="Q40" s="48" t="s">
        <v>42</v>
      </c>
      <c r="R40" s="73">
        <v>1.0827560000000001</v>
      </c>
      <c r="S40" s="65"/>
      <c r="T40" s="65">
        <v>0</v>
      </c>
      <c r="U40" s="48"/>
      <c r="V40" s="73">
        <v>1.0788854399999999</v>
      </c>
      <c r="W40" s="73">
        <v>1.0780295983292925</v>
      </c>
      <c r="X40" s="85">
        <v>-18673.054238518285</v>
      </c>
      <c r="Y40" s="85">
        <v>-18673.054238518285</v>
      </c>
      <c r="Z40" s="85">
        <v>-18673.054238518285</v>
      </c>
      <c r="AA40" s="65">
        <v>0</v>
      </c>
      <c r="AB40" s="48"/>
      <c r="AC40" s="55" t="s">
        <v>25</v>
      </c>
      <c r="AE40" s="98">
        <f t="shared" si="12"/>
        <v>1.083</v>
      </c>
      <c r="AF40" s="98">
        <f t="shared" si="13"/>
        <v>1.0821441583292926</v>
      </c>
      <c r="AG40" s="99">
        <f t="shared" si="14"/>
        <v>1.0025087776357278</v>
      </c>
      <c r="AH40" s="100">
        <f t="shared" si="15"/>
        <v>-2408.0713422054723</v>
      </c>
    </row>
    <row r="41" spans="1:34" s="46" customFormat="1" x14ac:dyDescent="0.2">
      <c r="A41" s="49">
        <v>2022</v>
      </c>
      <c r="B41" s="49" t="s">
        <v>53</v>
      </c>
      <c r="C41" s="49">
        <v>577</v>
      </c>
      <c r="D41" s="49" t="s">
        <v>34</v>
      </c>
      <c r="E41" s="61">
        <v>44452</v>
      </c>
      <c r="F41" s="61"/>
      <c r="G41" s="61">
        <v>44727</v>
      </c>
      <c r="H41" s="49" t="s">
        <v>27</v>
      </c>
      <c r="I41" s="49" t="s">
        <v>28</v>
      </c>
      <c r="J41" s="49" t="s">
        <v>29</v>
      </c>
      <c r="K41" s="66">
        <v>4423572.0182535797</v>
      </c>
      <c r="L41" s="49" t="s">
        <v>32</v>
      </c>
      <c r="M41" s="49" t="s">
        <v>28</v>
      </c>
      <c r="N41" s="49" t="s">
        <v>41</v>
      </c>
      <c r="O41" s="86">
        <v>-4793000</v>
      </c>
      <c r="P41" s="49"/>
      <c r="Q41" s="49" t="s">
        <v>42</v>
      </c>
      <c r="R41" s="74">
        <v>1.0835135</v>
      </c>
      <c r="S41" s="66"/>
      <c r="T41" s="66">
        <v>0</v>
      </c>
      <c r="U41" s="49"/>
      <c r="V41" s="74">
        <v>1.0788854399999999</v>
      </c>
      <c r="W41" s="74">
        <v>1.0775417275556891</v>
      </c>
      <c r="X41" s="86">
        <v>-24608.048328238416</v>
      </c>
      <c r="Y41" s="86">
        <v>-24608.048328238416</v>
      </c>
      <c r="Z41" s="86">
        <v>-24608.048328238416</v>
      </c>
      <c r="AA41" s="66">
        <v>0</v>
      </c>
      <c r="AB41" s="49"/>
      <c r="AC41" s="56" t="s">
        <v>25</v>
      </c>
      <c r="AE41" s="98">
        <f t="shared" si="12"/>
        <v>1.083</v>
      </c>
      <c r="AF41" s="98">
        <f t="shared" si="13"/>
        <v>1.081656287555689</v>
      </c>
      <c r="AG41" s="99">
        <f t="shared" si="14"/>
        <v>1.003771626686774</v>
      </c>
      <c r="AH41" s="100">
        <f t="shared" si="15"/>
        <v>-7623.9549878828866</v>
      </c>
    </row>
    <row r="42" spans="1:34" s="47" customFormat="1" x14ac:dyDescent="0.2">
      <c r="A42" s="50"/>
      <c r="B42" s="50"/>
      <c r="C42" s="50"/>
      <c r="D42" s="50"/>
      <c r="E42" s="62"/>
      <c r="F42" s="62"/>
      <c r="G42" s="62"/>
      <c r="H42" s="50"/>
      <c r="I42" s="50"/>
      <c r="J42" s="50"/>
      <c r="K42" s="67">
        <v>51135446.660288513</v>
      </c>
      <c r="L42" s="50"/>
      <c r="M42" s="50"/>
      <c r="N42" s="50"/>
      <c r="O42" s="87">
        <v>-55893000</v>
      </c>
      <c r="P42" s="50"/>
      <c r="Q42" s="50"/>
      <c r="R42" s="75">
        <v>1.0930382670032719</v>
      </c>
      <c r="S42" s="67"/>
      <c r="T42" s="67"/>
      <c r="U42" s="50"/>
      <c r="V42" s="75"/>
      <c r="W42" s="75"/>
      <c r="X42" s="87">
        <v>-703700.45818518649</v>
      </c>
      <c r="Y42" s="87">
        <v>-703700.45818518649</v>
      </c>
      <c r="Z42" s="87">
        <v>-703700.45818518649</v>
      </c>
      <c r="AA42" s="67">
        <v>0</v>
      </c>
      <c r="AB42" s="50"/>
      <c r="AC42" s="57"/>
      <c r="AE42" s="103"/>
      <c r="AF42" s="103"/>
      <c r="AG42" s="104"/>
      <c r="AH42" s="105"/>
    </row>
    <row r="43" spans="1:34" s="47" customFormat="1" x14ac:dyDescent="0.2">
      <c r="A43" s="50"/>
      <c r="B43" s="50"/>
      <c r="C43" s="50"/>
      <c r="D43" s="50"/>
      <c r="E43" s="62"/>
      <c r="F43" s="62"/>
      <c r="G43" s="62"/>
      <c r="H43" s="50"/>
      <c r="I43" s="50"/>
      <c r="J43" s="50"/>
      <c r="K43" s="67"/>
      <c r="L43" s="50"/>
      <c r="M43" s="50"/>
      <c r="N43" s="50"/>
      <c r="O43" s="67"/>
      <c r="P43" s="50"/>
      <c r="Q43" s="50"/>
      <c r="R43" s="75"/>
      <c r="S43" s="67"/>
      <c r="T43" s="67"/>
      <c r="U43" s="50"/>
      <c r="V43" s="75"/>
      <c r="W43" s="75"/>
      <c r="X43" s="67"/>
      <c r="Y43" s="67"/>
      <c r="Z43" s="67"/>
      <c r="AA43" s="67"/>
      <c r="AB43" s="50"/>
      <c r="AC43" s="57"/>
      <c r="AE43" s="103"/>
      <c r="AF43" s="103"/>
      <c r="AG43" s="104"/>
      <c r="AH43" s="105"/>
    </row>
    <row r="44" spans="1:34" s="47" customFormat="1" x14ac:dyDescent="0.2">
      <c r="A44" s="50"/>
      <c r="B44" s="50"/>
      <c r="C44" s="50"/>
      <c r="D44" s="50"/>
      <c r="E44" s="62"/>
      <c r="F44" s="62"/>
      <c r="G44" s="62"/>
      <c r="H44" s="50"/>
      <c r="I44" s="50" t="s">
        <v>87</v>
      </c>
      <c r="J44" s="50"/>
      <c r="K44" s="68">
        <v>202099194.4581604</v>
      </c>
      <c r="L44" s="51"/>
      <c r="M44" s="51"/>
      <c r="N44" s="51"/>
      <c r="O44" s="88">
        <v>-221343000</v>
      </c>
      <c r="P44" s="51"/>
      <c r="Q44" s="51"/>
      <c r="R44" s="76">
        <v>1.0952196053696965</v>
      </c>
      <c r="S44" s="68"/>
      <c r="T44" s="68"/>
      <c r="U44" s="51"/>
      <c r="V44" s="76"/>
      <c r="W44" s="76"/>
      <c r="X44" s="88">
        <v>-3131918.106976043</v>
      </c>
      <c r="Y44" s="88">
        <v>-3131918.106976043</v>
      </c>
      <c r="Z44" s="88">
        <v>-3131918.106976043</v>
      </c>
      <c r="AA44" s="68">
        <v>0</v>
      </c>
      <c r="AB44" s="51"/>
      <c r="AC44" s="57"/>
      <c r="AE44" s="103"/>
      <c r="AF44" s="103"/>
      <c r="AG44" s="104"/>
      <c r="AH44" s="101">
        <f>SUM(AH29:AH41)</f>
        <v>-2351184.0689006625</v>
      </c>
    </row>
    <row r="45" spans="1:34"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c r="AE45" s="103"/>
      <c r="AF45" s="103"/>
      <c r="AG45" s="104"/>
      <c r="AH45" s="105"/>
    </row>
    <row r="46" spans="1:34" s="46" customFormat="1" x14ac:dyDescent="0.2">
      <c r="A46" s="48">
        <v>2021</v>
      </c>
      <c r="B46" s="48" t="s">
        <v>54</v>
      </c>
      <c r="C46" s="48">
        <v>511</v>
      </c>
      <c r="D46" s="48" t="s">
        <v>55</v>
      </c>
      <c r="E46" s="60">
        <v>44299</v>
      </c>
      <c r="F46" s="60"/>
      <c r="G46" s="60">
        <v>44515</v>
      </c>
      <c r="H46" s="48" t="s">
        <v>27</v>
      </c>
      <c r="I46" s="48" t="s">
        <v>28</v>
      </c>
      <c r="J46" s="48" t="s">
        <v>29</v>
      </c>
      <c r="K46" s="65">
        <v>2649064.89736774</v>
      </c>
      <c r="L46" s="48" t="s">
        <v>32</v>
      </c>
      <c r="M46" s="48" t="s">
        <v>28</v>
      </c>
      <c r="N46" s="48" t="s">
        <v>56</v>
      </c>
      <c r="O46" s="85">
        <v>-69000000</v>
      </c>
      <c r="P46" s="48"/>
      <c r="Q46" s="48" t="s">
        <v>57</v>
      </c>
      <c r="R46" s="73">
        <v>26.046927</v>
      </c>
      <c r="S46" s="65"/>
      <c r="T46" s="65">
        <v>0</v>
      </c>
      <c r="U46" s="48"/>
      <c r="V46" s="73">
        <v>25.343142659999998</v>
      </c>
      <c r="W46" s="73">
        <v>25.400789773047002</v>
      </c>
      <c r="X46" s="85">
        <v>-67451.880277431977</v>
      </c>
      <c r="Y46" s="85">
        <v>-67451.880277431977</v>
      </c>
      <c r="Z46" s="85">
        <v>-67451.880277431977</v>
      </c>
      <c r="AA46" s="65">
        <v>0</v>
      </c>
      <c r="AB46" s="48"/>
      <c r="AC46" s="55" t="s">
        <v>25</v>
      </c>
      <c r="AE46" s="98">
        <f t="shared" ref="AE46:AE50" si="16">IF(Q46&lt;&gt;"",VLOOKUP(Q46,$AE$1:$AF$11,2,FALSE),"")</f>
        <v>25.495000000000001</v>
      </c>
      <c r="AF46" s="98">
        <f t="shared" ref="AF46:AF50" si="17">IF(AE46&lt;&gt;"",AE46+W46-V46,"")</f>
        <v>25.552647113047001</v>
      </c>
      <c r="AG46" s="99">
        <f t="shared" ref="AG46:AG50" si="18">IF(AF46&lt;&gt;"",X46/(O46/W46+K46),"")</f>
        <v>1.0009765867405462</v>
      </c>
      <c r="AH46" s="100">
        <f t="shared" ref="AH46:AH50" si="19">IF(AF46&lt;&gt;"",(O46/AF46+K46)*AG46,"")</f>
        <v>-51292.463550242086</v>
      </c>
    </row>
    <row r="47" spans="1:34" s="46" customFormat="1" x14ac:dyDescent="0.2">
      <c r="A47" s="48">
        <v>2021</v>
      </c>
      <c r="B47" s="48" t="s">
        <v>58</v>
      </c>
      <c r="C47" s="48">
        <v>515</v>
      </c>
      <c r="D47" s="48" t="s">
        <v>26</v>
      </c>
      <c r="E47" s="60">
        <v>44301</v>
      </c>
      <c r="F47" s="60"/>
      <c r="G47" s="60">
        <v>44515</v>
      </c>
      <c r="H47" s="48" t="s">
        <v>27</v>
      </c>
      <c r="I47" s="48" t="s">
        <v>28</v>
      </c>
      <c r="J47" s="48" t="s">
        <v>29</v>
      </c>
      <c r="K47" s="65">
        <v>2496971.9413342201</v>
      </c>
      <c r="L47" s="48" t="s">
        <v>32</v>
      </c>
      <c r="M47" s="48" t="s">
        <v>28</v>
      </c>
      <c r="N47" s="48" t="s">
        <v>56</v>
      </c>
      <c r="O47" s="85">
        <v>-65000000</v>
      </c>
      <c r="P47" s="48"/>
      <c r="Q47" s="48" t="s">
        <v>57</v>
      </c>
      <c r="R47" s="73">
        <v>26.03153</v>
      </c>
      <c r="S47" s="65"/>
      <c r="T47" s="65">
        <v>0</v>
      </c>
      <c r="U47" s="48"/>
      <c r="V47" s="73">
        <v>25.343142659999998</v>
      </c>
      <c r="W47" s="73">
        <v>25.400789773047002</v>
      </c>
      <c r="X47" s="85">
        <v>-62064.161359272366</v>
      </c>
      <c r="Y47" s="85">
        <v>-62064.161359272366</v>
      </c>
      <c r="Z47" s="85">
        <v>-62064.161359272366</v>
      </c>
      <c r="AA47" s="65">
        <v>0</v>
      </c>
      <c r="AB47" s="48"/>
      <c r="AC47" s="55" t="s">
        <v>25</v>
      </c>
      <c r="AE47" s="98">
        <f t="shared" si="16"/>
        <v>25.495000000000001</v>
      </c>
      <c r="AF47" s="98">
        <f t="shared" si="17"/>
        <v>25.552647113047001</v>
      </c>
      <c r="AG47" s="99">
        <f t="shared" si="18"/>
        <v>1.0009765867405409</v>
      </c>
      <c r="AH47" s="100">
        <f t="shared" si="19"/>
        <v>-46841.522413369006</v>
      </c>
    </row>
    <row r="48" spans="1:34" s="46" customFormat="1" x14ac:dyDescent="0.2">
      <c r="A48" s="48">
        <v>2021</v>
      </c>
      <c r="B48" s="48" t="s">
        <v>59</v>
      </c>
      <c r="C48" s="48">
        <v>541</v>
      </c>
      <c r="D48" s="48" t="s">
        <v>26</v>
      </c>
      <c r="E48" s="60">
        <v>44361</v>
      </c>
      <c r="F48" s="60"/>
      <c r="G48" s="60">
        <v>44515</v>
      </c>
      <c r="H48" s="48" t="s">
        <v>27</v>
      </c>
      <c r="I48" s="48" t="s">
        <v>28</v>
      </c>
      <c r="J48" s="48" t="s">
        <v>29</v>
      </c>
      <c r="K48" s="65">
        <v>22724952.4886522</v>
      </c>
      <c r="L48" s="48" t="s">
        <v>32</v>
      </c>
      <c r="M48" s="48" t="s">
        <v>28</v>
      </c>
      <c r="N48" s="48" t="s">
        <v>56</v>
      </c>
      <c r="O48" s="85">
        <v>-578750000</v>
      </c>
      <c r="P48" s="48"/>
      <c r="Q48" s="48" t="s">
        <v>57</v>
      </c>
      <c r="R48" s="73">
        <v>25.467600000000001</v>
      </c>
      <c r="S48" s="65"/>
      <c r="T48" s="65">
        <v>0</v>
      </c>
      <c r="U48" s="48"/>
      <c r="V48" s="73">
        <v>25.343142659999998</v>
      </c>
      <c r="W48" s="73">
        <v>25.400789773047002</v>
      </c>
      <c r="X48" s="85">
        <v>-59830.499707987627</v>
      </c>
      <c r="Y48" s="85">
        <v>-59830.499707987627</v>
      </c>
      <c r="Z48" s="85">
        <v>-59830.499707987627</v>
      </c>
      <c r="AA48" s="65">
        <v>0</v>
      </c>
      <c r="AB48" s="48"/>
      <c r="AC48" s="55" t="s">
        <v>25</v>
      </c>
      <c r="AE48" s="98">
        <f t="shared" si="16"/>
        <v>25.495000000000001</v>
      </c>
      <c r="AF48" s="98">
        <f t="shared" si="17"/>
        <v>25.552647113047001</v>
      </c>
      <c r="AG48" s="99">
        <f t="shared" si="18"/>
        <v>1.0009765867397895</v>
      </c>
      <c r="AH48" s="100">
        <f t="shared" si="19"/>
        <v>75709.535521779646</v>
      </c>
    </row>
    <row r="49" spans="1:34" s="46" customFormat="1" x14ac:dyDescent="0.2">
      <c r="A49" s="48">
        <v>2021</v>
      </c>
      <c r="B49" s="48" t="s">
        <v>60</v>
      </c>
      <c r="C49" s="48">
        <v>543</v>
      </c>
      <c r="D49" s="48" t="s">
        <v>26</v>
      </c>
      <c r="E49" s="60">
        <v>44363</v>
      </c>
      <c r="F49" s="60"/>
      <c r="G49" s="60">
        <v>44515</v>
      </c>
      <c r="H49" s="48" t="s">
        <v>27</v>
      </c>
      <c r="I49" s="48" t="s">
        <v>28</v>
      </c>
      <c r="J49" s="48" t="s">
        <v>29</v>
      </c>
      <c r="K49" s="65">
        <v>3907293.98011031</v>
      </c>
      <c r="L49" s="48" t="s">
        <v>32</v>
      </c>
      <c r="M49" s="48" t="s">
        <v>28</v>
      </c>
      <c r="N49" s="48" t="s">
        <v>56</v>
      </c>
      <c r="O49" s="85">
        <v>-100000000</v>
      </c>
      <c r="P49" s="48"/>
      <c r="Q49" s="48" t="s">
        <v>57</v>
      </c>
      <c r="R49" s="73">
        <v>25.593160000000001</v>
      </c>
      <c r="S49" s="65"/>
      <c r="T49" s="65">
        <v>0</v>
      </c>
      <c r="U49" s="48"/>
      <c r="V49" s="73">
        <v>25.343142659999998</v>
      </c>
      <c r="W49" s="73">
        <v>25.400789773047002</v>
      </c>
      <c r="X49" s="85">
        <v>-29620.381294090897</v>
      </c>
      <c r="Y49" s="85">
        <v>-29620.381294090897</v>
      </c>
      <c r="Z49" s="85">
        <v>-29620.381294090897</v>
      </c>
      <c r="AA49" s="65">
        <v>0</v>
      </c>
      <c r="AB49" s="48"/>
      <c r="AC49" s="55" t="s">
        <v>25</v>
      </c>
      <c r="AE49" s="98">
        <f t="shared" si="16"/>
        <v>25.495000000000001</v>
      </c>
      <c r="AF49" s="98">
        <f t="shared" si="17"/>
        <v>25.552647113047001</v>
      </c>
      <c r="AG49" s="99">
        <f t="shared" si="18"/>
        <v>1.0009765867405138</v>
      </c>
      <c r="AH49" s="100">
        <f t="shared" si="19"/>
        <v>-6200.9367619322265</v>
      </c>
    </row>
    <row r="50" spans="1:34" s="46" customFormat="1" x14ac:dyDescent="0.2">
      <c r="A50" s="49">
        <v>2021</v>
      </c>
      <c r="B50" s="49" t="s">
        <v>61</v>
      </c>
      <c r="C50" s="49">
        <v>565</v>
      </c>
      <c r="D50" s="49" t="s">
        <v>26</v>
      </c>
      <c r="E50" s="61">
        <v>44407</v>
      </c>
      <c r="F50" s="61"/>
      <c r="G50" s="61">
        <v>44578</v>
      </c>
      <c r="H50" s="49" t="s">
        <v>27</v>
      </c>
      <c r="I50" s="49" t="s">
        <v>28</v>
      </c>
      <c r="J50" s="49" t="s">
        <v>29</v>
      </c>
      <c r="K50" s="66">
        <v>2067914.2041905301</v>
      </c>
      <c r="L50" s="49" t="s">
        <v>32</v>
      </c>
      <c r="M50" s="49" t="s">
        <v>28</v>
      </c>
      <c r="N50" s="49" t="s">
        <v>56</v>
      </c>
      <c r="O50" s="86">
        <v>-53000000</v>
      </c>
      <c r="P50" s="49"/>
      <c r="Q50" s="49" t="s">
        <v>57</v>
      </c>
      <c r="R50" s="74">
        <v>25.62969</v>
      </c>
      <c r="S50" s="66"/>
      <c r="T50" s="66">
        <v>0</v>
      </c>
      <c r="U50" s="49"/>
      <c r="V50" s="74">
        <v>25.343142659999998</v>
      </c>
      <c r="W50" s="74">
        <v>25.482082534105491</v>
      </c>
      <c r="X50" s="86">
        <v>-11994.106305432198</v>
      </c>
      <c r="Y50" s="86">
        <v>-11994.106305432198</v>
      </c>
      <c r="Z50" s="86">
        <v>-11994.106305432198</v>
      </c>
      <c r="AA50" s="66">
        <v>0</v>
      </c>
      <c r="AB50" s="49"/>
      <c r="AC50" s="56" t="s">
        <v>25</v>
      </c>
      <c r="AE50" s="98">
        <f t="shared" si="16"/>
        <v>25.495000000000001</v>
      </c>
      <c r="AF50" s="98">
        <f t="shared" si="17"/>
        <v>25.633939874105494</v>
      </c>
      <c r="AG50" s="99">
        <f t="shared" si="18"/>
        <v>1.0012948236792114</v>
      </c>
      <c r="AH50" s="100">
        <f t="shared" si="19"/>
        <v>343.28528771088071</v>
      </c>
    </row>
    <row r="51" spans="1:34" s="47" customFormat="1" x14ac:dyDescent="0.2">
      <c r="A51" s="50"/>
      <c r="B51" s="50"/>
      <c r="C51" s="50"/>
      <c r="D51" s="50"/>
      <c r="E51" s="62"/>
      <c r="F51" s="62"/>
      <c r="G51" s="62"/>
      <c r="H51" s="50"/>
      <c r="I51" s="50"/>
      <c r="J51" s="50"/>
      <c r="K51" s="67">
        <v>33846197.511655003</v>
      </c>
      <c r="L51" s="50"/>
      <c r="M51" s="50"/>
      <c r="N51" s="50"/>
      <c r="O51" s="87">
        <v>-865750000</v>
      </c>
      <c r="P51" s="50"/>
      <c r="Q51" s="50"/>
      <c r="R51" s="75">
        <v>25.578944272894386</v>
      </c>
      <c r="S51" s="67"/>
      <c r="T51" s="67"/>
      <c r="U51" s="50"/>
      <c r="V51" s="75"/>
      <c r="W51" s="75"/>
      <c r="X51" s="87">
        <v>-230961.02894421507</v>
      </c>
      <c r="Y51" s="87">
        <v>-230961.02894421507</v>
      </c>
      <c r="Z51" s="87">
        <v>-230961.02894421507</v>
      </c>
      <c r="AA51" s="67">
        <v>0</v>
      </c>
      <c r="AB51" s="50"/>
      <c r="AC51" s="57"/>
      <c r="AE51" s="103"/>
      <c r="AF51" s="103"/>
      <c r="AG51" s="104"/>
      <c r="AH51" s="105"/>
    </row>
    <row r="52" spans="1:34"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c r="AE52" s="103"/>
      <c r="AF52" s="103"/>
      <c r="AG52" s="104"/>
      <c r="AH52" s="105"/>
    </row>
    <row r="53" spans="1:34" s="46" customFormat="1" x14ac:dyDescent="0.2">
      <c r="A53" s="48">
        <v>2022</v>
      </c>
      <c r="B53" s="48" t="s">
        <v>62</v>
      </c>
      <c r="C53" s="48">
        <v>494</v>
      </c>
      <c r="D53" s="48" t="s">
        <v>26</v>
      </c>
      <c r="E53" s="60">
        <v>44267</v>
      </c>
      <c r="F53" s="60"/>
      <c r="G53" s="60">
        <v>44635</v>
      </c>
      <c r="H53" s="48" t="s">
        <v>27</v>
      </c>
      <c r="I53" s="48" t="s">
        <v>28</v>
      </c>
      <c r="J53" s="48" t="s">
        <v>29</v>
      </c>
      <c r="K53" s="65">
        <v>18927605.052655999</v>
      </c>
      <c r="L53" s="48" t="s">
        <v>32</v>
      </c>
      <c r="M53" s="48" t="s">
        <v>28</v>
      </c>
      <c r="N53" s="48" t="s">
        <v>56</v>
      </c>
      <c r="O53" s="85">
        <v>-500000000</v>
      </c>
      <c r="P53" s="48"/>
      <c r="Q53" s="48" t="s">
        <v>57</v>
      </c>
      <c r="R53" s="73">
        <v>26.416443000000001</v>
      </c>
      <c r="S53" s="65"/>
      <c r="T53" s="65">
        <v>0</v>
      </c>
      <c r="U53" s="48"/>
      <c r="V53" s="73">
        <v>25.343142659999998</v>
      </c>
      <c r="W53" s="73">
        <v>25.589592379889062</v>
      </c>
      <c r="X53" s="85">
        <v>-612498.6982570648</v>
      </c>
      <c r="Y53" s="85">
        <v>-612498.6982570648</v>
      </c>
      <c r="Z53" s="85">
        <v>-612498.6982570648</v>
      </c>
      <c r="AA53" s="65">
        <v>0</v>
      </c>
      <c r="AB53" s="48"/>
      <c r="AC53" s="55" t="s">
        <v>25</v>
      </c>
      <c r="AE53" s="98">
        <f t="shared" ref="AE53:AE54" si="20">IF(Q53&lt;&gt;"",VLOOKUP(Q53,$AE$1:$AF$11,2,FALSE),"")</f>
        <v>25.495000000000001</v>
      </c>
      <c r="AF53" s="98">
        <f t="shared" ref="AF53:AF54" si="21">IF(AE53&lt;&gt;"",AE53+W53-V53,"")</f>
        <v>25.741449719889061</v>
      </c>
      <c r="AG53" s="99">
        <f t="shared" ref="AG53:AG54" si="22">IF(AF53&lt;&gt;"",X53/(O53/W53+K53),"")</f>
        <v>1.0014881531770932</v>
      </c>
      <c r="AH53" s="100">
        <f t="shared" ref="AH53:AH54" si="23">IF(AF53&lt;&gt;"",(O53/AF53+K53)*AG53,"")</f>
        <v>-497058.98512378504</v>
      </c>
    </row>
    <row r="54" spans="1:34" s="46" customFormat="1" x14ac:dyDescent="0.2">
      <c r="A54" s="49">
        <v>2022</v>
      </c>
      <c r="B54" s="49" t="s">
        <v>63</v>
      </c>
      <c r="C54" s="49">
        <v>573</v>
      </c>
      <c r="D54" s="49" t="s">
        <v>26</v>
      </c>
      <c r="E54" s="61">
        <v>44452</v>
      </c>
      <c r="F54" s="61"/>
      <c r="G54" s="61">
        <v>44727</v>
      </c>
      <c r="H54" s="49" t="s">
        <v>27</v>
      </c>
      <c r="I54" s="49" t="s">
        <v>28</v>
      </c>
      <c r="J54" s="49" t="s">
        <v>29</v>
      </c>
      <c r="K54" s="66">
        <v>13055728.129522</v>
      </c>
      <c r="L54" s="49" t="s">
        <v>32</v>
      </c>
      <c r="M54" s="49" t="s">
        <v>28</v>
      </c>
      <c r="N54" s="49" t="s">
        <v>56</v>
      </c>
      <c r="O54" s="86">
        <v>-335815000</v>
      </c>
      <c r="P54" s="49"/>
      <c r="Q54" s="49" t="s">
        <v>57</v>
      </c>
      <c r="R54" s="74">
        <v>25.72166</v>
      </c>
      <c r="S54" s="66"/>
      <c r="T54" s="66">
        <v>0</v>
      </c>
      <c r="U54" s="49"/>
      <c r="V54" s="74">
        <v>25.343142659999998</v>
      </c>
      <c r="W54" s="74">
        <v>25.772931150836452</v>
      </c>
      <c r="X54" s="66">
        <v>26011.072853603575</v>
      </c>
      <c r="Y54" s="66">
        <v>26011.072853603575</v>
      </c>
      <c r="Z54" s="66">
        <v>26011.072853603575</v>
      </c>
      <c r="AA54" s="66">
        <v>0</v>
      </c>
      <c r="AB54" s="49"/>
      <c r="AC54" s="56" t="s">
        <v>25</v>
      </c>
      <c r="AE54" s="98">
        <f t="shared" si="20"/>
        <v>25.495000000000001</v>
      </c>
      <c r="AF54" s="98">
        <f t="shared" si="21"/>
        <v>25.924788490836455</v>
      </c>
      <c r="AG54" s="99">
        <f t="shared" si="22"/>
        <v>1.001492993982775</v>
      </c>
      <c r="AH54" s="100">
        <f t="shared" si="23"/>
        <v>102448.2710166748</v>
      </c>
    </row>
    <row r="55" spans="1:34" s="47" customFormat="1" x14ac:dyDescent="0.2">
      <c r="A55" s="50"/>
      <c r="B55" s="50"/>
      <c r="C55" s="50"/>
      <c r="D55" s="50"/>
      <c r="E55" s="62"/>
      <c r="F55" s="62"/>
      <c r="G55" s="62"/>
      <c r="H55" s="50"/>
      <c r="I55" s="50"/>
      <c r="J55" s="50"/>
      <c r="K55" s="67">
        <v>31983333.182177998</v>
      </c>
      <c r="L55" s="50"/>
      <c r="M55" s="50"/>
      <c r="N55" s="50"/>
      <c r="O55" s="87">
        <v>-835815000</v>
      </c>
      <c r="P55" s="50"/>
      <c r="Q55" s="50"/>
      <c r="R55" s="75">
        <v>26.132829722254819</v>
      </c>
      <c r="S55" s="67"/>
      <c r="T55" s="67"/>
      <c r="U55" s="50"/>
      <c r="V55" s="75"/>
      <c r="W55" s="75"/>
      <c r="X55" s="87">
        <v>-586487.62540346128</v>
      </c>
      <c r="Y55" s="87">
        <v>-586487.62540346128</v>
      </c>
      <c r="Z55" s="87">
        <v>-586487.62540346128</v>
      </c>
      <c r="AA55" s="67">
        <v>0</v>
      </c>
      <c r="AB55" s="50"/>
      <c r="AC55" s="57"/>
      <c r="AE55" s="103"/>
      <c r="AF55" s="103"/>
      <c r="AG55" s="104"/>
      <c r="AH55" s="105"/>
    </row>
    <row r="56" spans="1:34" s="47" customFormat="1" x14ac:dyDescent="0.2">
      <c r="A56" s="50"/>
      <c r="B56" s="50"/>
      <c r="C56" s="50"/>
      <c r="D56" s="50"/>
      <c r="E56" s="62"/>
      <c r="F56" s="62"/>
      <c r="G56" s="62"/>
      <c r="H56" s="50"/>
      <c r="I56" s="50"/>
      <c r="J56" s="50"/>
      <c r="K56" s="67"/>
      <c r="L56" s="50"/>
      <c r="M56" s="50"/>
      <c r="N56" s="50"/>
      <c r="O56" s="67"/>
      <c r="P56" s="50"/>
      <c r="Q56" s="50"/>
      <c r="R56" s="75"/>
      <c r="S56" s="67"/>
      <c r="T56" s="67"/>
      <c r="U56" s="50"/>
      <c r="V56" s="75"/>
      <c r="W56" s="75"/>
      <c r="X56" s="67"/>
      <c r="Y56" s="67"/>
      <c r="Z56" s="67"/>
      <c r="AA56" s="67"/>
      <c r="AB56" s="50"/>
      <c r="AC56" s="57"/>
      <c r="AE56" s="103"/>
      <c r="AF56" s="103"/>
      <c r="AG56" s="104"/>
      <c r="AH56" s="105"/>
    </row>
    <row r="57" spans="1:34" s="47" customFormat="1" x14ac:dyDescent="0.2">
      <c r="A57" s="50"/>
      <c r="B57" s="50"/>
      <c r="C57" s="50"/>
      <c r="D57" s="50"/>
      <c r="E57" s="62"/>
      <c r="F57" s="62"/>
      <c r="G57" s="62"/>
      <c r="H57" s="50"/>
      <c r="I57" s="50" t="s">
        <v>88</v>
      </c>
      <c r="J57" s="50"/>
      <c r="K57" s="68">
        <v>65829530.693833001</v>
      </c>
      <c r="L57" s="51"/>
      <c r="M57" s="51"/>
      <c r="N57" s="51"/>
      <c r="O57" s="88">
        <v>-1701565000</v>
      </c>
      <c r="P57" s="51"/>
      <c r="Q57" s="51"/>
      <c r="R57" s="76">
        <v>25.84804998707677</v>
      </c>
      <c r="S57" s="68"/>
      <c r="T57" s="68"/>
      <c r="U57" s="51"/>
      <c r="V57" s="76"/>
      <c r="W57" s="76"/>
      <c r="X57" s="88">
        <v>-817448.65434767632</v>
      </c>
      <c r="Y57" s="88">
        <v>-817448.65434767632</v>
      </c>
      <c r="Z57" s="88">
        <v>-817448.65434767632</v>
      </c>
      <c r="AA57" s="68">
        <v>0</v>
      </c>
      <c r="AB57" s="51"/>
      <c r="AC57" s="57"/>
      <c r="AE57" s="103"/>
      <c r="AF57" s="103"/>
      <c r="AG57" s="104"/>
      <c r="AH57" s="101">
        <f>SUM(AH46:AH54)</f>
        <v>-422892.81602316303</v>
      </c>
    </row>
    <row r="58" spans="1:34" s="47" customFormat="1" x14ac:dyDescent="0.2">
      <c r="A58" s="50"/>
      <c r="B58" s="50"/>
      <c r="C58" s="50"/>
      <c r="D58" s="50"/>
      <c r="E58" s="62"/>
      <c r="F58" s="62"/>
      <c r="G58" s="62"/>
      <c r="H58" s="50"/>
      <c r="I58" s="50"/>
      <c r="J58" s="50"/>
      <c r="K58" s="67"/>
      <c r="L58" s="50"/>
      <c r="M58" s="50"/>
      <c r="N58" s="50"/>
      <c r="O58" s="87"/>
      <c r="P58" s="50"/>
      <c r="Q58" s="50"/>
      <c r="R58" s="75"/>
      <c r="S58" s="67"/>
      <c r="T58" s="67"/>
      <c r="U58" s="50"/>
      <c r="V58" s="75"/>
      <c r="W58" s="75"/>
      <c r="X58" s="87"/>
      <c r="Y58" s="87"/>
      <c r="Z58" s="87"/>
      <c r="AA58" s="67"/>
      <c r="AB58" s="50"/>
      <c r="AC58" s="57"/>
      <c r="AE58" s="103"/>
      <c r="AF58" s="103"/>
      <c r="AG58" s="104"/>
      <c r="AH58" s="105"/>
    </row>
    <row r="59" spans="1:34" s="46" customFormat="1" x14ac:dyDescent="0.2">
      <c r="A59" s="49">
        <v>2021</v>
      </c>
      <c r="B59" s="49" t="s">
        <v>94</v>
      </c>
      <c r="C59" s="49">
        <v>529</v>
      </c>
      <c r="D59" s="49" t="s">
        <v>48</v>
      </c>
      <c r="E59" s="61">
        <v>44333</v>
      </c>
      <c r="F59" s="61"/>
      <c r="G59" s="61">
        <v>44519</v>
      </c>
      <c r="H59" s="49" t="s">
        <v>27</v>
      </c>
      <c r="I59" s="49" t="s">
        <v>28</v>
      </c>
      <c r="J59" s="49" t="s">
        <v>29</v>
      </c>
      <c r="K59" s="66">
        <v>5507573.7443529097</v>
      </c>
      <c r="L59" s="49" t="s">
        <v>32</v>
      </c>
      <c r="M59" s="49" t="s">
        <v>28</v>
      </c>
      <c r="N59" s="49" t="s">
        <v>95</v>
      </c>
      <c r="O59" s="86">
        <v>-41450000</v>
      </c>
      <c r="P59" s="49"/>
      <c r="Q59" s="49" t="s">
        <v>96</v>
      </c>
      <c r="R59" s="74">
        <v>7.5259999999999998</v>
      </c>
      <c r="S59" s="66"/>
      <c r="T59" s="66">
        <v>0</v>
      </c>
      <c r="U59" s="49"/>
      <c r="V59" s="74">
        <v>7.4939</v>
      </c>
      <c r="W59" s="74">
        <v>7.4997886999999999</v>
      </c>
      <c r="X59" s="86">
        <v>-19267.429280944067</v>
      </c>
      <c r="Y59" s="86">
        <v>-19267.429280944067</v>
      </c>
      <c r="Z59" s="86">
        <v>-19267.429280944067</v>
      </c>
      <c r="AA59" s="66">
        <v>0</v>
      </c>
      <c r="AB59" s="49"/>
      <c r="AC59" s="56" t="s">
        <v>25</v>
      </c>
      <c r="AE59" s="98">
        <f>IF(Q59&lt;&gt;"",VLOOKUP(Q59,$AE$1:$AF$11,2,FALSE),"")</f>
        <v>7.4889000000000001</v>
      </c>
      <c r="AF59" s="98">
        <f>IF(AE59&lt;&gt;"",AE59+W59-V59,"")</f>
        <v>7.4947887000000009</v>
      </c>
      <c r="AG59" s="99">
        <f>IF(AF59&lt;&gt;"",X59/(O59/W59+K59),"")</f>
        <v>1.0009765867405394</v>
      </c>
      <c r="AH59" s="100">
        <f>IF(AF59&lt;&gt;"",(O59/AF59+K59)*AG59,"")</f>
        <v>-22958.14026598127</v>
      </c>
    </row>
    <row r="60" spans="1:34" s="47" customFormat="1" x14ac:dyDescent="0.2">
      <c r="A60" s="50"/>
      <c r="B60" s="50"/>
      <c r="C60" s="50"/>
      <c r="D60" s="50"/>
      <c r="E60" s="62"/>
      <c r="F60" s="62"/>
      <c r="G60" s="62"/>
      <c r="H60" s="50"/>
      <c r="I60" s="50"/>
      <c r="J60" s="50"/>
      <c r="K60" s="67">
        <v>5507573.7443529097</v>
      </c>
      <c r="L60" s="50"/>
      <c r="M60" s="50"/>
      <c r="N60" s="50"/>
      <c r="O60" s="87">
        <v>-41450000</v>
      </c>
      <c r="P60" s="50"/>
      <c r="Q60" s="50"/>
      <c r="R60" s="75">
        <v>7.5259999999999998</v>
      </c>
      <c r="S60" s="67"/>
      <c r="T60" s="67"/>
      <c r="U60" s="50"/>
      <c r="V60" s="75"/>
      <c r="W60" s="75"/>
      <c r="X60" s="87">
        <v>-19267.429280944067</v>
      </c>
      <c r="Y60" s="87">
        <v>-19267.429280944067</v>
      </c>
      <c r="Z60" s="87">
        <v>-19267.429280944067</v>
      </c>
      <c r="AA60" s="67">
        <v>0</v>
      </c>
      <c r="AB60" s="50"/>
      <c r="AC60" s="57"/>
      <c r="AE60" s="103"/>
      <c r="AF60" s="103"/>
      <c r="AG60" s="104"/>
      <c r="AH60" s="105"/>
    </row>
    <row r="61" spans="1:34" s="47" customFormat="1" x14ac:dyDescent="0.2">
      <c r="A61" s="50"/>
      <c r="B61" s="50"/>
      <c r="C61" s="50"/>
      <c r="D61" s="50"/>
      <c r="E61" s="62"/>
      <c r="F61" s="62"/>
      <c r="G61" s="62"/>
      <c r="H61" s="50"/>
      <c r="I61" s="50"/>
      <c r="J61" s="50"/>
      <c r="K61" s="67"/>
      <c r="L61" s="50"/>
      <c r="M61" s="50"/>
      <c r="N61" s="50"/>
      <c r="O61" s="87"/>
      <c r="P61" s="50"/>
      <c r="Q61" s="50"/>
      <c r="R61" s="75"/>
      <c r="S61" s="67"/>
      <c r="T61" s="67"/>
      <c r="U61" s="50"/>
      <c r="V61" s="75"/>
      <c r="W61" s="75"/>
      <c r="X61" s="87"/>
      <c r="Y61" s="87"/>
      <c r="Z61" s="87"/>
      <c r="AA61" s="67"/>
      <c r="AB61" s="50"/>
      <c r="AC61" s="57"/>
      <c r="AE61" s="103"/>
      <c r="AF61" s="103"/>
      <c r="AG61" s="104"/>
      <c r="AH61" s="105"/>
    </row>
    <row r="62" spans="1:34" s="46" customFormat="1" x14ac:dyDescent="0.2">
      <c r="A62" s="48">
        <v>2022</v>
      </c>
      <c r="B62" s="48" t="s">
        <v>97</v>
      </c>
      <c r="C62" s="48">
        <v>500</v>
      </c>
      <c r="D62" s="48" t="s">
        <v>34</v>
      </c>
      <c r="E62" s="60">
        <v>44294</v>
      </c>
      <c r="F62" s="60"/>
      <c r="G62" s="60">
        <v>44578</v>
      </c>
      <c r="H62" s="48" t="s">
        <v>27</v>
      </c>
      <c r="I62" s="48" t="s">
        <v>28</v>
      </c>
      <c r="J62" s="48" t="s">
        <v>29</v>
      </c>
      <c r="K62" s="65">
        <v>26317.406955366954</v>
      </c>
      <c r="L62" s="48" t="s">
        <v>32</v>
      </c>
      <c r="M62" s="48" t="s">
        <v>28</v>
      </c>
      <c r="N62" s="48" t="s">
        <v>95</v>
      </c>
      <c r="O62" s="85">
        <v>-200000</v>
      </c>
      <c r="P62" s="48"/>
      <c r="Q62" s="48" t="s">
        <v>96</v>
      </c>
      <c r="R62" s="73">
        <v>7.5995328999999998</v>
      </c>
      <c r="S62" s="65"/>
      <c r="T62" s="65">
        <v>0</v>
      </c>
      <c r="U62" s="48"/>
      <c r="V62" s="73">
        <v>7.4939</v>
      </c>
      <c r="W62" s="73">
        <v>7.5073327000000001</v>
      </c>
      <c r="X62" s="85">
        <v>-323.63185873172557</v>
      </c>
      <c r="Y62" s="85">
        <v>-323.63185873172557</v>
      </c>
      <c r="Z62" s="85">
        <v>-323.63185873172557</v>
      </c>
      <c r="AA62" s="65">
        <v>0</v>
      </c>
      <c r="AB62" s="48"/>
      <c r="AC62" s="55" t="s">
        <v>25</v>
      </c>
      <c r="AE62" s="98">
        <f t="shared" ref="AE62:AE63" si="24">IF(Q62&lt;&gt;"",VLOOKUP(Q62,$AE$1:$AF$11,2,FALSE),"")</f>
        <v>7.4889000000000001</v>
      </c>
      <c r="AF62" s="98">
        <f t="shared" ref="AF62:AF63" si="25">IF(AE62&lt;&gt;"",AE62+W62-V62,"")</f>
        <v>7.5023327000000002</v>
      </c>
      <c r="AG62" s="99">
        <f t="shared" ref="AG62:AG63" si="26">IF(AF62&lt;&gt;"",X62/(O62/W62+K62),"")</f>
        <v>1.0012948236792503</v>
      </c>
      <c r="AH62" s="100">
        <f t="shared" ref="AH62:AH63" si="27">IF(AF62&lt;&gt;"",(O62/AF62+K62)*AG62,"")</f>
        <v>-341.40973948060139</v>
      </c>
    </row>
    <row r="63" spans="1:34" s="46" customFormat="1" x14ac:dyDescent="0.2">
      <c r="A63" s="49">
        <v>2022</v>
      </c>
      <c r="B63" s="49" t="s">
        <v>98</v>
      </c>
      <c r="C63" s="49">
        <v>586</v>
      </c>
      <c r="D63" s="49" t="s">
        <v>34</v>
      </c>
      <c r="E63" s="61">
        <v>44461</v>
      </c>
      <c r="F63" s="61"/>
      <c r="G63" s="61">
        <v>44635</v>
      </c>
      <c r="H63" s="49" t="s">
        <v>27</v>
      </c>
      <c r="I63" s="49" t="s">
        <v>28</v>
      </c>
      <c r="J63" s="49" t="s">
        <v>29</v>
      </c>
      <c r="K63" s="66">
        <v>4326233.4650691394</v>
      </c>
      <c r="L63" s="49" t="s">
        <v>32</v>
      </c>
      <c r="M63" s="49" t="s">
        <v>28</v>
      </c>
      <c r="N63" s="49" t="s">
        <v>95</v>
      </c>
      <c r="O63" s="86">
        <v>-32500000</v>
      </c>
      <c r="P63" s="49"/>
      <c r="Q63" s="49" t="s">
        <v>96</v>
      </c>
      <c r="R63" s="74">
        <v>7.5123084000000002</v>
      </c>
      <c r="S63" s="66"/>
      <c r="T63" s="66">
        <v>0</v>
      </c>
      <c r="U63" s="49"/>
      <c r="V63" s="74">
        <v>7.4939</v>
      </c>
      <c r="W63" s="74">
        <v>7.5119312499999999</v>
      </c>
      <c r="X63" s="86">
        <v>-217.52955740086341</v>
      </c>
      <c r="Y63" s="86">
        <v>-217.52955740086341</v>
      </c>
      <c r="Z63" s="86">
        <v>-217.52955740086341</v>
      </c>
      <c r="AA63" s="66">
        <v>0</v>
      </c>
      <c r="AB63" s="49"/>
      <c r="AC63" s="56" t="s">
        <v>25</v>
      </c>
      <c r="AE63" s="98">
        <f t="shared" si="24"/>
        <v>7.4889000000000001</v>
      </c>
      <c r="AF63" s="98">
        <f t="shared" si="25"/>
        <v>7.5069312500000009</v>
      </c>
      <c r="AG63" s="99">
        <f t="shared" si="26"/>
        <v>1.001488153177142</v>
      </c>
      <c r="AH63" s="100">
        <f t="shared" si="27"/>
        <v>-3103.4552095785962</v>
      </c>
    </row>
    <row r="64" spans="1:34" s="47" customFormat="1" x14ac:dyDescent="0.2">
      <c r="A64" s="50"/>
      <c r="B64" s="50"/>
      <c r="C64" s="50"/>
      <c r="D64" s="50"/>
      <c r="E64" s="62"/>
      <c r="F64" s="62"/>
      <c r="G64" s="62"/>
      <c r="H64" s="50"/>
      <c r="I64" s="50"/>
      <c r="J64" s="50"/>
      <c r="K64" s="67">
        <v>4352550.8720245063</v>
      </c>
      <c r="L64" s="50"/>
      <c r="M64" s="50"/>
      <c r="N64" s="50"/>
      <c r="O64" s="87">
        <v>-32700000</v>
      </c>
      <c r="P64" s="50"/>
      <c r="Q64" s="50"/>
      <c r="R64" s="75">
        <v>7.5128357970897683</v>
      </c>
      <c r="S64" s="67"/>
      <c r="T64" s="67"/>
      <c r="U64" s="50"/>
      <c r="V64" s="75"/>
      <c r="W64" s="75"/>
      <c r="X64" s="87">
        <v>-541.16141613258901</v>
      </c>
      <c r="Y64" s="87">
        <v>-541.16141613258901</v>
      </c>
      <c r="Z64" s="87">
        <v>-541.16141613258901</v>
      </c>
      <c r="AA64" s="67">
        <v>0</v>
      </c>
      <c r="AB64" s="50"/>
      <c r="AC64" s="57"/>
      <c r="AE64" s="103"/>
      <c r="AF64" s="103"/>
      <c r="AG64" s="104"/>
      <c r="AH64" s="105"/>
    </row>
    <row r="65" spans="1:34"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c r="AE65" s="103"/>
      <c r="AF65" s="103"/>
      <c r="AG65" s="104"/>
      <c r="AH65" s="105"/>
    </row>
    <row r="66" spans="1:34" s="47" customFormat="1" x14ac:dyDescent="0.2">
      <c r="A66" s="50"/>
      <c r="B66" s="50"/>
      <c r="C66" s="50"/>
      <c r="D66" s="50"/>
      <c r="E66" s="62"/>
      <c r="F66" s="62"/>
      <c r="G66" s="62"/>
      <c r="H66" s="50"/>
      <c r="I66" s="50" t="s">
        <v>99</v>
      </c>
      <c r="J66" s="50"/>
      <c r="K66" s="68">
        <v>9860124.616377417</v>
      </c>
      <c r="L66" s="51"/>
      <c r="M66" s="51"/>
      <c r="N66" s="51"/>
      <c r="O66" s="88">
        <v>-74150000</v>
      </c>
      <c r="P66" s="51"/>
      <c r="Q66" s="51"/>
      <c r="R66" s="76">
        <v>7.5201889311661159</v>
      </c>
      <c r="S66" s="68"/>
      <c r="T66" s="68"/>
      <c r="U66" s="51"/>
      <c r="V66" s="76"/>
      <c r="W66" s="76"/>
      <c r="X66" s="88">
        <v>-19808.590697076655</v>
      </c>
      <c r="Y66" s="88">
        <v>-19808.590697076655</v>
      </c>
      <c r="Z66" s="88">
        <v>-19808.590697076655</v>
      </c>
      <c r="AA66" s="68">
        <v>0</v>
      </c>
      <c r="AB66" s="51"/>
      <c r="AC66" s="57"/>
      <c r="AE66" s="103"/>
      <c r="AF66" s="103"/>
      <c r="AG66" s="104"/>
      <c r="AH66" s="101">
        <f>SUM(AH59:AH63)</f>
        <v>-26403.005215040466</v>
      </c>
    </row>
    <row r="67" spans="1:34"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c r="AE67" s="103"/>
      <c r="AF67" s="103"/>
      <c r="AG67" s="104"/>
      <c r="AH67" s="105"/>
    </row>
    <row r="68" spans="1:34" s="47" customFormat="1" x14ac:dyDescent="0.2">
      <c r="A68" s="50"/>
      <c r="B68" s="50"/>
      <c r="C68" s="50"/>
      <c r="D68" s="50"/>
      <c r="E68" s="62"/>
      <c r="F68" s="62"/>
      <c r="G68" s="62"/>
      <c r="H68" s="50"/>
      <c r="I68" s="50"/>
      <c r="J68" s="50"/>
      <c r="K68" s="67"/>
      <c r="L68" s="50"/>
      <c r="M68" s="50"/>
      <c r="N68" s="50"/>
      <c r="O68" s="67"/>
      <c r="P68" s="50"/>
      <c r="Q68" s="50"/>
      <c r="R68" s="75"/>
      <c r="S68" s="67"/>
      <c r="T68" s="67"/>
      <c r="U68" s="50"/>
      <c r="V68" s="75"/>
      <c r="W68" s="75"/>
      <c r="X68" s="67"/>
      <c r="Y68" s="67"/>
      <c r="Z68" s="67"/>
      <c r="AA68" s="67"/>
      <c r="AB68" s="50"/>
      <c r="AC68" s="57"/>
      <c r="AE68" s="103"/>
      <c r="AF68" s="103"/>
      <c r="AG68" s="104"/>
      <c r="AH68" s="105"/>
    </row>
    <row r="69" spans="1:34" s="46" customFormat="1" x14ac:dyDescent="0.2">
      <c r="A69" s="49">
        <v>2021</v>
      </c>
      <c r="B69" s="49" t="s">
        <v>64</v>
      </c>
      <c r="C69" s="49">
        <v>581</v>
      </c>
      <c r="D69" s="49" t="s">
        <v>26</v>
      </c>
      <c r="E69" s="61">
        <v>44452</v>
      </c>
      <c r="F69" s="61"/>
      <c r="G69" s="61">
        <v>44545</v>
      </c>
      <c r="H69" s="49" t="s">
        <v>27</v>
      </c>
      <c r="I69" s="49" t="s">
        <v>28</v>
      </c>
      <c r="J69" s="49" t="s">
        <v>29</v>
      </c>
      <c r="K69" s="66">
        <v>3234604.8372863401</v>
      </c>
      <c r="L69" s="49" t="s">
        <v>32</v>
      </c>
      <c r="M69" s="49" t="s">
        <v>28</v>
      </c>
      <c r="N69" s="49" t="s">
        <v>65</v>
      </c>
      <c r="O69" s="86">
        <v>-76900000</v>
      </c>
      <c r="P69" s="49"/>
      <c r="Q69" s="49" t="s">
        <v>66</v>
      </c>
      <c r="R69" s="74">
        <v>23.774156000000001</v>
      </c>
      <c r="S69" s="66"/>
      <c r="T69" s="66">
        <v>0</v>
      </c>
      <c r="U69" s="49"/>
      <c r="V69" s="74">
        <v>23.901119999999999</v>
      </c>
      <c r="W69" s="74">
        <v>24.184825255760725</v>
      </c>
      <c r="X69" s="66">
        <v>55004.842426733536</v>
      </c>
      <c r="Y69" s="66">
        <v>55004.842426733536</v>
      </c>
      <c r="Z69" s="66">
        <v>55004.842426733536</v>
      </c>
      <c r="AA69" s="66">
        <v>0</v>
      </c>
      <c r="AB69" s="49"/>
      <c r="AC69" s="56" t="s">
        <v>25</v>
      </c>
      <c r="AE69" s="98">
        <f>IF(Q69&lt;&gt;"",VLOOKUP(Q69,$AE$1:$AF$11,2,FALSE),"")</f>
        <v>23.7439</v>
      </c>
      <c r="AF69" s="98">
        <f>IF(AE69&lt;&gt;"",AE69+W69-V69,"")</f>
        <v>24.027605255760726</v>
      </c>
      <c r="AG69" s="99">
        <f>IF(AF69&lt;&gt;"",X69/(O69/W69+K69),"")</f>
        <v>1.0014527324059308</v>
      </c>
      <c r="AH69" s="100">
        <f>IF(AF69&lt;&gt;"",(O69/AF69+K69)*AG69,"")</f>
        <v>34168.996113994988</v>
      </c>
    </row>
    <row r="70" spans="1:34" s="47" customFormat="1" x14ac:dyDescent="0.2">
      <c r="A70" s="50"/>
      <c r="B70" s="50"/>
      <c r="C70" s="50"/>
      <c r="D70" s="50"/>
      <c r="E70" s="62"/>
      <c r="F70" s="62"/>
      <c r="G70" s="62"/>
      <c r="H70" s="50"/>
      <c r="I70" s="50"/>
      <c r="J70" s="50"/>
      <c r="K70" s="67">
        <v>3234604.8372863401</v>
      </c>
      <c r="L70" s="50"/>
      <c r="M70" s="50"/>
      <c r="N70" s="50"/>
      <c r="O70" s="87">
        <v>-76900000</v>
      </c>
      <c r="P70" s="50"/>
      <c r="Q70" s="50"/>
      <c r="R70" s="75">
        <v>23.77415599999998</v>
      </c>
      <c r="S70" s="67"/>
      <c r="T70" s="67"/>
      <c r="U70" s="50"/>
      <c r="V70" s="75"/>
      <c r="W70" s="75"/>
      <c r="X70" s="67">
        <v>55004.842426733536</v>
      </c>
      <c r="Y70" s="67">
        <v>55004.842426733536</v>
      </c>
      <c r="Z70" s="67">
        <v>55004.842426733536</v>
      </c>
      <c r="AA70" s="67">
        <v>0</v>
      </c>
      <c r="AB70" s="50"/>
      <c r="AC70" s="57"/>
      <c r="AE70" s="103"/>
      <c r="AF70" s="103"/>
      <c r="AG70" s="104"/>
      <c r="AH70" s="105"/>
    </row>
    <row r="71" spans="1:34" s="47" customFormat="1" x14ac:dyDescent="0.2">
      <c r="A71" s="50"/>
      <c r="B71" s="50"/>
      <c r="C71" s="50"/>
      <c r="D71" s="50"/>
      <c r="E71" s="62"/>
      <c r="F71" s="62"/>
      <c r="G71" s="62"/>
      <c r="H71" s="50"/>
      <c r="I71" s="50"/>
      <c r="J71" s="50"/>
      <c r="K71" s="67"/>
      <c r="L71" s="50"/>
      <c r="M71" s="50"/>
      <c r="N71" s="50"/>
      <c r="O71" s="67"/>
      <c r="P71" s="50"/>
      <c r="Q71" s="50"/>
      <c r="R71" s="75"/>
      <c r="S71" s="67"/>
      <c r="T71" s="67"/>
      <c r="U71" s="50"/>
      <c r="V71" s="75"/>
      <c r="W71" s="75"/>
      <c r="X71" s="67"/>
      <c r="Y71" s="67"/>
      <c r="Z71" s="67"/>
      <c r="AA71" s="67"/>
      <c r="AB71" s="50"/>
      <c r="AC71" s="57"/>
      <c r="AE71" s="103"/>
      <c r="AF71" s="103"/>
      <c r="AG71" s="104"/>
      <c r="AH71" s="105"/>
    </row>
    <row r="72" spans="1:34" s="47" customFormat="1" x14ac:dyDescent="0.2">
      <c r="A72" s="50"/>
      <c r="B72" s="50"/>
      <c r="C72" s="50"/>
      <c r="D72" s="50"/>
      <c r="E72" s="62"/>
      <c r="F72" s="62"/>
      <c r="G72" s="62"/>
      <c r="H72" s="50"/>
      <c r="I72" s="50" t="s">
        <v>89</v>
      </c>
      <c r="J72" s="50"/>
      <c r="K72" s="68">
        <v>3234604.8372863401</v>
      </c>
      <c r="L72" s="51"/>
      <c r="M72" s="51"/>
      <c r="N72" s="51"/>
      <c r="O72" s="88">
        <v>-76900000</v>
      </c>
      <c r="P72" s="51"/>
      <c r="Q72" s="51"/>
      <c r="R72" s="76">
        <v>23.77415599999998</v>
      </c>
      <c r="S72" s="68"/>
      <c r="T72" s="68"/>
      <c r="U72" s="51"/>
      <c r="V72" s="76"/>
      <c r="W72" s="76"/>
      <c r="X72" s="68">
        <v>55004.842426733536</v>
      </c>
      <c r="Y72" s="68">
        <v>55004.842426733536</v>
      </c>
      <c r="Z72" s="68">
        <v>55004.842426733536</v>
      </c>
      <c r="AA72" s="68">
        <v>0</v>
      </c>
      <c r="AB72" s="51"/>
      <c r="AC72" s="57"/>
      <c r="AE72" s="103"/>
      <c r="AF72" s="103"/>
      <c r="AG72" s="104"/>
      <c r="AH72" s="101">
        <f>SUM(AH69)</f>
        <v>34168.996113994988</v>
      </c>
    </row>
    <row r="73" spans="1:34" s="47" customFormat="1" x14ac:dyDescent="0.2">
      <c r="A73" s="50"/>
      <c r="B73" s="50"/>
      <c r="C73" s="50"/>
      <c r="D73" s="50"/>
      <c r="E73" s="62"/>
      <c r="F73" s="62"/>
      <c r="G73" s="62"/>
      <c r="H73" s="50"/>
      <c r="I73" s="50"/>
      <c r="J73" s="50"/>
      <c r="K73" s="67"/>
      <c r="L73" s="50"/>
      <c r="M73" s="50"/>
      <c r="N73" s="50"/>
      <c r="O73" s="67"/>
      <c r="P73" s="50"/>
      <c r="Q73" s="50"/>
      <c r="R73" s="75"/>
      <c r="S73" s="67"/>
      <c r="T73" s="67"/>
      <c r="U73" s="50"/>
      <c r="V73" s="75"/>
      <c r="W73" s="75"/>
      <c r="X73" s="67"/>
      <c r="Y73" s="67"/>
      <c r="Z73" s="67"/>
      <c r="AA73" s="67"/>
      <c r="AB73" s="50"/>
      <c r="AC73" s="57"/>
      <c r="AE73" s="103"/>
      <c r="AF73" s="103"/>
      <c r="AG73" s="104"/>
      <c r="AH73" s="105"/>
    </row>
    <row r="74" spans="1:34" s="46" customFormat="1" x14ac:dyDescent="0.2">
      <c r="A74" s="48">
        <v>2021</v>
      </c>
      <c r="B74" s="48" t="s">
        <v>67</v>
      </c>
      <c r="C74" s="48">
        <v>507</v>
      </c>
      <c r="D74" s="48" t="s">
        <v>26</v>
      </c>
      <c r="E74" s="60">
        <v>44299</v>
      </c>
      <c r="F74" s="60"/>
      <c r="G74" s="60">
        <v>44515</v>
      </c>
      <c r="H74" s="48" t="s">
        <v>27</v>
      </c>
      <c r="I74" s="48" t="s">
        <v>28</v>
      </c>
      <c r="J74" s="48" t="s">
        <v>29</v>
      </c>
      <c r="K74" s="65">
        <v>23034501.972233701</v>
      </c>
      <c r="L74" s="48" t="s">
        <v>32</v>
      </c>
      <c r="M74" s="48" t="s">
        <v>28</v>
      </c>
      <c r="N74" s="48" t="s">
        <v>68</v>
      </c>
      <c r="O74" s="85">
        <v>-105500000</v>
      </c>
      <c r="P74" s="48"/>
      <c r="Q74" s="48" t="s">
        <v>69</v>
      </c>
      <c r="R74" s="73">
        <v>4.5800859999999997</v>
      </c>
      <c r="S74" s="65"/>
      <c r="T74" s="65">
        <v>0</v>
      </c>
      <c r="U74" s="48"/>
      <c r="V74" s="73">
        <v>4.6106464799999998</v>
      </c>
      <c r="W74" s="73">
        <v>4.6147690450322836</v>
      </c>
      <c r="X74" s="65">
        <v>173251.49213729784</v>
      </c>
      <c r="Y74" s="65">
        <v>173251.49213729784</v>
      </c>
      <c r="Z74" s="65">
        <v>173251.49213729781</v>
      </c>
      <c r="AA74" s="65">
        <v>2.9103830456733704E-11</v>
      </c>
      <c r="AB74" s="48"/>
      <c r="AC74" s="55" t="s">
        <v>25</v>
      </c>
      <c r="AE74" s="98">
        <f t="shared" ref="AE74:AE77" si="28">IF(Q74&lt;&gt;"",VLOOKUP(Q74,$AE$1:$AF$11,2,FALSE),"")</f>
        <v>4.6196999999999999</v>
      </c>
      <c r="AF74" s="98">
        <f t="shared" ref="AF74:AF77" si="29">IF(AE74&lt;&gt;"",AE74+W74-V74,"")</f>
        <v>4.6238225650322846</v>
      </c>
      <c r="AG74" s="99">
        <f t="shared" ref="AG74:AG77" si="30">IF(AF74&lt;&gt;"",X74/(O74/W74+K74),"")</f>
        <v>1.0007622338693054</v>
      </c>
      <c r="AH74" s="100">
        <f t="shared" ref="AH74:AH77" si="31">IF(AF74&lt;&gt;"",(O74/AF74+K74)*AG74,"")</f>
        <v>218048.57167880677</v>
      </c>
    </row>
    <row r="75" spans="1:34" s="46" customFormat="1" x14ac:dyDescent="0.2">
      <c r="A75" s="48">
        <v>2021</v>
      </c>
      <c r="B75" s="48" t="s">
        <v>70</v>
      </c>
      <c r="C75" s="48">
        <v>517</v>
      </c>
      <c r="D75" s="48" t="s">
        <v>26</v>
      </c>
      <c r="E75" s="60">
        <v>44301</v>
      </c>
      <c r="F75" s="60"/>
      <c r="G75" s="60">
        <v>44515</v>
      </c>
      <c r="H75" s="48" t="s">
        <v>27</v>
      </c>
      <c r="I75" s="48" t="s">
        <v>28</v>
      </c>
      <c r="J75" s="48" t="s">
        <v>29</v>
      </c>
      <c r="K75" s="65">
        <v>1970637.0697415001</v>
      </c>
      <c r="L75" s="48" t="s">
        <v>32</v>
      </c>
      <c r="M75" s="48" t="s">
        <v>28</v>
      </c>
      <c r="N75" s="48" t="s">
        <v>68</v>
      </c>
      <c r="O75" s="85">
        <v>-9000000</v>
      </c>
      <c r="P75" s="48"/>
      <c r="Q75" s="48" t="s">
        <v>69</v>
      </c>
      <c r="R75" s="73">
        <v>4.5670510000000002</v>
      </c>
      <c r="S75" s="65"/>
      <c r="T75" s="65">
        <v>0</v>
      </c>
      <c r="U75" s="48"/>
      <c r="V75" s="73">
        <v>4.6106464799999998</v>
      </c>
      <c r="W75" s="73">
        <v>4.6147690450322836</v>
      </c>
      <c r="X75" s="65">
        <v>20392.488581873316</v>
      </c>
      <c r="Y75" s="65">
        <v>20392.488581873316</v>
      </c>
      <c r="Z75" s="65">
        <v>20392.488581873313</v>
      </c>
      <c r="AA75" s="65">
        <v>3.637978807091713E-12</v>
      </c>
      <c r="AB75" s="48"/>
      <c r="AC75" s="55" t="s">
        <v>25</v>
      </c>
      <c r="AE75" s="98">
        <f t="shared" si="28"/>
        <v>4.6196999999999999</v>
      </c>
      <c r="AF75" s="98">
        <f t="shared" si="29"/>
        <v>4.6238225650322846</v>
      </c>
      <c r="AG75" s="99">
        <f t="shared" si="30"/>
        <v>1.0007622338693762</v>
      </c>
      <c r="AH75" s="100">
        <f t="shared" si="31"/>
        <v>24214.040391102</v>
      </c>
    </row>
    <row r="76" spans="1:34" s="46" customFormat="1" x14ac:dyDescent="0.2">
      <c r="A76" s="48">
        <v>2021</v>
      </c>
      <c r="B76" s="48" t="s">
        <v>71</v>
      </c>
      <c r="C76" s="48">
        <v>547</v>
      </c>
      <c r="D76" s="48" t="s">
        <v>34</v>
      </c>
      <c r="E76" s="60">
        <v>44361</v>
      </c>
      <c r="F76" s="60"/>
      <c r="G76" s="60">
        <v>44515</v>
      </c>
      <c r="H76" s="48" t="s">
        <v>27</v>
      </c>
      <c r="I76" s="48" t="s">
        <v>28</v>
      </c>
      <c r="J76" s="48" t="s">
        <v>29</v>
      </c>
      <c r="K76" s="65">
        <v>5773093.6179071805</v>
      </c>
      <c r="L76" s="48" t="s">
        <v>32</v>
      </c>
      <c r="M76" s="48" t="s">
        <v>28</v>
      </c>
      <c r="N76" s="48" t="s">
        <v>68</v>
      </c>
      <c r="O76" s="85">
        <v>-26000000</v>
      </c>
      <c r="P76" s="48"/>
      <c r="Q76" s="48" t="s">
        <v>69</v>
      </c>
      <c r="R76" s="73">
        <v>4.5036512000000002</v>
      </c>
      <c r="S76" s="65"/>
      <c r="T76" s="65">
        <v>0</v>
      </c>
      <c r="U76" s="48"/>
      <c r="V76" s="73">
        <v>4.6106464799999998</v>
      </c>
      <c r="W76" s="73">
        <v>4.6147690450322836</v>
      </c>
      <c r="X76" s="65">
        <v>139114.80378944991</v>
      </c>
      <c r="Y76" s="65">
        <v>139114.80378944991</v>
      </c>
      <c r="Z76" s="65">
        <v>139114.80378944991</v>
      </c>
      <c r="AA76" s="65">
        <v>0</v>
      </c>
      <c r="AB76" s="48"/>
      <c r="AC76" s="55" t="s">
        <v>25</v>
      </c>
      <c r="AE76" s="98">
        <f t="shared" si="28"/>
        <v>4.6196999999999999</v>
      </c>
      <c r="AF76" s="98">
        <f t="shared" si="29"/>
        <v>4.6238225650322846</v>
      </c>
      <c r="AG76" s="99">
        <f t="shared" si="30"/>
        <v>1.000762233869233</v>
      </c>
      <c r="AH76" s="100">
        <f t="shared" si="31"/>
        <v>150154.8423494423</v>
      </c>
    </row>
    <row r="77" spans="1:34" s="46" customFormat="1" x14ac:dyDescent="0.2">
      <c r="A77" s="49">
        <v>2021</v>
      </c>
      <c r="B77" s="49" t="s">
        <v>72</v>
      </c>
      <c r="C77" s="49">
        <v>563</v>
      </c>
      <c r="D77" s="49" t="s">
        <v>73</v>
      </c>
      <c r="E77" s="61">
        <v>44400</v>
      </c>
      <c r="F77" s="61"/>
      <c r="G77" s="61">
        <v>44545</v>
      </c>
      <c r="H77" s="49" t="s">
        <v>27</v>
      </c>
      <c r="I77" s="49" t="s">
        <v>28</v>
      </c>
      <c r="J77" s="49" t="s">
        <v>29</v>
      </c>
      <c r="K77" s="66">
        <v>2973498.0211042701</v>
      </c>
      <c r="L77" s="49" t="s">
        <v>32</v>
      </c>
      <c r="M77" s="49" t="s">
        <v>28</v>
      </c>
      <c r="N77" s="49" t="s">
        <v>68</v>
      </c>
      <c r="O77" s="86">
        <v>-13600000</v>
      </c>
      <c r="P77" s="49"/>
      <c r="Q77" s="49" t="s">
        <v>69</v>
      </c>
      <c r="R77" s="74">
        <v>4.5737376999999997</v>
      </c>
      <c r="S77" s="66"/>
      <c r="T77" s="66">
        <v>0</v>
      </c>
      <c r="U77" s="49"/>
      <c r="V77" s="74">
        <v>4.6106464799999998</v>
      </c>
      <c r="W77" s="74">
        <v>4.6184110302074535</v>
      </c>
      <c r="X77" s="66">
        <v>28803.247492332659</v>
      </c>
      <c r="Y77" s="66">
        <v>28803.247492332659</v>
      </c>
      <c r="Z77" s="66">
        <v>28803.247492332655</v>
      </c>
      <c r="AA77" s="66">
        <v>3.637978807091713E-12</v>
      </c>
      <c r="AB77" s="49"/>
      <c r="AC77" s="56" t="s">
        <v>25</v>
      </c>
      <c r="AE77" s="98">
        <f t="shared" si="28"/>
        <v>4.6196999999999999</v>
      </c>
      <c r="AF77" s="98">
        <f t="shared" si="29"/>
        <v>4.6274645502074527</v>
      </c>
      <c r="AG77" s="99">
        <f t="shared" si="30"/>
        <v>1.0014241385799802</v>
      </c>
      <c r="AH77" s="100">
        <f t="shared" si="31"/>
        <v>34572.755056588045</v>
      </c>
    </row>
    <row r="78" spans="1:34" s="47" customFormat="1" x14ac:dyDescent="0.2">
      <c r="A78" s="50"/>
      <c r="B78" s="50"/>
      <c r="C78" s="50"/>
      <c r="D78" s="50"/>
      <c r="E78" s="62"/>
      <c r="F78" s="62"/>
      <c r="G78" s="62"/>
      <c r="H78" s="50"/>
      <c r="I78" s="50"/>
      <c r="J78" s="50"/>
      <c r="K78" s="67">
        <v>33751730.68098665</v>
      </c>
      <c r="L78" s="50"/>
      <c r="M78" s="50"/>
      <c r="N78" s="50"/>
      <c r="O78" s="87">
        <v>-154100000</v>
      </c>
      <c r="P78" s="50"/>
      <c r="Q78" s="50"/>
      <c r="R78" s="75">
        <v>4.5656917998225524</v>
      </c>
      <c r="S78" s="67"/>
      <c r="T78" s="67"/>
      <c r="U78" s="50"/>
      <c r="V78" s="75"/>
      <c r="W78" s="75"/>
      <c r="X78" s="67">
        <v>361562.03200095374</v>
      </c>
      <c r="Y78" s="67">
        <v>361562.03200095374</v>
      </c>
      <c r="Z78" s="67">
        <v>361562.03200095368</v>
      </c>
      <c r="AA78" s="67">
        <v>3.637978807091713E-11</v>
      </c>
      <c r="AB78" s="50"/>
      <c r="AC78" s="57"/>
      <c r="AE78" s="103"/>
      <c r="AF78" s="103"/>
      <c r="AG78" s="104"/>
      <c r="AH78" s="105"/>
    </row>
    <row r="79" spans="1:34"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c r="AE79" s="103"/>
      <c r="AF79" s="103"/>
      <c r="AG79" s="104"/>
      <c r="AH79" s="105"/>
    </row>
    <row r="80" spans="1:34" s="46" customFormat="1" x14ac:dyDescent="0.2">
      <c r="A80" s="48">
        <v>2022</v>
      </c>
      <c r="B80" s="48" t="s">
        <v>74</v>
      </c>
      <c r="C80" s="48">
        <v>533</v>
      </c>
      <c r="D80" s="48" t="s">
        <v>34</v>
      </c>
      <c r="E80" s="60">
        <v>44337</v>
      </c>
      <c r="F80" s="60"/>
      <c r="G80" s="60">
        <v>44578</v>
      </c>
      <c r="H80" s="48" t="s">
        <v>27</v>
      </c>
      <c r="I80" s="48" t="s">
        <v>28</v>
      </c>
      <c r="J80" s="48" t="s">
        <v>29</v>
      </c>
      <c r="K80" s="65">
        <v>2209883.8025417598</v>
      </c>
      <c r="L80" s="48" t="s">
        <v>32</v>
      </c>
      <c r="M80" s="48" t="s">
        <v>28</v>
      </c>
      <c r="N80" s="48" t="s">
        <v>68</v>
      </c>
      <c r="O80" s="85">
        <v>-10000000</v>
      </c>
      <c r="P80" s="48"/>
      <c r="Q80" s="48" t="s">
        <v>69</v>
      </c>
      <c r="R80" s="73">
        <v>4.5251248000000004</v>
      </c>
      <c r="S80" s="65"/>
      <c r="T80" s="65">
        <v>0</v>
      </c>
      <c r="U80" s="48"/>
      <c r="V80" s="73">
        <v>4.6106464799999998</v>
      </c>
      <c r="W80" s="73">
        <v>4.6231921280455053</v>
      </c>
      <c r="X80" s="65">
        <v>46975.174058156532</v>
      </c>
      <c r="Y80" s="65">
        <v>46975.174058156532</v>
      </c>
      <c r="Z80" s="65">
        <v>46975.174058156532</v>
      </c>
      <c r="AA80" s="65">
        <v>0</v>
      </c>
      <c r="AB80" s="48"/>
      <c r="AC80" s="55" t="s">
        <v>25</v>
      </c>
      <c r="AE80" s="98">
        <f t="shared" ref="AE80:AE83" si="32">IF(Q80&lt;&gt;"",VLOOKUP(Q80,$AE$1:$AF$11,2,FALSE),"")</f>
        <v>4.6196999999999999</v>
      </c>
      <c r="AF80" s="98">
        <f t="shared" ref="AF80:AF83" si="33">IF(AE80&lt;&gt;"",AE80+W80-V80,"")</f>
        <v>4.6322456480455045</v>
      </c>
      <c r="AG80" s="99">
        <f t="shared" ref="AG80:AG83" si="34">IF(AF80&lt;&gt;"",X80/(O80/W80+K80),"")</f>
        <v>1.0021126827532687</v>
      </c>
      <c r="AH80" s="100">
        <f t="shared" ref="AH80:AH83" si="35">IF(AF80&lt;&gt;"",(O80/AF80+K80)*AG80,"")</f>
        <v>51211.608595750622</v>
      </c>
    </row>
    <row r="81" spans="1:34" s="46" customFormat="1" x14ac:dyDescent="0.2">
      <c r="A81" s="48">
        <v>2022</v>
      </c>
      <c r="B81" s="48" t="s">
        <v>75</v>
      </c>
      <c r="C81" s="48">
        <v>553</v>
      </c>
      <c r="D81" s="48" t="s">
        <v>34</v>
      </c>
      <c r="E81" s="60">
        <v>44377</v>
      </c>
      <c r="F81" s="60"/>
      <c r="G81" s="60">
        <v>44578</v>
      </c>
      <c r="H81" s="48" t="s">
        <v>27</v>
      </c>
      <c r="I81" s="48" t="s">
        <v>28</v>
      </c>
      <c r="J81" s="48" t="s">
        <v>29</v>
      </c>
      <c r="K81" s="65">
        <v>2734896.2103579799</v>
      </c>
      <c r="L81" s="48" t="s">
        <v>32</v>
      </c>
      <c r="M81" s="48" t="s">
        <v>28</v>
      </c>
      <c r="N81" s="48" t="s">
        <v>68</v>
      </c>
      <c r="O81" s="85">
        <v>-12400000</v>
      </c>
      <c r="P81" s="48"/>
      <c r="Q81" s="48" t="s">
        <v>69</v>
      </c>
      <c r="R81" s="73">
        <v>4.5339929000000003</v>
      </c>
      <c r="S81" s="65"/>
      <c r="T81" s="65">
        <v>0</v>
      </c>
      <c r="U81" s="48"/>
      <c r="V81" s="73">
        <v>4.6106464799999998</v>
      </c>
      <c r="W81" s="73">
        <v>4.6231921280455053</v>
      </c>
      <c r="X81" s="65">
        <v>52878.18768243894</v>
      </c>
      <c r="Y81" s="65">
        <v>52878.18768243894</v>
      </c>
      <c r="Z81" s="65">
        <v>52878.187682438933</v>
      </c>
      <c r="AA81" s="65">
        <v>7.2759576141834259E-12</v>
      </c>
      <c r="AB81" s="48"/>
      <c r="AC81" s="55" t="s">
        <v>25</v>
      </c>
      <c r="AE81" s="98">
        <f t="shared" si="32"/>
        <v>4.6196999999999999</v>
      </c>
      <c r="AF81" s="98">
        <f t="shared" si="33"/>
        <v>4.6322456480455045</v>
      </c>
      <c r="AG81" s="99">
        <f t="shared" si="34"/>
        <v>1.0021126827534137</v>
      </c>
      <c r="AH81" s="100">
        <f t="shared" si="35"/>
        <v>58131.366509056745</v>
      </c>
    </row>
    <row r="82" spans="1:34" s="46" customFormat="1" x14ac:dyDescent="0.2">
      <c r="A82" s="48">
        <v>2022</v>
      </c>
      <c r="B82" s="48" t="s">
        <v>76</v>
      </c>
      <c r="C82" s="48">
        <v>498</v>
      </c>
      <c r="D82" s="48" t="s">
        <v>26</v>
      </c>
      <c r="E82" s="60">
        <v>44273</v>
      </c>
      <c r="F82" s="60"/>
      <c r="G82" s="60">
        <v>44635</v>
      </c>
      <c r="H82" s="48" t="s">
        <v>27</v>
      </c>
      <c r="I82" s="48" t="s">
        <v>28</v>
      </c>
      <c r="J82" s="48" t="s">
        <v>29</v>
      </c>
      <c r="K82" s="65">
        <v>1249037.6487942999</v>
      </c>
      <c r="L82" s="48" t="s">
        <v>32</v>
      </c>
      <c r="M82" s="48" t="s">
        <v>28</v>
      </c>
      <c r="N82" s="48" t="s">
        <v>68</v>
      </c>
      <c r="O82" s="85">
        <v>-5800000</v>
      </c>
      <c r="P82" s="48"/>
      <c r="Q82" s="48" t="s">
        <v>69</v>
      </c>
      <c r="R82" s="73">
        <v>4.6435750000000002</v>
      </c>
      <c r="S82" s="65"/>
      <c r="T82" s="65">
        <v>0</v>
      </c>
      <c r="U82" s="48"/>
      <c r="V82" s="73">
        <v>4.6106464799999998</v>
      </c>
      <c r="W82" s="73">
        <v>4.6309781821785814</v>
      </c>
      <c r="X82" s="85">
        <v>-3407.2528257667341</v>
      </c>
      <c r="Y82" s="85">
        <v>-3407.2528257667341</v>
      </c>
      <c r="Z82" s="85">
        <v>-3407.2528257667336</v>
      </c>
      <c r="AA82" s="85">
        <v>-4.5474735088646412E-13</v>
      </c>
      <c r="AB82" s="48"/>
      <c r="AC82" s="55" t="s">
        <v>25</v>
      </c>
      <c r="AE82" s="98">
        <f t="shared" si="32"/>
        <v>4.6196999999999999</v>
      </c>
      <c r="AF82" s="98">
        <f t="shared" si="33"/>
        <v>4.6400317021785824</v>
      </c>
      <c r="AG82" s="99">
        <f t="shared" si="34"/>
        <v>1.0028609425601196</v>
      </c>
      <c r="AH82" s="100">
        <f t="shared" si="35"/>
        <v>-956.53960438954948</v>
      </c>
    </row>
    <row r="83" spans="1:34" s="46" customFormat="1" x14ac:dyDescent="0.2">
      <c r="A83" s="49">
        <v>2022</v>
      </c>
      <c r="B83" s="49" t="s">
        <v>77</v>
      </c>
      <c r="C83" s="49">
        <v>575</v>
      </c>
      <c r="D83" s="49" t="s">
        <v>26</v>
      </c>
      <c r="E83" s="61">
        <v>44452</v>
      </c>
      <c r="F83" s="61"/>
      <c r="G83" s="61">
        <v>44727</v>
      </c>
      <c r="H83" s="49" t="s">
        <v>27</v>
      </c>
      <c r="I83" s="49" t="s">
        <v>28</v>
      </c>
      <c r="J83" s="49" t="s">
        <v>29</v>
      </c>
      <c r="K83" s="66">
        <v>13872747.8135914</v>
      </c>
      <c r="L83" s="49" t="s">
        <v>32</v>
      </c>
      <c r="M83" s="49" t="s">
        <v>28</v>
      </c>
      <c r="N83" s="49" t="s">
        <v>68</v>
      </c>
      <c r="O83" s="86">
        <v>-63350000</v>
      </c>
      <c r="P83" s="49"/>
      <c r="Q83" s="49" t="s">
        <v>69</v>
      </c>
      <c r="R83" s="74">
        <v>4.5665069999999996</v>
      </c>
      <c r="S83" s="66"/>
      <c r="T83" s="66">
        <v>0</v>
      </c>
      <c r="U83" s="49"/>
      <c r="V83" s="74">
        <v>4.6106464799999998</v>
      </c>
      <c r="W83" s="74">
        <v>4.6471019913648552</v>
      </c>
      <c r="X83" s="66">
        <v>241631.4469759604</v>
      </c>
      <c r="Y83" s="66">
        <v>241631.4469759604</v>
      </c>
      <c r="Z83" s="66">
        <v>241631.44697596037</v>
      </c>
      <c r="AA83" s="66">
        <v>2.9103830456733704E-11</v>
      </c>
      <c r="AB83" s="49"/>
      <c r="AC83" s="56" t="s">
        <v>25</v>
      </c>
      <c r="AE83" s="98">
        <f t="shared" si="32"/>
        <v>4.6196999999999999</v>
      </c>
      <c r="AF83" s="98">
        <f t="shared" si="33"/>
        <v>4.6561555113648545</v>
      </c>
      <c r="AG83" s="99">
        <f t="shared" si="34"/>
        <v>1.0043038190829121</v>
      </c>
      <c r="AH83" s="100">
        <f t="shared" si="35"/>
        <v>268252.14982192859</v>
      </c>
    </row>
    <row r="84" spans="1:34" s="47" customFormat="1" x14ac:dyDescent="0.2">
      <c r="A84" s="50"/>
      <c r="B84" s="50"/>
      <c r="C84" s="50"/>
      <c r="D84" s="50"/>
      <c r="E84" s="62"/>
      <c r="F84" s="62"/>
      <c r="G84" s="62"/>
      <c r="H84" s="50"/>
      <c r="I84" s="50"/>
      <c r="J84" s="50"/>
      <c r="K84" s="67">
        <v>20066565.475285441</v>
      </c>
      <c r="L84" s="50"/>
      <c r="M84" s="50"/>
      <c r="N84" s="50"/>
      <c r="O84" s="87">
        <v>-91550000</v>
      </c>
      <c r="P84" s="50"/>
      <c r="Q84" s="50"/>
      <c r="R84" s="75">
        <v>4.5623153654647881</v>
      </c>
      <c r="S84" s="67"/>
      <c r="T84" s="67"/>
      <c r="U84" s="50"/>
      <c r="V84" s="75"/>
      <c r="W84" s="75"/>
      <c r="X84" s="67">
        <v>338077.55589078914</v>
      </c>
      <c r="Y84" s="67">
        <v>338077.55589078914</v>
      </c>
      <c r="Z84" s="67">
        <v>338077.55589078908</v>
      </c>
      <c r="AA84" s="67">
        <v>3.5925040720030665E-11</v>
      </c>
      <c r="AB84" s="50"/>
      <c r="AC84" s="57"/>
      <c r="AE84" s="103"/>
      <c r="AF84" s="103"/>
      <c r="AG84" s="104"/>
      <c r="AH84" s="105"/>
    </row>
    <row r="85" spans="1:34"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c r="AE85" s="103"/>
      <c r="AF85" s="103"/>
      <c r="AG85" s="104"/>
      <c r="AH85" s="104"/>
    </row>
    <row r="86" spans="1:34" s="47" customFormat="1" x14ac:dyDescent="0.2">
      <c r="A86" s="50"/>
      <c r="B86" s="50"/>
      <c r="C86" s="50"/>
      <c r="D86" s="50"/>
      <c r="E86" s="62"/>
      <c r="F86" s="62"/>
      <c r="G86" s="62"/>
      <c r="H86" s="50"/>
      <c r="I86" s="50" t="s">
        <v>90</v>
      </c>
      <c r="J86" s="50"/>
      <c r="K86" s="68">
        <v>53818296.156272091</v>
      </c>
      <c r="L86" s="51"/>
      <c r="M86" s="51"/>
      <c r="N86" s="51"/>
      <c r="O86" s="88">
        <v>-245650000</v>
      </c>
      <c r="P86" s="51"/>
      <c r="Q86" s="51"/>
      <c r="R86" s="76">
        <v>4.5644328703143353</v>
      </c>
      <c r="S86" s="68"/>
      <c r="T86" s="68"/>
      <c r="U86" s="51"/>
      <c r="V86" s="76"/>
      <c r="W86" s="76"/>
      <c r="X86" s="68">
        <v>699639.58789174282</v>
      </c>
      <c r="Y86" s="68">
        <v>699639.58789174282</v>
      </c>
      <c r="Z86" s="68">
        <v>699639.58789174282</v>
      </c>
      <c r="AA86" s="68">
        <v>7.2304828790947795E-11</v>
      </c>
      <c r="AB86" s="51"/>
      <c r="AC86" s="57"/>
      <c r="AE86" s="103"/>
      <c r="AF86" s="103"/>
      <c r="AG86" s="104"/>
      <c r="AH86" s="101">
        <f>SUM(AH74:AH83)</f>
        <v>803628.79479828547</v>
      </c>
    </row>
    <row r="87" spans="1:34"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c r="AE87" s="103"/>
      <c r="AF87" s="103"/>
      <c r="AG87" s="104"/>
      <c r="AH87" s="105"/>
    </row>
    <row r="88" spans="1:34" s="46" customFormat="1" x14ac:dyDescent="0.2">
      <c r="A88" s="48">
        <v>2021</v>
      </c>
      <c r="B88" s="48" t="s">
        <v>78</v>
      </c>
      <c r="C88" s="48">
        <v>503</v>
      </c>
      <c r="D88" s="48" t="s">
        <v>40</v>
      </c>
      <c r="E88" s="60">
        <v>44287</v>
      </c>
      <c r="F88" s="60"/>
      <c r="G88" s="60">
        <v>44515</v>
      </c>
      <c r="H88" s="48" t="s">
        <v>27</v>
      </c>
      <c r="I88" s="48" t="s">
        <v>28</v>
      </c>
      <c r="J88" s="48" t="s">
        <v>29</v>
      </c>
      <c r="K88" s="65">
        <v>140867.70387918199</v>
      </c>
      <c r="L88" s="48" t="s">
        <v>32</v>
      </c>
      <c r="M88" s="48" t="s">
        <v>28</v>
      </c>
      <c r="N88" s="48" t="s">
        <v>79</v>
      </c>
      <c r="O88" s="85">
        <v>-13000000</v>
      </c>
      <c r="P88" s="48"/>
      <c r="Q88" s="48" t="s">
        <v>80</v>
      </c>
      <c r="R88" s="73">
        <v>92.285169999999994</v>
      </c>
      <c r="S88" s="65"/>
      <c r="T88" s="65">
        <v>0</v>
      </c>
      <c r="U88" s="48"/>
      <c r="V88" s="73">
        <v>84.24145446</v>
      </c>
      <c r="W88" s="73">
        <v>84.99264735985011</v>
      </c>
      <c r="X88" s="85">
        <v>-12078.514826817238</v>
      </c>
      <c r="Y88" s="85">
        <v>-12078.514826817238</v>
      </c>
      <c r="Z88" s="85">
        <v>-12078.514826817238</v>
      </c>
      <c r="AA88" s="65">
        <v>0</v>
      </c>
      <c r="AB88" s="48"/>
      <c r="AC88" s="55" t="s">
        <v>25</v>
      </c>
      <c r="AE88" s="98">
        <f t="shared" ref="AE88:AE89" si="36">IF(Q88&lt;&gt;"",VLOOKUP(Q88,$AE$1:$AF$11,2,FALSE),"")</f>
        <v>84.339100000000002</v>
      </c>
      <c r="AF88" s="98">
        <f t="shared" ref="AF88:AF89" si="37">IF(AE88&lt;&gt;"",AE88+W88-V88,"")</f>
        <v>85.090292899850112</v>
      </c>
      <c r="AG88" s="99">
        <f t="shared" ref="AG88:AG89" si="38">IF(AF88&lt;&gt;"",X88/(O88/W88+K88),"")</f>
        <v>0.99932251394425919</v>
      </c>
      <c r="AH88" s="100">
        <f t="shared" ref="AH88:AH89" si="39">IF(AF88&lt;&gt;"",(O88/AF88+K88)*AG88,"")</f>
        <v>-11903.110597763934</v>
      </c>
    </row>
    <row r="89" spans="1:34" s="46" customFormat="1" x14ac:dyDescent="0.2">
      <c r="A89" s="49">
        <v>2021</v>
      </c>
      <c r="B89" s="49" t="s">
        <v>81</v>
      </c>
      <c r="C89" s="49">
        <v>505</v>
      </c>
      <c r="D89" s="49" t="s">
        <v>26</v>
      </c>
      <c r="E89" s="61">
        <v>44299</v>
      </c>
      <c r="F89" s="61"/>
      <c r="G89" s="61">
        <v>44515</v>
      </c>
      <c r="H89" s="49" t="s">
        <v>27</v>
      </c>
      <c r="I89" s="49" t="s">
        <v>28</v>
      </c>
      <c r="J89" s="49" t="s">
        <v>29</v>
      </c>
      <c r="K89" s="66">
        <v>531156.58283599396</v>
      </c>
      <c r="L89" s="49" t="s">
        <v>32</v>
      </c>
      <c r="M89" s="49" t="s">
        <v>28</v>
      </c>
      <c r="N89" s="49" t="s">
        <v>79</v>
      </c>
      <c r="O89" s="86">
        <v>-50000000</v>
      </c>
      <c r="P89" s="49"/>
      <c r="Q89" s="49" t="s">
        <v>80</v>
      </c>
      <c r="R89" s="74">
        <v>94.134200000000007</v>
      </c>
      <c r="S89" s="66"/>
      <c r="T89" s="66">
        <v>0</v>
      </c>
      <c r="U89" s="49"/>
      <c r="V89" s="74">
        <v>84.24145446</v>
      </c>
      <c r="W89" s="74">
        <v>84.99264735985011</v>
      </c>
      <c r="X89" s="86">
        <v>-57090.894499667025</v>
      </c>
      <c r="Y89" s="86">
        <v>-57090.894499667025</v>
      </c>
      <c r="Z89" s="86">
        <v>-57090.894499667025</v>
      </c>
      <c r="AA89" s="66">
        <v>0</v>
      </c>
      <c r="AB89" s="49"/>
      <c r="AC89" s="56" t="s">
        <v>25</v>
      </c>
      <c r="AE89" s="98">
        <f t="shared" si="36"/>
        <v>84.339100000000002</v>
      </c>
      <c r="AF89" s="98">
        <f t="shared" si="37"/>
        <v>85.090292899850112</v>
      </c>
      <c r="AG89" s="99">
        <f t="shared" si="38"/>
        <v>0.99932251394429605</v>
      </c>
      <c r="AH89" s="100">
        <f t="shared" si="39"/>
        <v>-56416.262849461935</v>
      </c>
    </row>
    <row r="90" spans="1:34" s="47" customFormat="1" x14ac:dyDescent="0.2">
      <c r="A90" s="50"/>
      <c r="B90" s="50"/>
      <c r="C90" s="50"/>
      <c r="D90" s="50"/>
      <c r="E90" s="62"/>
      <c r="F90" s="62"/>
      <c r="G90" s="62"/>
      <c r="H90" s="50"/>
      <c r="I90" s="50"/>
      <c r="J90" s="50"/>
      <c r="K90" s="67">
        <v>672024.28671517596</v>
      </c>
      <c r="L90" s="50"/>
      <c r="M90" s="50"/>
      <c r="N90" s="50"/>
      <c r="O90" s="87">
        <v>-63000000</v>
      </c>
      <c r="P90" s="50"/>
      <c r="Q90" s="50"/>
      <c r="R90" s="75">
        <v>93.746611908836101</v>
      </c>
      <c r="S90" s="67"/>
      <c r="T90" s="67"/>
      <c r="U90" s="50"/>
      <c r="V90" s="75"/>
      <c r="W90" s="75"/>
      <c r="X90" s="87">
        <v>-69169.409326484267</v>
      </c>
      <c r="Y90" s="87">
        <v>-69169.409326484267</v>
      </c>
      <c r="Z90" s="87">
        <v>-69169.409326484267</v>
      </c>
      <c r="AA90" s="67">
        <v>0</v>
      </c>
      <c r="AB90" s="50"/>
      <c r="AC90" s="57"/>
      <c r="AE90" s="103"/>
      <c r="AF90" s="103"/>
      <c r="AG90" s="104"/>
      <c r="AH90" s="105"/>
    </row>
    <row r="91" spans="1:34"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c r="AE91" s="103"/>
      <c r="AF91" s="103"/>
      <c r="AG91" s="104"/>
      <c r="AH91" s="105"/>
    </row>
    <row r="92" spans="1:34" s="46" customFormat="1" x14ac:dyDescent="0.2">
      <c r="A92" s="49">
        <v>2022</v>
      </c>
      <c r="B92" s="49" t="s">
        <v>82</v>
      </c>
      <c r="C92" s="49">
        <v>579</v>
      </c>
      <c r="D92" s="49" t="s">
        <v>34</v>
      </c>
      <c r="E92" s="61">
        <v>44452</v>
      </c>
      <c r="F92" s="61"/>
      <c r="G92" s="61">
        <v>44727</v>
      </c>
      <c r="H92" s="49" t="s">
        <v>27</v>
      </c>
      <c r="I92" s="49" t="s">
        <v>28</v>
      </c>
      <c r="J92" s="49" t="s">
        <v>29</v>
      </c>
      <c r="K92" s="66">
        <v>178042.89270231599</v>
      </c>
      <c r="L92" s="49" t="s">
        <v>32</v>
      </c>
      <c r="M92" s="49" t="s">
        <v>28</v>
      </c>
      <c r="N92" s="49" t="s">
        <v>79</v>
      </c>
      <c r="O92" s="86">
        <v>-16190355</v>
      </c>
      <c r="P92" s="49"/>
      <c r="Q92" s="49" t="s">
        <v>80</v>
      </c>
      <c r="R92" s="74">
        <v>90.935137900000001</v>
      </c>
      <c r="S92" s="66"/>
      <c r="T92" s="66">
        <v>0</v>
      </c>
      <c r="U92" s="49"/>
      <c r="V92" s="74">
        <v>84.24145446</v>
      </c>
      <c r="W92" s="74">
        <v>88.842696754722624</v>
      </c>
      <c r="X92" s="86">
        <v>-4182.3966005220145</v>
      </c>
      <c r="Y92" s="86">
        <v>-4182.3966005220145</v>
      </c>
      <c r="Z92" s="86">
        <v>-4182.3966005220145</v>
      </c>
      <c r="AA92" s="66">
        <v>0</v>
      </c>
      <c r="AB92" s="49"/>
      <c r="AC92" s="56" t="s">
        <v>25</v>
      </c>
      <c r="AE92" s="98">
        <f>IF(Q92&lt;&gt;"",VLOOKUP(Q92,$AE$1:$AF$11,2,FALSE),"")</f>
        <v>84.339100000000002</v>
      </c>
      <c r="AF92" s="98">
        <f>IF(AE92&lt;&gt;"",AE92+W92-V92,"")</f>
        <v>88.940342294722626</v>
      </c>
      <c r="AG92" s="99">
        <f>IF(AF92&lt;&gt;"",X92/(O92/W92+K92),"")</f>
        <v>0.99739928515035026</v>
      </c>
      <c r="AH92" s="100">
        <f>IF(AF92&lt;&gt;"",(O92/AF92+K92)*AG92,"")</f>
        <v>-3982.8440392821749</v>
      </c>
    </row>
    <row r="93" spans="1:34" s="47" customFormat="1" x14ac:dyDescent="0.2">
      <c r="A93" s="50"/>
      <c r="B93" s="50"/>
      <c r="C93" s="50"/>
      <c r="D93" s="50"/>
      <c r="E93" s="62"/>
      <c r="F93" s="62"/>
      <c r="G93" s="62"/>
      <c r="H93" s="50"/>
      <c r="I93" s="50"/>
      <c r="J93" s="50"/>
      <c r="K93" s="67">
        <v>178042.89270231599</v>
      </c>
      <c r="L93" s="50"/>
      <c r="M93" s="50"/>
      <c r="N93" s="50"/>
      <c r="O93" s="87">
        <v>-16190355</v>
      </c>
      <c r="P93" s="50"/>
      <c r="Q93" s="50"/>
      <c r="R93" s="75">
        <v>90.935137899999958</v>
      </c>
      <c r="S93" s="67"/>
      <c r="T93" s="67"/>
      <c r="U93" s="50"/>
      <c r="V93" s="75"/>
      <c r="W93" s="75"/>
      <c r="X93" s="87">
        <v>-4182.3966005220145</v>
      </c>
      <c r="Y93" s="87">
        <v>-4182.3966005220145</v>
      </c>
      <c r="Z93" s="87">
        <v>-4182.3966005220145</v>
      </c>
      <c r="AA93" s="67">
        <v>0</v>
      </c>
      <c r="AB93" s="50"/>
      <c r="AC93" s="57"/>
      <c r="AE93" s="103"/>
      <c r="AF93" s="103"/>
      <c r="AG93" s="104"/>
      <c r="AH93" s="105"/>
    </row>
    <row r="94" spans="1:34" s="47" customFormat="1" x14ac:dyDescent="0.2">
      <c r="A94" s="50"/>
      <c r="B94" s="50"/>
      <c r="C94" s="50"/>
      <c r="D94" s="50"/>
      <c r="E94" s="62"/>
      <c r="F94" s="62"/>
      <c r="G94" s="62"/>
      <c r="H94" s="50"/>
      <c r="I94" s="50"/>
      <c r="J94" s="50"/>
      <c r="K94" s="67"/>
      <c r="L94" s="50"/>
      <c r="M94" s="50"/>
      <c r="N94" s="50"/>
      <c r="O94" s="67"/>
      <c r="P94" s="50"/>
      <c r="Q94" s="50"/>
      <c r="R94" s="75"/>
      <c r="S94" s="67"/>
      <c r="T94" s="67"/>
      <c r="U94" s="50"/>
      <c r="V94" s="75"/>
      <c r="W94" s="75"/>
      <c r="X94" s="67"/>
      <c r="Y94" s="67"/>
      <c r="Z94" s="67"/>
      <c r="AA94" s="67"/>
      <c r="AB94" s="50"/>
      <c r="AC94" s="57"/>
      <c r="AE94" s="103"/>
      <c r="AF94" s="103"/>
      <c r="AG94" s="104"/>
      <c r="AH94" s="105"/>
    </row>
    <row r="95" spans="1:34" s="47" customFormat="1" x14ac:dyDescent="0.2">
      <c r="A95" s="50"/>
      <c r="B95" s="50"/>
      <c r="C95" s="50"/>
      <c r="D95" s="50"/>
      <c r="E95" s="62"/>
      <c r="F95" s="62"/>
      <c r="G95" s="62"/>
      <c r="H95" s="50"/>
      <c r="I95" s="50" t="s">
        <v>91</v>
      </c>
      <c r="J95" s="50"/>
      <c r="K95" s="68">
        <v>850067.17941749189</v>
      </c>
      <c r="L95" s="51"/>
      <c r="M95" s="51"/>
      <c r="N95" s="51"/>
      <c r="O95" s="88">
        <v>-79190355</v>
      </c>
      <c r="P95" s="51"/>
      <c r="Q95" s="51"/>
      <c r="R95" s="76">
        <v>93.157760842225613</v>
      </c>
      <c r="S95" s="68"/>
      <c r="T95" s="68"/>
      <c r="U95" s="51"/>
      <c r="V95" s="76"/>
      <c r="W95" s="76"/>
      <c r="X95" s="88">
        <v>-73351.80592700628</v>
      </c>
      <c r="Y95" s="88">
        <v>-73351.80592700628</v>
      </c>
      <c r="Z95" s="88">
        <v>-73351.80592700628</v>
      </c>
      <c r="AA95" s="68">
        <v>0</v>
      </c>
      <c r="AB95" s="51"/>
      <c r="AC95" s="57"/>
      <c r="AE95" s="103"/>
      <c r="AF95" s="103"/>
      <c r="AG95" s="104"/>
      <c r="AH95" s="101">
        <f>SUM(AH88:AH92)</f>
        <v>-72302.217486508045</v>
      </c>
    </row>
    <row r="96" spans="1:34" s="47" customFormat="1" x14ac:dyDescent="0.2">
      <c r="A96" s="50"/>
      <c r="B96" s="50"/>
      <c r="C96" s="50"/>
      <c r="D96" s="50"/>
      <c r="E96" s="62"/>
      <c r="F96" s="62"/>
      <c r="G96" s="62"/>
      <c r="H96" s="50"/>
      <c r="I96" s="50"/>
      <c r="J96" s="50"/>
      <c r="K96" s="67"/>
      <c r="L96" s="50"/>
      <c r="M96" s="50"/>
      <c r="N96" s="50"/>
      <c r="O96" s="67"/>
      <c r="P96" s="50"/>
      <c r="Q96" s="50"/>
      <c r="R96" s="75"/>
      <c r="S96" s="67"/>
      <c r="T96" s="67"/>
      <c r="U96" s="50"/>
      <c r="V96" s="75"/>
      <c r="W96" s="75"/>
      <c r="X96" s="67"/>
      <c r="Y96" s="67"/>
      <c r="Z96" s="67"/>
      <c r="AA96" s="67"/>
      <c r="AB96" s="50"/>
      <c r="AC96" s="57"/>
      <c r="AE96" s="103"/>
      <c r="AF96" s="103"/>
      <c r="AG96" s="104"/>
      <c r="AH96" s="105"/>
    </row>
    <row r="97" spans="1:34" s="46" customFormat="1" x14ac:dyDescent="0.2">
      <c r="A97" s="49">
        <v>2021</v>
      </c>
      <c r="B97" s="49" t="s">
        <v>83</v>
      </c>
      <c r="C97" s="49">
        <v>545</v>
      </c>
      <c r="D97" s="49" t="s">
        <v>34</v>
      </c>
      <c r="E97" s="61">
        <v>44361</v>
      </c>
      <c r="F97" s="61"/>
      <c r="G97" s="61">
        <v>44515</v>
      </c>
      <c r="H97" s="49" t="s">
        <v>27</v>
      </c>
      <c r="I97" s="49" t="s">
        <v>28</v>
      </c>
      <c r="J97" s="49" t="s">
        <v>29</v>
      </c>
      <c r="K97" s="66">
        <v>433948.94156753499</v>
      </c>
      <c r="L97" s="49" t="s">
        <v>32</v>
      </c>
      <c r="M97" s="49" t="s">
        <v>28</v>
      </c>
      <c r="N97" s="49" t="s">
        <v>84</v>
      </c>
      <c r="O97" s="86">
        <v>-700000</v>
      </c>
      <c r="P97" s="49"/>
      <c r="Q97" s="49" t="s">
        <v>85</v>
      </c>
      <c r="R97" s="74">
        <v>1.6130930000000001</v>
      </c>
      <c r="S97" s="66"/>
      <c r="T97" s="66">
        <v>0</v>
      </c>
      <c r="U97" s="49"/>
      <c r="V97" s="74">
        <v>1.5722629199999998</v>
      </c>
      <c r="W97" s="74">
        <v>1.5736547547114721</v>
      </c>
      <c r="X97" s="86">
        <v>-10882.604117073606</v>
      </c>
      <c r="Y97" s="86">
        <v>-10882.604117073606</v>
      </c>
      <c r="Z97" s="86">
        <v>-10882.604117073606</v>
      </c>
      <c r="AA97" s="66">
        <v>0</v>
      </c>
      <c r="AB97" s="49"/>
      <c r="AC97" s="56" t="s">
        <v>25</v>
      </c>
      <c r="AE97" s="98">
        <f>IF(Q97&lt;&gt;"",VLOOKUP(Q97,$AE$1:$AF$11,2,FALSE),"")</f>
        <v>1.5760000000000001</v>
      </c>
      <c r="AF97" s="98">
        <f>IF(AE97&lt;&gt;"",AE97+W97-V97,"")</f>
        <v>1.5773918347114722</v>
      </c>
      <c r="AG97" s="99">
        <f>IF(AF97&lt;&gt;"",X97/(O97/W97+K97),"")</f>
        <v>1.0006589219626476</v>
      </c>
      <c r="AH97" s="100">
        <f>IF(AF97&lt;&gt;"",(O97/AF97+K97)*AG97,"")</f>
        <v>-9828.0534270371481</v>
      </c>
    </row>
    <row r="98" spans="1:34" s="47" customFormat="1" x14ac:dyDescent="0.2">
      <c r="A98" s="50"/>
      <c r="B98" s="50"/>
      <c r="C98" s="50"/>
      <c r="D98" s="50"/>
      <c r="E98" s="62"/>
      <c r="F98" s="62"/>
      <c r="G98" s="62"/>
      <c r="H98" s="50"/>
      <c r="I98" s="50"/>
      <c r="J98" s="50"/>
      <c r="K98" s="67">
        <v>433948.94156753499</v>
      </c>
      <c r="L98" s="50"/>
      <c r="M98" s="50"/>
      <c r="N98" s="50"/>
      <c r="O98" s="87">
        <v>-700000</v>
      </c>
      <c r="P98" s="50"/>
      <c r="Q98" s="50"/>
      <c r="R98" s="75">
        <v>1.6130930000000006</v>
      </c>
      <c r="S98" s="67"/>
      <c r="T98" s="67"/>
      <c r="U98" s="50"/>
      <c r="V98" s="75"/>
      <c r="W98" s="75"/>
      <c r="X98" s="87">
        <v>-10882.604117073606</v>
      </c>
      <c r="Y98" s="87">
        <v>-10882.604117073606</v>
      </c>
      <c r="Z98" s="87">
        <v>-10882.604117073606</v>
      </c>
      <c r="AA98" s="67">
        <v>0</v>
      </c>
      <c r="AB98" s="50"/>
      <c r="AC98" s="57"/>
      <c r="AE98" s="103"/>
      <c r="AF98" s="103"/>
      <c r="AG98" s="104"/>
      <c r="AH98" s="104"/>
    </row>
    <row r="99" spans="1:34" s="47" customFormat="1" x14ac:dyDescent="0.2">
      <c r="A99" s="50"/>
      <c r="B99" s="50"/>
      <c r="C99" s="50"/>
      <c r="D99" s="50"/>
      <c r="E99" s="62"/>
      <c r="F99" s="62"/>
      <c r="G99" s="62"/>
      <c r="H99" s="50"/>
      <c r="I99" s="50"/>
      <c r="J99" s="50"/>
      <c r="K99" s="67"/>
      <c r="L99" s="50"/>
      <c r="M99" s="50"/>
      <c r="N99" s="50"/>
      <c r="O99" s="67"/>
      <c r="P99" s="50"/>
      <c r="Q99" s="50"/>
      <c r="R99" s="75"/>
      <c r="S99" s="67"/>
      <c r="T99" s="67"/>
      <c r="U99" s="50"/>
      <c r="V99" s="75"/>
      <c r="W99" s="75"/>
      <c r="X99" s="67"/>
      <c r="Y99" s="67"/>
      <c r="Z99" s="67"/>
      <c r="AA99" s="67"/>
      <c r="AB99" s="50"/>
      <c r="AC99" s="57"/>
      <c r="AE99" s="103"/>
      <c r="AF99" s="103"/>
      <c r="AG99" s="104"/>
      <c r="AH99" s="105"/>
    </row>
    <row r="100" spans="1:34" s="47" customFormat="1" x14ac:dyDescent="0.2">
      <c r="A100" s="50"/>
      <c r="B100" s="50"/>
      <c r="C100" s="50"/>
      <c r="D100" s="50"/>
      <c r="E100" s="62"/>
      <c r="F100" s="62"/>
      <c r="G100" s="62"/>
      <c r="H100" s="50"/>
      <c r="I100" s="50" t="s">
        <v>92</v>
      </c>
      <c r="J100" s="50"/>
      <c r="K100" s="68">
        <v>433948.94156753499</v>
      </c>
      <c r="L100" s="51"/>
      <c r="M100" s="51"/>
      <c r="N100" s="51"/>
      <c r="O100" s="88">
        <v>-700000</v>
      </c>
      <c r="P100" s="51"/>
      <c r="Q100" s="51"/>
      <c r="R100" s="76">
        <v>1.6130930000000006</v>
      </c>
      <c r="S100" s="68"/>
      <c r="T100" s="68"/>
      <c r="U100" s="51"/>
      <c r="V100" s="76"/>
      <c r="W100" s="76"/>
      <c r="X100" s="88">
        <v>-10882.604117073606</v>
      </c>
      <c r="Y100" s="88">
        <v>-10882.604117073606</v>
      </c>
      <c r="Z100" s="88">
        <v>-10882.604117073606</v>
      </c>
      <c r="AA100" s="68">
        <v>0</v>
      </c>
      <c r="AB100" s="51"/>
      <c r="AC100" s="57"/>
      <c r="AE100" s="103"/>
      <c r="AF100" s="103"/>
      <c r="AG100" s="104"/>
      <c r="AH100" s="101">
        <f>SUM(AH97)</f>
        <v>-9828.0534270371481</v>
      </c>
    </row>
    <row r="101" spans="1:34" s="47" customFormat="1" x14ac:dyDescent="0.2">
      <c r="A101" s="50"/>
      <c r="B101" s="50"/>
      <c r="C101" s="50"/>
      <c r="D101" s="50"/>
      <c r="E101" s="62"/>
      <c r="F101" s="62"/>
      <c r="G101" s="62"/>
      <c r="H101" s="50"/>
      <c r="I101" s="50"/>
      <c r="J101" s="50"/>
      <c r="K101" s="67"/>
      <c r="L101" s="50"/>
      <c r="M101" s="50"/>
      <c r="N101" s="50"/>
      <c r="O101" s="67"/>
      <c r="P101" s="50"/>
      <c r="Q101" s="50"/>
      <c r="R101" s="75"/>
      <c r="S101" s="67"/>
      <c r="T101" s="67"/>
      <c r="U101" s="50"/>
      <c r="V101" s="75"/>
      <c r="W101" s="75"/>
      <c r="X101" s="67"/>
      <c r="Y101" s="67"/>
      <c r="Z101" s="67"/>
      <c r="AA101" s="67"/>
      <c r="AB101" s="50"/>
      <c r="AC101" s="57"/>
      <c r="AE101" s="103"/>
      <c r="AF101" s="103"/>
      <c r="AG101" s="104"/>
      <c r="AH101" s="105"/>
    </row>
    <row r="102" spans="1:34" s="47" customFormat="1" x14ac:dyDescent="0.2">
      <c r="A102" s="52"/>
      <c r="B102" s="52"/>
      <c r="C102" s="52"/>
      <c r="D102" s="52"/>
      <c r="E102" s="63"/>
      <c r="F102" s="63"/>
      <c r="G102" s="63"/>
      <c r="H102" s="52"/>
      <c r="I102" s="52"/>
      <c r="J102" s="52"/>
      <c r="K102" s="69"/>
      <c r="L102" s="52"/>
      <c r="M102" s="52"/>
      <c r="N102" s="52"/>
      <c r="O102" s="69"/>
      <c r="P102" s="52"/>
      <c r="Q102" s="52"/>
      <c r="R102" s="80" t="s">
        <v>93</v>
      </c>
      <c r="S102" s="69"/>
      <c r="T102" s="69"/>
      <c r="U102" s="52"/>
      <c r="V102" s="76"/>
      <c r="W102" s="76"/>
      <c r="X102" s="88">
        <v>-3491345.6841258882</v>
      </c>
      <c r="Y102" s="88">
        <v>-3491345.6841258882</v>
      </c>
      <c r="Z102" s="88">
        <v>-3491345.6841258882</v>
      </c>
      <c r="AA102" s="68">
        <v>6.6847860580310225E-11</v>
      </c>
      <c r="AB102" s="51"/>
      <c r="AC102" s="58"/>
      <c r="AE102" s="103"/>
      <c r="AF102" s="103"/>
      <c r="AG102" s="104"/>
      <c r="AH102" s="101">
        <f>+AH27+AH44+AH57+AH66+AH72+AH86+AH95+AH100</f>
        <v>-2237724.4571583769</v>
      </c>
    </row>
    <row r="103" spans="1:34" x14ac:dyDescent="0.2">
      <c r="A103" s="53"/>
      <c r="B103" s="53"/>
      <c r="C103" s="53"/>
      <c r="D103" s="53"/>
      <c r="E103" s="59"/>
      <c r="F103" s="59"/>
      <c r="G103" s="59"/>
      <c r="H103" s="53"/>
      <c r="I103" s="53"/>
      <c r="J103" s="53"/>
      <c r="K103" s="64"/>
      <c r="L103" s="53"/>
      <c r="M103" s="53"/>
      <c r="N103" s="53"/>
      <c r="O103" s="64"/>
      <c r="P103" s="53"/>
      <c r="Q103" s="53"/>
      <c r="R103" s="72"/>
      <c r="S103" s="64"/>
      <c r="T103" s="64"/>
      <c r="U103" s="53"/>
      <c r="V103" s="72"/>
      <c r="W103" s="72"/>
      <c r="X103" s="64"/>
      <c r="Y103" s="64"/>
      <c r="Z103" s="64"/>
      <c r="AA103" s="64"/>
      <c r="AB103" s="53"/>
      <c r="AC103" s="54"/>
      <c r="AE103" s="106"/>
      <c r="AF103" s="106"/>
      <c r="AG103" s="106"/>
      <c r="AH103" s="106"/>
    </row>
    <row r="104" spans="1:34" x14ac:dyDescent="0.2">
      <c r="D104"/>
      <c r="P104"/>
      <c r="R104" s="77"/>
      <c r="S104" s="40"/>
      <c r="T104" s="40"/>
      <c r="AC104" s="32"/>
      <c r="AE104" s="106"/>
      <c r="AF104" s="106"/>
      <c r="AG104" s="106"/>
      <c r="AH104" s="106"/>
    </row>
    <row r="105" spans="1:34" x14ac:dyDescent="0.2">
      <c r="D105"/>
      <c r="P105"/>
      <c r="R105" s="77"/>
      <c r="S105" s="40"/>
      <c r="T105" s="40"/>
      <c r="AC105" s="32"/>
      <c r="AE105" s="106"/>
      <c r="AF105" s="106"/>
      <c r="AG105" s="106"/>
      <c r="AH105" s="106"/>
    </row>
    <row r="106" spans="1:34" x14ac:dyDescent="0.2">
      <c r="D106"/>
      <c r="P106"/>
      <c r="R106" s="77"/>
      <c r="S106" s="40"/>
      <c r="T106" s="40"/>
      <c r="AC106" s="32"/>
      <c r="AE106" s="106"/>
      <c r="AF106" s="106"/>
      <c r="AG106" s="106"/>
      <c r="AH106" s="106"/>
    </row>
    <row r="107" spans="1:34" x14ac:dyDescent="0.2">
      <c r="D107"/>
      <c r="P107"/>
      <c r="R107" s="77"/>
      <c r="S107" s="40"/>
      <c r="T107" s="40"/>
      <c r="AC107" s="32"/>
      <c r="AE107" s="106"/>
      <c r="AF107" s="106"/>
      <c r="AG107" s="106"/>
      <c r="AH107" s="106"/>
    </row>
    <row r="108" spans="1:34" x14ac:dyDescent="0.2">
      <c r="D108"/>
      <c r="P108"/>
      <c r="R108" s="77"/>
      <c r="S108" s="40"/>
      <c r="T108" s="40"/>
      <c r="AC108" s="32"/>
      <c r="AE108" s="106"/>
      <c r="AF108" s="106"/>
      <c r="AG108" s="106"/>
      <c r="AH108" s="106"/>
    </row>
    <row r="109" spans="1:34" x14ac:dyDescent="0.2">
      <c r="D109"/>
      <c r="P109"/>
      <c r="R109" s="77"/>
      <c r="S109" s="40"/>
      <c r="T109" s="40"/>
      <c r="AC109" s="32"/>
      <c r="AE109" s="106"/>
      <c r="AF109" s="106"/>
      <c r="AG109" s="106"/>
      <c r="AH109" s="106"/>
    </row>
    <row r="110" spans="1:34" x14ac:dyDescent="0.2">
      <c r="D110"/>
      <c r="P110"/>
      <c r="R110" s="77"/>
      <c r="S110" s="40"/>
      <c r="T110" s="40"/>
      <c r="AC110" s="32"/>
      <c r="AE110" s="106"/>
      <c r="AF110" s="106"/>
      <c r="AG110" s="106"/>
      <c r="AH110" s="106"/>
    </row>
    <row r="111" spans="1:34" x14ac:dyDescent="0.2">
      <c r="D111"/>
      <c r="P111"/>
      <c r="R111" s="77"/>
      <c r="S111" s="40"/>
      <c r="T111" s="40"/>
      <c r="AC111" s="32"/>
      <c r="AE111" s="106"/>
      <c r="AF111" s="106"/>
      <c r="AG111" s="106"/>
      <c r="AH111" s="106"/>
    </row>
    <row r="112" spans="1:34" x14ac:dyDescent="0.2">
      <c r="D112"/>
      <c r="P112"/>
      <c r="R112" s="77"/>
      <c r="S112" s="40"/>
      <c r="T112" s="40"/>
      <c r="AC112" s="32"/>
      <c r="AE112" s="106"/>
      <c r="AF112" s="106"/>
      <c r="AG112" s="106"/>
      <c r="AH112" s="106"/>
    </row>
    <row r="113" spans="4:34" x14ac:dyDescent="0.2">
      <c r="D113"/>
      <c r="P113"/>
      <c r="R113" s="77"/>
      <c r="S113" s="40"/>
      <c r="T113" s="40"/>
      <c r="AC113" s="32"/>
      <c r="AE113" s="106"/>
      <c r="AF113" s="106"/>
      <c r="AG113" s="106"/>
      <c r="AH113" s="106"/>
    </row>
    <row r="114" spans="4:34" x14ac:dyDescent="0.2">
      <c r="D114"/>
      <c r="P114"/>
      <c r="R114" s="77"/>
      <c r="S114" s="40"/>
      <c r="T114" s="40"/>
      <c r="AC114" s="32"/>
      <c r="AE114" s="106"/>
      <c r="AF114" s="106"/>
      <c r="AG114" s="106"/>
      <c r="AH114" s="106"/>
    </row>
    <row r="115" spans="4:34" x14ac:dyDescent="0.2">
      <c r="D115"/>
      <c r="P115"/>
      <c r="R115" s="77"/>
      <c r="S115" s="40"/>
      <c r="T115" s="40"/>
      <c r="AC115" s="32"/>
      <c r="AE115" s="106"/>
      <c r="AF115" s="106"/>
      <c r="AG115" s="106"/>
      <c r="AH115" s="106"/>
    </row>
    <row r="116" spans="4:34" x14ac:dyDescent="0.2">
      <c r="D116"/>
      <c r="P116"/>
      <c r="R116" s="77"/>
      <c r="S116" s="40"/>
      <c r="T116" s="40"/>
      <c r="AC116" s="32"/>
      <c r="AE116" s="106"/>
      <c r="AF116" s="106"/>
      <c r="AG116" s="106"/>
      <c r="AH116" s="106"/>
    </row>
    <row r="117" spans="4:34" x14ac:dyDescent="0.2">
      <c r="D117"/>
      <c r="P117"/>
      <c r="R117" s="77"/>
      <c r="S117" s="40"/>
      <c r="T117" s="40"/>
      <c r="AC117" s="32"/>
      <c r="AE117" s="106"/>
      <c r="AF117" s="106"/>
      <c r="AG117" s="106"/>
      <c r="AH117" s="106"/>
    </row>
    <row r="118" spans="4:34" x14ac:dyDescent="0.2">
      <c r="D118"/>
      <c r="P118"/>
      <c r="R118" s="77"/>
      <c r="S118" s="40"/>
      <c r="T118" s="40"/>
      <c r="AC118" s="32"/>
      <c r="AE118" s="106"/>
      <c r="AF118" s="106"/>
      <c r="AG118" s="106"/>
      <c r="AH118" s="106"/>
    </row>
    <row r="119" spans="4:34" x14ac:dyDescent="0.2">
      <c r="D119"/>
      <c r="P119"/>
      <c r="R119" s="77"/>
      <c r="S119" s="40"/>
      <c r="T119" s="40"/>
      <c r="AC119" s="32"/>
      <c r="AE119" s="106"/>
      <c r="AF119" s="106"/>
      <c r="AG119" s="106"/>
      <c r="AH119" s="106"/>
    </row>
    <row r="120" spans="4:34" x14ac:dyDescent="0.2">
      <c r="D120"/>
      <c r="P120"/>
      <c r="R120" s="77"/>
      <c r="S120" s="40"/>
      <c r="T120" s="40"/>
      <c r="AC120" s="32"/>
      <c r="AE120" s="106"/>
      <c r="AF120" s="106"/>
      <c r="AG120" s="106"/>
      <c r="AH120" s="106"/>
    </row>
    <row r="121" spans="4:34" x14ac:dyDescent="0.2">
      <c r="D121"/>
      <c r="P121"/>
      <c r="R121" s="77"/>
      <c r="S121" s="40"/>
      <c r="T121" s="40"/>
      <c r="AC121" s="32"/>
      <c r="AE121" s="106"/>
      <c r="AF121" s="106"/>
      <c r="AG121" s="106"/>
      <c r="AH121" s="106"/>
    </row>
    <row r="122" spans="4:34" x14ac:dyDescent="0.2">
      <c r="D122"/>
      <c r="P122"/>
      <c r="R122" s="77"/>
      <c r="S122" s="40"/>
      <c r="T122" s="40"/>
      <c r="AC122" s="32"/>
      <c r="AE122" s="106"/>
      <c r="AF122" s="106"/>
      <c r="AG122" s="106"/>
      <c r="AH122" s="106"/>
    </row>
    <row r="123" spans="4:34" x14ac:dyDescent="0.2">
      <c r="D123"/>
      <c r="P123"/>
      <c r="R123" s="77"/>
      <c r="S123" s="40"/>
      <c r="T123" s="40"/>
      <c r="AC123" s="32"/>
      <c r="AE123" s="106"/>
      <c r="AF123" s="106"/>
      <c r="AG123" s="106"/>
      <c r="AH123" s="106"/>
    </row>
    <row r="124" spans="4:34" x14ac:dyDescent="0.2">
      <c r="D124"/>
      <c r="P124"/>
      <c r="R124" s="77"/>
      <c r="S124" s="40"/>
      <c r="T124" s="40"/>
      <c r="AC124" s="32"/>
      <c r="AE124" s="106"/>
      <c r="AF124" s="106"/>
      <c r="AG124" s="106"/>
      <c r="AH124" s="106"/>
    </row>
    <row r="125" spans="4:34" x14ac:dyDescent="0.2">
      <c r="D125"/>
      <c r="P125"/>
      <c r="R125" s="77"/>
      <c r="S125" s="40"/>
      <c r="T125" s="40"/>
      <c r="AC125" s="32"/>
      <c r="AE125" s="106"/>
      <c r="AF125" s="106"/>
      <c r="AG125" s="106"/>
      <c r="AH125" s="106"/>
    </row>
    <row r="126" spans="4:34" x14ac:dyDescent="0.2">
      <c r="D126"/>
      <c r="P126"/>
      <c r="R126" s="77"/>
      <c r="S126" s="40"/>
      <c r="T126" s="40"/>
      <c r="AC126" s="32"/>
      <c r="AE126" s="106"/>
      <c r="AF126" s="106"/>
      <c r="AG126" s="106"/>
      <c r="AH126" s="106"/>
    </row>
    <row r="127" spans="4:34" x14ac:dyDescent="0.2">
      <c r="D127"/>
      <c r="P127"/>
      <c r="R127" s="77"/>
      <c r="S127" s="40"/>
      <c r="T127" s="40"/>
      <c r="AC127" s="32"/>
      <c r="AE127" s="106"/>
      <c r="AF127" s="106"/>
      <c r="AG127" s="106"/>
      <c r="AH127" s="106"/>
    </row>
    <row r="128" spans="4:34" x14ac:dyDescent="0.2">
      <c r="D128"/>
      <c r="P128"/>
      <c r="R128" s="77"/>
      <c r="S128" s="40"/>
      <c r="T128" s="40"/>
      <c r="AC128" s="32"/>
      <c r="AE128" s="106"/>
      <c r="AF128" s="106"/>
      <c r="AG128" s="106"/>
      <c r="AH128" s="106"/>
    </row>
    <row r="129" spans="4:34" x14ac:dyDescent="0.2">
      <c r="D129"/>
      <c r="P129"/>
      <c r="R129" s="77"/>
      <c r="S129" s="40"/>
      <c r="T129" s="40"/>
      <c r="AC129" s="32"/>
      <c r="AE129" s="106"/>
      <c r="AF129" s="106"/>
      <c r="AG129" s="106"/>
      <c r="AH129" s="106"/>
    </row>
    <row r="130" spans="4:34" x14ac:dyDescent="0.2">
      <c r="D130"/>
      <c r="P130"/>
      <c r="R130" s="77"/>
      <c r="S130" s="40"/>
      <c r="T130" s="40"/>
      <c r="AC130" s="32"/>
      <c r="AE130" s="106"/>
      <c r="AF130" s="106"/>
      <c r="AG130" s="106"/>
      <c r="AH130" s="106"/>
    </row>
    <row r="131" spans="4:34" x14ac:dyDescent="0.2">
      <c r="D131"/>
      <c r="P131"/>
      <c r="R131" s="77"/>
      <c r="S131" s="40"/>
      <c r="T131" s="40"/>
      <c r="AC131" s="32"/>
      <c r="AE131" s="106"/>
      <c r="AF131" s="106"/>
      <c r="AG131" s="106"/>
      <c r="AH131" s="106"/>
    </row>
    <row r="132" spans="4:34" x14ac:dyDescent="0.2">
      <c r="D132"/>
      <c r="P132"/>
      <c r="R132" s="77"/>
      <c r="S132" s="40"/>
      <c r="T132" s="40"/>
      <c r="AC132" s="32"/>
      <c r="AE132" s="106"/>
      <c r="AF132" s="106"/>
      <c r="AG132" s="106"/>
      <c r="AH132" s="106"/>
    </row>
    <row r="133" spans="4:34" x14ac:dyDescent="0.2">
      <c r="D133"/>
      <c r="P133"/>
      <c r="R133" s="77"/>
      <c r="S133" s="40"/>
      <c r="T133" s="40"/>
      <c r="AC133" s="32"/>
      <c r="AE133" s="106"/>
      <c r="AF133" s="106"/>
      <c r="AG133" s="106"/>
      <c r="AH133" s="106"/>
    </row>
    <row r="134" spans="4:34" x14ac:dyDescent="0.2">
      <c r="D134"/>
      <c r="P134"/>
      <c r="R134" s="77"/>
      <c r="S134" s="40"/>
      <c r="T134" s="40"/>
      <c r="AC134" s="32"/>
      <c r="AE134" s="106"/>
      <c r="AF134" s="106"/>
      <c r="AG134" s="106"/>
      <c r="AH134" s="106"/>
    </row>
    <row r="135" spans="4:34" x14ac:dyDescent="0.2">
      <c r="D135"/>
      <c r="P135"/>
      <c r="R135" s="77"/>
      <c r="S135" s="40"/>
      <c r="T135" s="40"/>
      <c r="AC135" s="32"/>
      <c r="AE135" s="106"/>
      <c r="AF135" s="106"/>
      <c r="AG135" s="106"/>
      <c r="AH135" s="106"/>
    </row>
    <row r="136" spans="4:34" x14ac:dyDescent="0.2">
      <c r="D136"/>
      <c r="P136"/>
      <c r="R136" s="77"/>
      <c r="S136" s="40"/>
      <c r="T136" s="40"/>
      <c r="AC136" s="32"/>
      <c r="AE136" s="106"/>
      <c r="AF136" s="106"/>
      <c r="AG136" s="106"/>
      <c r="AH136" s="106"/>
    </row>
    <row r="137" spans="4:34" x14ac:dyDescent="0.2">
      <c r="D137"/>
      <c r="P137"/>
      <c r="R137" s="77"/>
      <c r="S137" s="40"/>
      <c r="T137" s="40"/>
      <c r="AC137" s="32"/>
      <c r="AE137" s="106"/>
      <c r="AF137" s="106"/>
      <c r="AG137" s="106"/>
      <c r="AH137" s="106"/>
    </row>
    <row r="138" spans="4:34" x14ac:dyDescent="0.2">
      <c r="D138"/>
      <c r="P138"/>
      <c r="R138" s="77"/>
      <c r="S138" s="40"/>
      <c r="T138" s="40"/>
      <c r="AC138" s="32"/>
      <c r="AE138" s="106"/>
      <c r="AF138" s="106"/>
      <c r="AG138" s="106"/>
      <c r="AH138" s="106"/>
    </row>
    <row r="139" spans="4:34" x14ac:dyDescent="0.2">
      <c r="D139"/>
      <c r="P139"/>
      <c r="R139" s="77"/>
      <c r="S139" s="40"/>
      <c r="T139" s="40"/>
      <c r="AC139" s="32"/>
      <c r="AE139" s="106"/>
      <c r="AF139" s="106"/>
      <c r="AG139" s="106"/>
      <c r="AH139" s="106"/>
    </row>
    <row r="140" spans="4:34" x14ac:dyDescent="0.2">
      <c r="D140"/>
      <c r="P140"/>
      <c r="R140" s="77"/>
      <c r="S140" s="40"/>
      <c r="T140" s="40"/>
      <c r="AC140" s="32"/>
      <c r="AE140" s="106"/>
      <c r="AF140" s="106"/>
      <c r="AG140" s="106"/>
      <c r="AH140" s="106"/>
    </row>
    <row r="141" spans="4:34" x14ac:dyDescent="0.2">
      <c r="D141"/>
      <c r="P141"/>
      <c r="R141" s="77"/>
      <c r="S141" s="40"/>
      <c r="T141" s="40"/>
      <c r="AC141" s="32"/>
      <c r="AE141" s="106"/>
      <c r="AF141" s="106"/>
      <c r="AG141" s="106"/>
      <c r="AH141" s="106"/>
    </row>
    <row r="142" spans="4:34" x14ac:dyDescent="0.2">
      <c r="D142"/>
      <c r="P142"/>
      <c r="R142" s="77"/>
      <c r="S142" s="40"/>
      <c r="T142" s="40"/>
      <c r="AC142" s="32"/>
      <c r="AE142" s="106"/>
      <c r="AF142" s="106"/>
      <c r="AG142" s="106"/>
      <c r="AH142" s="106"/>
    </row>
    <row r="143" spans="4:34" x14ac:dyDescent="0.2">
      <c r="D143"/>
      <c r="P143"/>
      <c r="R143" s="77"/>
      <c r="S143" s="40"/>
      <c r="T143" s="40"/>
      <c r="AC143" s="32"/>
      <c r="AE143" s="106"/>
      <c r="AF143" s="106"/>
      <c r="AG143" s="106"/>
      <c r="AH143" s="106"/>
    </row>
    <row r="144" spans="4:34" x14ac:dyDescent="0.2">
      <c r="D144"/>
      <c r="P144"/>
      <c r="R144" s="77"/>
      <c r="S144" s="40"/>
      <c r="T144" s="40"/>
      <c r="AC144" s="32"/>
      <c r="AE144" s="106"/>
      <c r="AF144" s="106"/>
      <c r="AG144" s="106"/>
      <c r="AH144" s="106"/>
    </row>
    <row r="145" spans="4:34" x14ac:dyDescent="0.2">
      <c r="D145"/>
      <c r="P145"/>
      <c r="R145" s="77"/>
      <c r="S145" s="40"/>
      <c r="T145" s="40"/>
      <c r="AC145" s="32"/>
      <c r="AE145" s="106"/>
      <c r="AF145" s="106"/>
      <c r="AG145" s="106"/>
      <c r="AH145" s="106"/>
    </row>
    <row r="146" spans="4:34" x14ac:dyDescent="0.2">
      <c r="D146"/>
      <c r="P146"/>
      <c r="R146" s="77"/>
      <c r="S146" s="40"/>
      <c r="T146" s="40"/>
      <c r="AC146" s="32"/>
      <c r="AE146" s="106"/>
      <c r="AF146" s="106"/>
      <c r="AG146" s="106"/>
      <c r="AH146" s="106"/>
    </row>
    <row r="147" spans="4:34" x14ac:dyDescent="0.2">
      <c r="D147"/>
      <c r="P147"/>
      <c r="R147" s="77"/>
      <c r="S147" s="40"/>
      <c r="T147" s="40"/>
      <c r="AC147" s="32"/>
      <c r="AE147" s="106"/>
      <c r="AF147" s="106"/>
      <c r="AG147" s="106"/>
      <c r="AH147" s="106"/>
    </row>
    <row r="148" spans="4:34" x14ac:dyDescent="0.2">
      <c r="D148"/>
      <c r="P148"/>
      <c r="R148" s="77"/>
      <c r="S148" s="40"/>
      <c r="T148" s="40"/>
      <c r="AC148" s="32"/>
      <c r="AE148" s="106"/>
      <c r="AF148" s="106"/>
      <c r="AG148" s="106"/>
      <c r="AH148" s="106"/>
    </row>
    <row r="149" spans="4:34" x14ac:dyDescent="0.2">
      <c r="D149"/>
      <c r="P149"/>
      <c r="R149" s="77"/>
      <c r="S149" s="40"/>
      <c r="T149" s="40"/>
      <c r="AC149" s="32"/>
      <c r="AE149" s="106"/>
      <c r="AF149" s="106"/>
      <c r="AG149" s="106"/>
      <c r="AH149" s="106"/>
    </row>
    <row r="150" spans="4:34" x14ac:dyDescent="0.2">
      <c r="D150"/>
      <c r="P150"/>
      <c r="R150" s="77"/>
      <c r="S150" s="40"/>
      <c r="T150" s="40"/>
      <c r="AC150" s="32"/>
      <c r="AE150" s="106"/>
      <c r="AF150" s="106"/>
      <c r="AG150" s="106"/>
      <c r="AH150" s="106"/>
    </row>
    <row r="151" spans="4:34" x14ac:dyDescent="0.2">
      <c r="D151"/>
      <c r="P151"/>
      <c r="R151" s="77"/>
      <c r="S151" s="40"/>
      <c r="T151" s="40"/>
      <c r="AC151" s="32"/>
      <c r="AE151" s="106"/>
      <c r="AF151" s="106"/>
      <c r="AG151" s="106"/>
      <c r="AH151" s="106"/>
    </row>
    <row r="152" spans="4:34" x14ac:dyDescent="0.2">
      <c r="D152"/>
      <c r="P152"/>
      <c r="R152" s="77"/>
      <c r="S152" s="40"/>
      <c r="T152" s="40"/>
      <c r="AC152" s="32"/>
      <c r="AE152" s="106"/>
      <c r="AF152" s="106"/>
      <c r="AG152" s="106"/>
      <c r="AH152" s="106"/>
    </row>
    <row r="153" spans="4:34" x14ac:dyDescent="0.2">
      <c r="D153"/>
      <c r="P153"/>
      <c r="R153" s="77"/>
      <c r="S153" s="40"/>
      <c r="T153" s="40"/>
      <c r="AC153" s="32"/>
      <c r="AE153" s="106"/>
      <c r="AF153" s="106"/>
      <c r="AG153" s="106"/>
      <c r="AH153" s="106"/>
    </row>
    <row r="154" spans="4:34" x14ac:dyDescent="0.2">
      <c r="D154"/>
      <c r="P154"/>
      <c r="R154" s="77"/>
      <c r="S154" s="40"/>
      <c r="T154" s="40"/>
      <c r="AC154" s="32"/>
      <c r="AE154" s="106"/>
      <c r="AF154" s="106"/>
      <c r="AG154" s="106"/>
      <c r="AH154" s="106"/>
    </row>
    <row r="155" spans="4:34" x14ac:dyDescent="0.2">
      <c r="D155"/>
      <c r="P155"/>
      <c r="R155" s="77"/>
      <c r="S155" s="40"/>
      <c r="T155" s="40"/>
      <c r="AC155" s="32"/>
      <c r="AE155" s="106"/>
      <c r="AF155" s="106"/>
      <c r="AG155" s="106"/>
      <c r="AH155" s="106"/>
    </row>
    <row r="156" spans="4:34" x14ac:dyDescent="0.2">
      <c r="D156"/>
      <c r="P156"/>
      <c r="R156" s="77"/>
      <c r="S156" s="40"/>
      <c r="T156" s="40"/>
      <c r="AC156" s="32"/>
      <c r="AE156" s="106"/>
      <c r="AF156" s="106"/>
      <c r="AG156" s="106"/>
      <c r="AH156" s="106"/>
    </row>
    <row r="157" spans="4:34" x14ac:dyDescent="0.2">
      <c r="D157"/>
      <c r="P157"/>
      <c r="R157" s="77"/>
      <c r="S157" s="40"/>
      <c r="T157" s="40"/>
      <c r="AC157" s="32"/>
      <c r="AE157" s="106"/>
      <c r="AF157" s="106"/>
      <c r="AG157" s="106"/>
      <c r="AH157" s="106"/>
    </row>
    <row r="158" spans="4:34" x14ac:dyDescent="0.2">
      <c r="D158"/>
      <c r="P158"/>
      <c r="R158" s="77"/>
      <c r="S158" s="40"/>
      <c r="T158" s="40"/>
      <c r="AC158" s="32"/>
      <c r="AE158" s="106"/>
      <c r="AF158" s="106"/>
      <c r="AG158" s="106"/>
      <c r="AH158" s="106"/>
    </row>
    <row r="159" spans="4:34" x14ac:dyDescent="0.2">
      <c r="D159"/>
      <c r="P159"/>
      <c r="R159" s="77"/>
      <c r="S159" s="40"/>
      <c r="T159" s="40"/>
      <c r="AC159" s="32"/>
      <c r="AE159" s="106"/>
      <c r="AF159" s="106"/>
      <c r="AG159" s="106"/>
      <c r="AH159" s="106"/>
    </row>
    <row r="160" spans="4:34" x14ac:dyDescent="0.2">
      <c r="D160"/>
      <c r="P160"/>
      <c r="R160" s="77"/>
      <c r="S160" s="40"/>
      <c r="T160" s="40"/>
      <c r="AC160" s="32"/>
      <c r="AE160" s="106"/>
      <c r="AF160" s="106"/>
      <c r="AG160" s="106"/>
      <c r="AH160" s="106"/>
    </row>
    <row r="161" spans="4:34" x14ac:dyDescent="0.2">
      <c r="D161"/>
      <c r="P161"/>
      <c r="R161" s="77"/>
      <c r="S161" s="40"/>
      <c r="T161" s="40"/>
      <c r="AC161" s="32"/>
      <c r="AE161" s="106"/>
      <c r="AF161" s="106"/>
      <c r="AG161" s="106"/>
      <c r="AH161" s="106"/>
    </row>
    <row r="162" spans="4:34" x14ac:dyDescent="0.2">
      <c r="D162"/>
      <c r="P162"/>
      <c r="R162" s="77"/>
      <c r="S162" s="40"/>
      <c r="T162" s="40"/>
      <c r="AC162" s="32"/>
      <c r="AE162" s="106"/>
      <c r="AF162" s="106"/>
      <c r="AG162" s="106"/>
      <c r="AH162" s="106"/>
    </row>
    <row r="163" spans="4:34" x14ac:dyDescent="0.2">
      <c r="D163"/>
      <c r="P163"/>
      <c r="R163" s="77"/>
      <c r="S163" s="40"/>
      <c r="T163" s="40"/>
      <c r="AC163" s="32"/>
      <c r="AE163" s="106"/>
      <c r="AF163" s="106"/>
      <c r="AG163" s="106"/>
      <c r="AH163" s="106"/>
    </row>
    <row r="164" spans="4:34" x14ac:dyDescent="0.2">
      <c r="D164"/>
      <c r="P164"/>
      <c r="R164" s="77"/>
      <c r="S164" s="40"/>
      <c r="T164" s="40"/>
      <c r="AC164" s="32"/>
      <c r="AE164" s="106"/>
      <c r="AF164" s="106"/>
      <c r="AG164" s="106"/>
      <c r="AH164" s="106"/>
    </row>
    <row r="165" spans="4:34" x14ac:dyDescent="0.2">
      <c r="D165"/>
      <c r="P165"/>
      <c r="R165" s="77"/>
      <c r="S165" s="40"/>
      <c r="T165" s="40"/>
      <c r="AC165" s="32"/>
      <c r="AE165" s="106"/>
      <c r="AF165" s="106"/>
      <c r="AG165" s="106"/>
      <c r="AH165" s="106"/>
    </row>
    <row r="166" spans="4:34" x14ac:dyDescent="0.2">
      <c r="D166"/>
      <c r="P166"/>
      <c r="R166" s="77"/>
      <c r="S166" s="40"/>
      <c r="T166" s="40"/>
      <c r="AC166" s="32"/>
      <c r="AE166" s="106"/>
      <c r="AF166" s="106"/>
      <c r="AG166" s="106"/>
      <c r="AH166" s="106"/>
    </row>
    <row r="167" spans="4:34" x14ac:dyDescent="0.2">
      <c r="D167"/>
      <c r="P167"/>
      <c r="R167" s="77"/>
      <c r="S167" s="40"/>
      <c r="T167" s="40"/>
      <c r="AC167" s="32"/>
      <c r="AE167" s="106"/>
      <c r="AF167" s="106"/>
      <c r="AG167" s="106"/>
      <c r="AH167" s="106"/>
    </row>
    <row r="168" spans="4:34" x14ac:dyDescent="0.2">
      <c r="D168"/>
      <c r="P168"/>
      <c r="R168" s="77"/>
      <c r="S168" s="40"/>
      <c r="T168" s="40"/>
      <c r="AC168" s="32"/>
      <c r="AE168" s="106"/>
      <c r="AF168" s="106"/>
      <c r="AG168" s="106"/>
      <c r="AH168" s="106"/>
    </row>
    <row r="169" spans="4:34" x14ac:dyDescent="0.2">
      <c r="D169"/>
      <c r="P169"/>
      <c r="R169" s="77"/>
      <c r="S169" s="40"/>
      <c r="T169" s="40"/>
      <c r="AC169" s="32"/>
      <c r="AE169" s="106"/>
      <c r="AF169" s="106"/>
      <c r="AG169" s="106"/>
      <c r="AH169" s="106"/>
    </row>
    <row r="170" spans="4:34" x14ac:dyDescent="0.2">
      <c r="D170"/>
      <c r="P170"/>
      <c r="R170" s="77"/>
      <c r="S170" s="40"/>
      <c r="T170" s="40"/>
      <c r="AC170" s="32"/>
      <c r="AE170" s="106"/>
      <c r="AF170" s="106"/>
      <c r="AG170" s="106"/>
      <c r="AH170" s="106"/>
    </row>
    <row r="171" spans="4:34" x14ac:dyDescent="0.2">
      <c r="D171"/>
      <c r="P171"/>
      <c r="R171" s="77"/>
      <c r="S171" s="40"/>
      <c r="T171" s="40"/>
      <c r="AC171" s="32"/>
      <c r="AE171" s="106"/>
      <c r="AF171" s="106"/>
      <c r="AG171" s="106"/>
      <c r="AH171" s="106"/>
    </row>
    <row r="172" spans="4:34" x14ac:dyDescent="0.2">
      <c r="D172"/>
      <c r="P172"/>
      <c r="R172" s="77"/>
      <c r="S172" s="40"/>
      <c r="T172" s="40"/>
      <c r="AC172" s="32"/>
      <c r="AE172" s="106"/>
      <c r="AF172" s="106"/>
      <c r="AG172" s="106"/>
      <c r="AH172" s="106"/>
    </row>
    <row r="173" spans="4:34" x14ac:dyDescent="0.2">
      <c r="D173"/>
      <c r="P173"/>
      <c r="R173" s="77"/>
      <c r="S173" s="40"/>
      <c r="T173" s="40"/>
      <c r="AC173" s="32"/>
      <c r="AE173" s="106"/>
      <c r="AF173" s="106"/>
      <c r="AG173" s="106"/>
      <c r="AH173" s="106"/>
    </row>
    <row r="174" spans="4:34" x14ac:dyDescent="0.2">
      <c r="D174"/>
      <c r="P174"/>
      <c r="R174" s="77"/>
      <c r="S174" s="40"/>
      <c r="T174" s="40"/>
      <c r="AC174" s="32"/>
      <c r="AE174" s="106"/>
      <c r="AF174" s="106"/>
      <c r="AG174" s="106"/>
      <c r="AH174" s="106"/>
    </row>
    <row r="175" spans="4:34" x14ac:dyDescent="0.2">
      <c r="D175"/>
      <c r="P175"/>
      <c r="R175" s="77"/>
      <c r="S175" s="40"/>
      <c r="T175" s="40"/>
      <c r="AC175" s="32"/>
      <c r="AE175" s="106"/>
      <c r="AF175" s="106"/>
      <c r="AG175" s="106"/>
      <c r="AH175" s="106"/>
    </row>
    <row r="176" spans="4:34" x14ac:dyDescent="0.2">
      <c r="D176"/>
      <c r="P176"/>
      <c r="R176" s="77"/>
      <c r="S176" s="40"/>
      <c r="T176" s="40"/>
      <c r="AC176" s="32"/>
      <c r="AE176" s="106"/>
      <c r="AF176" s="106"/>
      <c r="AG176" s="106"/>
      <c r="AH176" s="106"/>
    </row>
    <row r="177" spans="4:34" x14ac:dyDescent="0.2">
      <c r="D177"/>
      <c r="P177"/>
      <c r="R177" s="77"/>
      <c r="S177" s="40"/>
      <c r="T177" s="40"/>
      <c r="AC177" s="32"/>
      <c r="AE177" s="106"/>
      <c r="AF177" s="106"/>
      <c r="AG177" s="106"/>
      <c r="AH177" s="106"/>
    </row>
    <row r="178" spans="4:34" x14ac:dyDescent="0.2">
      <c r="D178"/>
      <c r="P178"/>
      <c r="R178" s="77"/>
      <c r="S178" s="40"/>
      <c r="T178" s="40"/>
      <c r="AC178" s="32"/>
      <c r="AE178" s="106"/>
      <c r="AF178" s="106"/>
      <c r="AG178" s="106"/>
      <c r="AH178" s="106"/>
    </row>
    <row r="179" spans="4:34" x14ac:dyDescent="0.2">
      <c r="D179"/>
      <c r="P179"/>
      <c r="R179" s="77"/>
      <c r="S179" s="40"/>
      <c r="T179" s="40"/>
      <c r="AC179" s="32"/>
      <c r="AE179" s="106"/>
      <c r="AF179" s="106"/>
      <c r="AG179" s="106"/>
      <c r="AH179" s="106"/>
    </row>
    <row r="180" spans="4:34" x14ac:dyDescent="0.2">
      <c r="D180"/>
      <c r="P180"/>
      <c r="R180" s="77"/>
      <c r="S180" s="40"/>
      <c r="T180" s="40"/>
      <c r="AC180" s="32"/>
      <c r="AE180" s="106"/>
      <c r="AF180" s="106"/>
      <c r="AG180" s="106"/>
      <c r="AH180" s="106"/>
    </row>
    <row r="181" spans="4:34" x14ac:dyDescent="0.2">
      <c r="D181"/>
      <c r="P181"/>
      <c r="R181" s="77"/>
      <c r="S181" s="40"/>
      <c r="T181" s="40"/>
      <c r="AC181" s="32"/>
      <c r="AE181" s="106"/>
      <c r="AF181" s="106"/>
      <c r="AG181" s="106"/>
      <c r="AH181" s="106"/>
    </row>
    <row r="182" spans="4:34" x14ac:dyDescent="0.2">
      <c r="D182"/>
      <c r="P182"/>
      <c r="R182" s="77"/>
      <c r="S182" s="40"/>
      <c r="T182" s="40"/>
      <c r="AC182" s="32"/>
      <c r="AE182" s="106"/>
      <c r="AF182" s="106"/>
      <c r="AG182" s="106"/>
      <c r="AH182" s="106"/>
    </row>
    <row r="183" spans="4:34" x14ac:dyDescent="0.2">
      <c r="D183"/>
      <c r="P183"/>
      <c r="R183" s="77"/>
      <c r="S183" s="40"/>
      <c r="T183" s="40"/>
      <c r="AC183" s="32"/>
      <c r="AE183" s="106"/>
      <c r="AF183" s="106"/>
      <c r="AG183" s="106"/>
      <c r="AH183" s="106"/>
    </row>
    <row r="184" spans="4:34" x14ac:dyDescent="0.2">
      <c r="D184"/>
      <c r="P184"/>
      <c r="R184" s="77"/>
      <c r="S184" s="40"/>
      <c r="T184" s="40"/>
      <c r="AC184" s="32"/>
      <c r="AE184" s="106"/>
      <c r="AF184" s="106"/>
      <c r="AG184" s="106"/>
      <c r="AH184" s="106"/>
    </row>
    <row r="185" spans="4:34" x14ac:dyDescent="0.2">
      <c r="D185"/>
      <c r="P185"/>
      <c r="R185" s="77"/>
      <c r="S185" s="40"/>
      <c r="T185" s="40"/>
      <c r="AC185" s="32"/>
      <c r="AE185" s="106"/>
      <c r="AF185" s="106"/>
      <c r="AG185" s="106"/>
      <c r="AH185" s="106"/>
    </row>
    <row r="186" spans="4:34" x14ac:dyDescent="0.2">
      <c r="D186"/>
      <c r="P186"/>
      <c r="R186" s="77"/>
      <c r="S186" s="40"/>
      <c r="T186" s="40"/>
      <c r="AC186" s="32"/>
      <c r="AE186" s="106"/>
      <c r="AF186" s="106"/>
      <c r="AG186" s="106"/>
      <c r="AH186" s="106"/>
    </row>
    <row r="187" spans="4:34" x14ac:dyDescent="0.2">
      <c r="D187"/>
      <c r="P187"/>
      <c r="R187" s="77"/>
      <c r="S187" s="40"/>
      <c r="T187" s="40"/>
      <c r="AC187" s="32"/>
      <c r="AE187" s="106"/>
      <c r="AF187" s="106"/>
      <c r="AG187" s="106"/>
      <c r="AH187" s="106"/>
    </row>
    <row r="188" spans="4:34" x14ac:dyDescent="0.2">
      <c r="D188"/>
      <c r="P188"/>
      <c r="R188" s="77"/>
      <c r="S188" s="40"/>
      <c r="T188" s="40"/>
      <c r="AC188" s="32"/>
      <c r="AE188" s="106"/>
      <c r="AF188" s="106"/>
      <c r="AG188" s="106"/>
      <c r="AH188" s="106"/>
    </row>
    <row r="189" spans="4:34" x14ac:dyDescent="0.2">
      <c r="D189"/>
      <c r="P189"/>
      <c r="R189" s="77"/>
      <c r="S189" s="40"/>
      <c r="T189" s="40"/>
      <c r="AC189" s="32"/>
      <c r="AE189" s="106"/>
      <c r="AF189" s="106"/>
      <c r="AG189" s="106"/>
      <c r="AH189" s="106"/>
    </row>
    <row r="190" spans="4:34" x14ac:dyDescent="0.2">
      <c r="D190"/>
      <c r="P190"/>
      <c r="R190" s="77"/>
      <c r="S190" s="40"/>
      <c r="T190" s="40"/>
      <c r="AC190" s="32"/>
      <c r="AE190" s="106"/>
      <c r="AF190" s="106"/>
      <c r="AG190" s="106"/>
      <c r="AH190" s="106"/>
    </row>
    <row r="191" spans="4:34" x14ac:dyDescent="0.2">
      <c r="D191"/>
      <c r="P191"/>
      <c r="R191" s="77"/>
      <c r="S191" s="40"/>
      <c r="T191" s="40"/>
      <c r="AC191" s="32"/>
      <c r="AE191" s="106"/>
      <c r="AF191" s="106"/>
      <c r="AG191" s="106"/>
      <c r="AH191" s="106"/>
    </row>
    <row r="192" spans="4:34" x14ac:dyDescent="0.2">
      <c r="D192"/>
      <c r="P192"/>
      <c r="R192" s="77"/>
      <c r="S192" s="40"/>
      <c r="T192" s="40"/>
      <c r="AC192" s="32"/>
      <c r="AE192" s="106"/>
      <c r="AF192" s="106"/>
      <c r="AG192" s="106"/>
      <c r="AH192" s="106"/>
    </row>
    <row r="193" spans="4:34" x14ac:dyDescent="0.2">
      <c r="D193"/>
      <c r="P193"/>
      <c r="R193" s="77"/>
      <c r="S193" s="40"/>
      <c r="T193" s="40"/>
      <c r="AC193" s="32"/>
      <c r="AE193" s="106"/>
      <c r="AF193" s="106"/>
      <c r="AG193" s="106"/>
      <c r="AH193" s="106"/>
    </row>
    <row r="194" spans="4:34" x14ac:dyDescent="0.2">
      <c r="D194"/>
      <c r="P194"/>
      <c r="R194" s="77"/>
      <c r="S194" s="40"/>
      <c r="T194" s="40"/>
      <c r="AC194" s="32"/>
      <c r="AE194" s="106"/>
      <c r="AF194" s="106"/>
      <c r="AG194" s="106"/>
      <c r="AH194" s="106"/>
    </row>
    <row r="195" spans="4:34" x14ac:dyDescent="0.2">
      <c r="D195"/>
      <c r="P195"/>
      <c r="R195" s="77"/>
      <c r="S195" s="40"/>
      <c r="T195" s="40"/>
      <c r="AC195" s="32"/>
      <c r="AE195" s="106"/>
      <c r="AF195" s="106"/>
      <c r="AG195" s="106"/>
      <c r="AH195" s="106"/>
    </row>
    <row r="196" spans="4:34" x14ac:dyDescent="0.2">
      <c r="D196"/>
      <c r="P196"/>
      <c r="R196" s="77"/>
      <c r="S196" s="40"/>
      <c r="T196" s="40"/>
      <c r="AC196" s="32"/>
      <c r="AE196" s="106"/>
      <c r="AF196" s="106"/>
      <c r="AG196" s="106"/>
      <c r="AH196" s="106"/>
    </row>
    <row r="197" spans="4:34" x14ac:dyDescent="0.2">
      <c r="D197"/>
      <c r="P197"/>
      <c r="R197" s="77"/>
      <c r="S197" s="40"/>
      <c r="T197" s="40"/>
      <c r="AC197" s="32"/>
      <c r="AE197" s="106"/>
      <c r="AF197" s="106"/>
      <c r="AG197" s="106"/>
      <c r="AH197" s="106"/>
    </row>
    <row r="198" spans="4:34" x14ac:dyDescent="0.2">
      <c r="D198"/>
      <c r="P198"/>
      <c r="R198" s="77"/>
      <c r="S198" s="40"/>
      <c r="T198" s="40"/>
      <c r="AC198" s="32"/>
      <c r="AE198" s="106"/>
      <c r="AF198" s="106"/>
      <c r="AG198" s="106"/>
      <c r="AH198" s="106"/>
    </row>
    <row r="199" spans="4:34" x14ac:dyDescent="0.2">
      <c r="D199"/>
      <c r="P199"/>
      <c r="R199" s="77"/>
      <c r="S199" s="40"/>
      <c r="T199" s="40"/>
      <c r="AC199" s="32"/>
      <c r="AE199" s="106"/>
      <c r="AF199" s="106"/>
      <c r="AG199" s="106"/>
      <c r="AH199" s="106"/>
    </row>
    <row r="200" spans="4:34" x14ac:dyDescent="0.2">
      <c r="D200"/>
      <c r="P200"/>
      <c r="R200" s="77"/>
      <c r="S200" s="40"/>
      <c r="T200" s="40"/>
      <c r="AC200" s="32"/>
      <c r="AE200" s="106"/>
      <c r="AF200" s="106"/>
      <c r="AG200" s="106"/>
      <c r="AH200" s="106"/>
    </row>
    <row r="201" spans="4:34" x14ac:dyDescent="0.2">
      <c r="D201"/>
      <c r="P201"/>
      <c r="R201" s="77"/>
      <c r="S201" s="40"/>
      <c r="T201" s="40"/>
      <c r="AC201" s="32"/>
      <c r="AE201" s="106"/>
      <c r="AF201" s="106"/>
      <c r="AG201" s="106"/>
      <c r="AH201" s="106"/>
    </row>
    <row r="202" spans="4:34" x14ac:dyDescent="0.2">
      <c r="D202"/>
      <c r="P202"/>
      <c r="R202" s="77"/>
      <c r="S202" s="40"/>
      <c r="T202" s="40"/>
      <c r="AC202" s="32"/>
      <c r="AE202" s="106"/>
      <c r="AF202" s="106"/>
      <c r="AG202" s="106"/>
      <c r="AH202" s="106"/>
    </row>
    <row r="203" spans="4:34" x14ac:dyDescent="0.2">
      <c r="D203"/>
      <c r="P203"/>
      <c r="R203" s="77"/>
      <c r="S203" s="40"/>
      <c r="T203" s="40"/>
      <c r="AC203" s="32"/>
      <c r="AE203" s="106"/>
      <c r="AF203" s="106"/>
      <c r="AG203" s="106"/>
      <c r="AH203" s="106"/>
    </row>
    <row r="204" spans="4:34" x14ac:dyDescent="0.2">
      <c r="D204"/>
      <c r="P204"/>
      <c r="R204" s="77"/>
      <c r="S204" s="40"/>
      <c r="T204" s="40"/>
      <c r="AC204" s="32"/>
      <c r="AE204" s="106"/>
      <c r="AF204" s="106"/>
      <c r="AG204" s="106"/>
      <c r="AH204" s="106"/>
    </row>
    <row r="205" spans="4:34" x14ac:dyDescent="0.2">
      <c r="D205"/>
      <c r="P205"/>
      <c r="R205" s="77"/>
      <c r="S205" s="40"/>
      <c r="T205" s="40"/>
      <c r="AC205" s="32"/>
      <c r="AE205" s="106"/>
      <c r="AF205" s="106"/>
      <c r="AG205" s="106"/>
      <c r="AH205" s="106"/>
    </row>
    <row r="206" spans="4:34" x14ac:dyDescent="0.2">
      <c r="D206"/>
      <c r="P206"/>
      <c r="R206" s="77"/>
      <c r="S206" s="40"/>
      <c r="T206" s="40"/>
      <c r="AC206" s="32"/>
      <c r="AE206" s="106"/>
      <c r="AF206" s="106"/>
      <c r="AG206" s="106"/>
      <c r="AH206" s="106"/>
    </row>
    <row r="207" spans="4:34" x14ac:dyDescent="0.2">
      <c r="D207"/>
      <c r="P207"/>
      <c r="R207" s="77"/>
      <c r="S207" s="40"/>
      <c r="T207" s="40"/>
      <c r="AC207" s="32"/>
      <c r="AE207" s="106"/>
      <c r="AF207" s="106"/>
      <c r="AG207" s="106"/>
      <c r="AH207" s="106"/>
    </row>
    <row r="208" spans="4:34" x14ac:dyDescent="0.2">
      <c r="D208"/>
      <c r="P208"/>
      <c r="R208" s="77"/>
      <c r="S208" s="40"/>
      <c r="T208" s="40"/>
      <c r="AC208" s="32"/>
      <c r="AE208" s="106"/>
      <c r="AF208" s="106"/>
      <c r="AG208" s="106"/>
      <c r="AH208" s="106"/>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D1011"/>
      <c r="P1011"/>
      <c r="R1011" s="77"/>
      <c r="S1011" s="40"/>
      <c r="T1011" s="40"/>
      <c r="AC1011" s="32"/>
    </row>
    <row r="1012" spans="4:29" x14ac:dyDescent="0.2">
      <c r="D1012"/>
      <c r="P1012"/>
      <c r="R1012" s="77"/>
      <c r="S1012" s="40"/>
      <c r="T1012" s="40"/>
      <c r="AC1012" s="32"/>
    </row>
    <row r="1013" spans="4:29" x14ac:dyDescent="0.2">
      <c r="D1013"/>
      <c r="P1013"/>
      <c r="R1013" s="77"/>
      <c r="S1013" s="40"/>
      <c r="T1013" s="40"/>
      <c r="AC1013" s="32"/>
    </row>
    <row r="1014" spans="4:29" x14ac:dyDescent="0.2">
      <c r="D1014"/>
      <c r="P1014"/>
      <c r="R1014" s="77"/>
      <c r="S1014" s="40"/>
      <c r="T1014" s="40"/>
      <c r="AC1014" s="32"/>
    </row>
    <row r="1015" spans="4:29" x14ac:dyDescent="0.2">
      <c r="D1015"/>
      <c r="P1015"/>
      <c r="R1015" s="77"/>
      <c r="S1015" s="40"/>
      <c r="T1015" s="40"/>
      <c r="AC1015" s="32"/>
    </row>
    <row r="1016" spans="4:29" x14ac:dyDescent="0.2">
      <c r="D1016"/>
      <c r="P1016"/>
      <c r="R1016" s="77"/>
      <c r="S1016" s="40"/>
      <c r="T1016" s="40"/>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row r="100012" spans="29:29" x14ac:dyDescent="0.2">
      <c r="AC100012" s="32"/>
    </row>
    <row r="100013" spans="29:29" x14ac:dyDescent="0.2">
      <c r="AC100013" s="32"/>
    </row>
    <row r="100014" spans="29:29" x14ac:dyDescent="0.2">
      <c r="AC100014" s="32"/>
    </row>
    <row r="100015" spans="29:29" x14ac:dyDescent="0.2">
      <c r="AC100015" s="32"/>
    </row>
    <row r="100016" spans="29:29" x14ac:dyDescent="0.2">
      <c r="AC100016" s="32"/>
    </row>
    <row r="100017" spans="29:29" x14ac:dyDescent="0.2">
      <c r="AC100017" s="32"/>
    </row>
  </sheetData>
  <mergeCells count="26">
    <mergeCell ref="A13:A15"/>
    <mergeCell ref="E13:E15"/>
    <mergeCell ref="B13:B15"/>
    <mergeCell ref="C13:C15"/>
    <mergeCell ref="AC13:AC15"/>
    <mergeCell ref="D13:D15"/>
    <mergeCell ref="V13:AA13"/>
    <mergeCell ref="X14:AA14"/>
    <mergeCell ref="V14:V15"/>
    <mergeCell ref="W14:W15"/>
    <mergeCell ref="X15:Y15"/>
    <mergeCell ref="S13:T15"/>
    <mergeCell ref="F13:F15"/>
    <mergeCell ref="J13:K15"/>
    <mergeCell ref="Q13:R15"/>
    <mergeCell ref="H13:H15"/>
    <mergeCell ref="I13:I15"/>
    <mergeCell ref="N13:O15"/>
    <mergeCell ref="G13:G15"/>
    <mergeCell ref="L13:L15"/>
    <mergeCell ref="M13:M15"/>
    <mergeCell ref="AE13:AE15"/>
    <mergeCell ref="AF13:AF15"/>
    <mergeCell ref="AG13:AG15"/>
    <mergeCell ref="AH13:AH15"/>
    <mergeCell ref="P13:P15"/>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3" t="s">
        <v>22</v>
      </c>
      <c r="B2" s="134"/>
      <c r="C2" s="134"/>
      <c r="D2" s="26"/>
      <c r="E2" s="26"/>
      <c r="F2" s="25"/>
      <c r="G2" s="27"/>
      <c r="H2" s="27"/>
      <c r="I2" s="27"/>
      <c r="J2" s="27"/>
    </row>
    <row r="3" spans="1:10" s="7" customFormat="1" ht="15.75" x14ac:dyDescent="0.25">
      <c r="A3" s="135"/>
      <c r="B3" s="135"/>
      <c r="C3" s="135"/>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2021-10-13T11:34:16Z</dcterms:modified>
</cp:coreProperties>
</file>