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39E2A678-AC4E-4C29-B4FB-E759A35B6E19}" xr6:coauthVersionLast="47" xr6:coauthVersionMax="47" xr10:uidLastSave="{00000000-0000-0000-0000-000000000000}"/>
  <bookViews>
    <workbookView xWindow="28680" yWindow="-120" windowWidth="25440" windowHeight="1527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Résumé!$A$6:$EZ$28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B11" i="1" l="1"/>
  <c r="FB12" i="1"/>
  <c r="FB13" i="1"/>
  <c r="FB14" i="1"/>
  <c r="FB15" i="1"/>
  <c r="FB16" i="1"/>
  <c r="FB10" i="1"/>
  <c r="EZ16" i="1"/>
  <c r="EZ15" i="1"/>
  <c r="EZ14" i="1"/>
  <c r="EZ13" i="1"/>
  <c r="EZ12" i="1"/>
  <c r="EZ11" i="1"/>
  <c r="EZ10" i="1"/>
  <c r="EY16" i="1"/>
  <c r="EY15" i="1"/>
  <c r="EY14" i="1"/>
  <c r="EY13" i="1"/>
  <c r="EY12" i="1"/>
  <c r="EY11" i="1"/>
  <c r="EY10" i="1"/>
  <c r="EX16" i="1"/>
  <c r="EX15" i="1"/>
  <c r="EX14" i="1"/>
  <c r="EX13" i="1"/>
  <c r="EX12" i="1"/>
  <c r="EX11" i="1"/>
  <c r="EX10" i="1"/>
  <c r="EW16" i="1"/>
  <c r="EW15" i="1"/>
  <c r="EW14" i="1"/>
  <c r="EW13" i="1"/>
  <c r="EW12" i="1"/>
  <c r="EW11" i="1"/>
  <c r="EW10" i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EU18" i="1"/>
  <c r="ER18" i="1" l="1"/>
  <c r="ES18" i="1"/>
  <c r="ET18" i="1"/>
  <c r="EH18" i="1"/>
  <c r="EG18" i="1"/>
  <c r="EF18" i="1"/>
  <c r="EE18" i="1"/>
  <c r="FB18" i="1" l="1"/>
  <c r="EZ18" i="1"/>
  <c r="EX18" i="1"/>
  <c r="EL12" i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K18" i="1" s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I18" i="1" s="1"/>
  <c r="E18" i="1"/>
  <c r="EL18" i="1" l="1"/>
  <c r="EW18" i="1"/>
  <c r="EY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Z18" i="1" s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Q18" i="1" l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<sst xmlns="http://schemas.openxmlformats.org/spreadsheetml/2006/main" count="479" uniqueCount="127">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</sst>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8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 applyBorder="1"/>
    <xf numFmtId="0" fontId="52" fillId="17" borderId="0" xfId="160" applyFont="1" applyFill="1" applyBorder="1"/>
    <xf numFmtId="0" fontId="52" fillId="17" borderId="0" xfId="160" applyFont="1" applyFill="1" applyBorder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NumberFormat="1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NumberFormat="1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ont="1" applyFill="1" applyBorder="1" applyAlignment="1">
      <alignment horizontal="center"/>
    </xf>
    <xf numFmtId="167" fontId="55" fillId="17" borderId="0" xfId="160" applyNumberFormat="1" applyFont="1" applyFill="1" applyBorder="1"/>
    <xf numFmtId="167" fontId="55" fillId="17" borderId="0" xfId="160" applyNumberFormat="1" applyFont="1" applyFill="1" applyBorder="1" applyAlignment="1">
      <alignment horizontal="center" vertical="center"/>
    </xf>
    <xf numFmtId="170" fontId="55" fillId="17" borderId="0" xfId="160" applyNumberFormat="1" applyFont="1" applyFill="1" applyBorder="1" applyAlignment="1">
      <alignment horizontal="center" vertical="center"/>
    </xf>
    <xf numFmtId="0" fontId="55" fillId="17" borderId="0" xfId="160" applyFont="1" applyFill="1" applyBorder="1" applyAlignment="1">
      <alignment horizontal="center"/>
    </xf>
    <xf numFmtId="0" fontId="56" fillId="0" borderId="0" xfId="160" applyFont="1"/>
    <xf numFmtId="0" fontId="57" fillId="17" borderId="0" xfId="160" applyFont="1" applyFill="1" applyBorder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Border="1" applyAlignment="1">
      <alignment horizontal="center"/>
    </xf>
    <xf numFmtId="167" fontId="58" fillId="32" borderId="0" xfId="160" applyNumberFormat="1" applyFont="1" applyFill="1" applyBorder="1" applyAlignment="1">
      <alignment horizontal="center"/>
    </xf>
    <xf numFmtId="170" fontId="58" fillId="32" borderId="0" xfId="160" applyNumberFormat="1" applyFont="1" applyFill="1" applyBorder="1" applyAlignment="1">
      <alignment horizontal="center"/>
    </xf>
    <xf numFmtId="164" fontId="58" fillId="32" borderId="0" xfId="160" applyNumberFormat="1" applyFont="1" applyFill="1" applyBorder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0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E142"/>
  <sheetViews>
    <sheetView showGridLines="0" tabSelected="1" zoomScale="70" zoomScaleNormal="70" workbookViewId="0">
      <pane xSplit="8" topLeftCell="ES1" activePane="topRight" state="frozen"/>
      <selection pane="topRight" activeCell="FD22" sqref="FD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55" width="20.140625" style="1" customWidth="1"/>
    <col min="156" max="156" width="22" style="1" customWidth="1"/>
    <col min="157" max="157" width="9.140625" style="1"/>
    <col min="158" max="158" width="16.5703125" style="1" bestFit="1" customWidth="1"/>
    <col min="159" max="159" width="21.7109375" style="1" customWidth="1"/>
    <col min="160" max="16384" width="9.140625" style="1"/>
  </cols>
  <sheetData>
    <row r="1" spans="1:161" ht="31.5" x14ac:dyDescent="0.5">
      <c r="A1" s="3" t="s">
        <v>26</v>
      </c>
      <c r="B1" s="4"/>
      <c r="C1" s="4"/>
      <c r="D1" s="4"/>
    </row>
    <row r="2" spans="1:161" ht="15.75" x14ac:dyDescent="0.25">
      <c r="A2" s="176"/>
      <c r="B2" s="176"/>
      <c r="C2" s="176"/>
      <c r="D2" s="1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</row>
    <row r="3" spans="1:161" ht="15.75" x14ac:dyDescent="0.25">
      <c r="A3" s="177"/>
      <c r="B3" s="177"/>
      <c r="C3" s="177"/>
      <c r="D3" s="1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</row>
    <row r="4" spans="1:161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</row>
    <row r="5" spans="1:161" ht="15.75" customHeight="1" x14ac:dyDescent="0.2">
      <c r="A5" s="18"/>
      <c r="B5" s="18"/>
      <c r="C5" s="18"/>
      <c r="D5" s="18"/>
      <c r="E5" s="178" t="s">
        <v>12</v>
      </c>
      <c r="F5" s="178"/>
      <c r="G5" s="178"/>
      <c r="H5" s="19"/>
      <c r="I5" s="164" t="s">
        <v>23</v>
      </c>
      <c r="J5" s="165"/>
      <c r="K5" s="165"/>
      <c r="L5" s="165"/>
      <c r="M5" s="165"/>
      <c r="N5" s="165"/>
      <c r="O5" s="165"/>
      <c r="P5" s="166"/>
      <c r="Q5" s="19"/>
      <c r="R5" s="164" t="s">
        <v>25</v>
      </c>
      <c r="S5" s="165"/>
      <c r="T5" s="165"/>
      <c r="U5" s="165"/>
      <c r="V5" s="165"/>
      <c r="W5" s="165"/>
      <c r="X5" s="165"/>
      <c r="Y5" s="166"/>
      <c r="Z5" s="19"/>
      <c r="AA5" s="164" t="s">
        <v>19</v>
      </c>
      <c r="AB5" s="165"/>
      <c r="AC5" s="165"/>
      <c r="AD5" s="165"/>
      <c r="AE5" s="165"/>
      <c r="AF5" s="165"/>
      <c r="AG5" s="165"/>
      <c r="AH5" s="166"/>
      <c r="AJ5" s="164" t="s">
        <v>80</v>
      </c>
      <c r="AK5" s="165"/>
      <c r="AL5" s="165"/>
      <c r="AM5" s="165"/>
      <c r="AN5" s="165"/>
      <c r="AO5" s="165"/>
      <c r="AP5" s="165"/>
      <c r="AQ5" s="166"/>
      <c r="AR5" s="19"/>
      <c r="AS5" s="164" t="s">
        <v>93</v>
      </c>
      <c r="AT5" s="165"/>
      <c r="AU5" s="165"/>
      <c r="AV5" s="165"/>
      <c r="AW5" s="165"/>
      <c r="AX5" s="165"/>
      <c r="AY5" s="165"/>
      <c r="AZ5" s="166"/>
      <c r="BB5" s="164" t="s">
        <v>105</v>
      </c>
      <c r="BC5" s="165"/>
      <c r="BD5" s="165"/>
      <c r="BE5" s="165"/>
      <c r="BF5" s="165"/>
      <c r="BG5" s="165"/>
      <c r="BH5" s="165"/>
      <c r="BI5" s="166"/>
      <c r="BK5" s="164" t="s">
        <v>116</v>
      </c>
      <c r="BL5" s="165"/>
      <c r="BM5" s="165"/>
      <c r="BN5" s="165"/>
      <c r="BO5" s="165"/>
      <c r="BP5" s="165"/>
      <c r="BQ5" s="165"/>
      <c r="BR5" s="166"/>
      <c r="BT5" s="164" t="s">
        <v>118</v>
      </c>
      <c r="BU5" s="165"/>
      <c r="BV5" s="165"/>
      <c r="BW5" s="165"/>
      <c r="BX5" s="165"/>
      <c r="BY5" s="165"/>
      <c r="BZ5" s="165"/>
      <c r="CA5" s="166"/>
      <c r="CC5" s="164" t="s">
        <v>119</v>
      </c>
      <c r="CD5" s="165"/>
      <c r="CE5" s="165"/>
      <c r="CF5" s="165"/>
      <c r="CG5" s="165"/>
      <c r="CH5" s="165"/>
      <c r="CI5" s="165"/>
      <c r="CJ5" s="166"/>
      <c r="CL5" s="164" t="s">
        <v>120</v>
      </c>
      <c r="CM5" s="165"/>
      <c r="CN5" s="165"/>
      <c r="CO5" s="165"/>
      <c r="CP5" s="165"/>
      <c r="CQ5" s="165"/>
      <c r="CR5" s="165"/>
      <c r="CS5" s="166"/>
      <c r="CU5" s="164" t="s">
        <v>121</v>
      </c>
      <c r="CV5" s="165"/>
      <c r="CW5" s="165"/>
      <c r="CX5" s="165"/>
      <c r="CY5" s="165"/>
      <c r="CZ5" s="165"/>
      <c r="DA5" s="165"/>
      <c r="DB5" s="166"/>
      <c r="DD5" s="164" t="s">
        <v>122</v>
      </c>
      <c r="DE5" s="165"/>
      <c r="DF5" s="165"/>
      <c r="DG5" s="165"/>
      <c r="DH5" s="165"/>
      <c r="DI5" s="165"/>
      <c r="DJ5" s="165"/>
      <c r="DK5" s="166"/>
      <c r="DM5" s="164" t="s">
        <v>123</v>
      </c>
      <c r="DN5" s="165"/>
      <c r="DO5" s="165"/>
      <c r="DP5" s="165"/>
      <c r="DQ5" s="165"/>
      <c r="DR5" s="165"/>
      <c r="DS5" s="165"/>
      <c r="DT5" s="166"/>
      <c r="DV5" s="164" t="s">
        <v>124</v>
      </c>
      <c r="DW5" s="165"/>
      <c r="DX5" s="165"/>
      <c r="DY5" s="165"/>
      <c r="DZ5" s="165"/>
      <c r="EA5" s="165"/>
      <c r="EB5" s="165"/>
      <c r="EC5" s="166"/>
      <c r="EE5" s="164" t="s">
        <v>125</v>
      </c>
      <c r="EF5" s="165"/>
      <c r="EG5" s="165"/>
      <c r="EH5" s="165"/>
      <c r="EI5" s="165"/>
      <c r="EJ5" s="165"/>
      <c r="EK5" s="165"/>
      <c r="EL5" s="166"/>
      <c r="EN5" s="164" t="s">
        <v>126</v>
      </c>
      <c r="EO5" s="165"/>
      <c r="EP5" s="165"/>
      <c r="EQ5" s="165"/>
      <c r="ER5" s="165"/>
      <c r="ES5" s="165"/>
      <c r="ET5" s="165"/>
      <c r="EU5" s="166"/>
      <c r="EW5" s="173" t="s">
        <v>32</v>
      </c>
      <c r="EX5" s="174"/>
      <c r="EY5" s="174"/>
      <c r="EZ5" s="175"/>
      <c r="FB5" s="170" t="s">
        <v>97</v>
      </c>
      <c r="FC5" s="171"/>
      <c r="FD5" s="171"/>
      <c r="FE5" s="172"/>
    </row>
    <row r="6" spans="1:161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4" t="s">
        <v>27</v>
      </c>
      <c r="N6" s="44" t="s">
        <v>28</v>
      </c>
      <c r="O6" s="44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4" t="s">
        <v>27</v>
      </c>
      <c r="W6" s="44" t="s">
        <v>28</v>
      </c>
      <c r="X6" s="44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4" t="s">
        <v>33</v>
      </c>
      <c r="AF6" s="44" t="s">
        <v>34</v>
      </c>
      <c r="AG6" s="44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4" t="s">
        <v>33</v>
      </c>
      <c r="AO6" s="44" t="s">
        <v>34</v>
      </c>
      <c r="AP6" s="44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4" t="s">
        <v>33</v>
      </c>
      <c r="AX6" s="44" t="s">
        <v>34</v>
      </c>
      <c r="AY6" s="44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4" t="s">
        <v>33</v>
      </c>
      <c r="BG6" s="44" t="s">
        <v>34</v>
      </c>
      <c r="BH6" s="44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4" t="s">
        <v>33</v>
      </c>
      <c r="BP6" s="44" t="s">
        <v>34</v>
      </c>
      <c r="BQ6" s="44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4" t="s">
        <v>33</v>
      </c>
      <c r="BY6" s="44" t="s">
        <v>34</v>
      </c>
      <c r="BZ6" s="44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4" t="s">
        <v>33</v>
      </c>
      <c r="CH6" s="44" t="s">
        <v>34</v>
      </c>
      <c r="CI6" s="44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4" t="s">
        <v>33</v>
      </c>
      <c r="CQ6" s="44" t="s">
        <v>34</v>
      </c>
      <c r="CR6" s="44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4" t="s">
        <v>33</v>
      </c>
      <c r="CZ6" s="44" t="s">
        <v>34</v>
      </c>
      <c r="DA6" s="44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4" t="s">
        <v>33</v>
      </c>
      <c r="DI6" s="44" t="s">
        <v>34</v>
      </c>
      <c r="DJ6" s="44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4" t="s">
        <v>33</v>
      </c>
      <c r="DR6" s="44" t="s">
        <v>34</v>
      </c>
      <c r="DS6" s="44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4" t="s">
        <v>33</v>
      </c>
      <c r="EA6" s="44" t="s">
        <v>34</v>
      </c>
      <c r="EB6" s="44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4" t="s">
        <v>33</v>
      </c>
      <c r="EJ6" s="44" t="s">
        <v>34</v>
      </c>
      <c r="EK6" s="44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4" t="s">
        <v>33</v>
      </c>
      <c r="ES6" s="44" t="s">
        <v>34</v>
      </c>
      <c r="ET6" s="44" t="s">
        <v>30</v>
      </c>
      <c r="EU6" s="27" t="s">
        <v>35</v>
      </c>
      <c r="EW6" s="46" t="s">
        <v>4</v>
      </c>
      <c r="EX6" s="50" t="s">
        <v>31</v>
      </c>
      <c r="EY6" s="50" t="s">
        <v>24</v>
      </c>
      <c r="EZ6" s="51" t="s">
        <v>37</v>
      </c>
      <c r="FB6" s="108" t="s">
        <v>4</v>
      </c>
    </row>
    <row r="7" spans="1:161" s="5" customFormat="1" ht="22.5" customHeight="1" x14ac:dyDescent="0.2">
      <c r="A7" s="160" t="s">
        <v>7</v>
      </c>
      <c r="B7" s="33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5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42">
        <f>K7-G7</f>
        <v>-220998.79286437924</v>
      </c>
      <c r="N7" s="42">
        <f>IF(E7="",L7-$E7,L7-E7)</f>
        <v>3140.4737153199967</v>
      </c>
      <c r="O7" s="42">
        <f t="shared" ref="O7:O10" si="0">$F7-J7</f>
        <v>0</v>
      </c>
      <c r="P7" s="31">
        <f t="shared" ref="P7:P10" si="1">I7-L7</f>
        <v>-224139.26657969924</v>
      </c>
      <c r="Q7" s="35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42">
        <f t="shared" ref="V7:V12" si="2">IF(K7="",T7-ABS($G7),T7-K7)</f>
        <v>-105883.94538867427</v>
      </c>
      <c r="W7" s="42">
        <f t="shared" ref="W7:W12" si="3">IF(L7="",U7-$E7,U7-L7)</f>
        <v>-122407.04384647007</v>
      </c>
      <c r="X7" s="42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42">
        <f t="shared" ref="AE7:AE14" si="6">IF(T7="",AC7-ABS($G7),AC7-T7)</f>
        <v>-194145.54740867438</v>
      </c>
      <c r="AF7" s="42">
        <f t="shared" ref="AF7:AF14" si="7">IF(U7="",AD7-$E7,AD7-U7)</f>
        <v>-114819.70672471984</v>
      </c>
      <c r="AG7" s="42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42">
        <f t="shared" ref="AN7:AN14" si="10">IF(AC7="",AL7-ABS($G7),AL7-AC7)</f>
        <v>-239626.10868658079</v>
      </c>
      <c r="AO7" s="42">
        <f t="shared" ref="AO7:AO14" si="11">IF(AD7="",AM7-$E7,AM7-AD7)</f>
        <v>-113484.31120160909</v>
      </c>
      <c r="AP7" s="42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42">
        <f t="shared" ref="AW7:AW14" si="14">IF(AL7="",AU7-ABS($G7),AU7-AL7)</f>
        <v>-134577.01640588226</v>
      </c>
      <c r="AX7" s="42">
        <f t="shared" ref="AX7:AX14" si="15">IF(AM7="",AV7-$E7,AV7-AM7)</f>
        <v>-109941.44879979803</v>
      </c>
      <c r="AY7" s="42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9">
        <v>783924.08698365197</v>
      </c>
      <c r="BF7" s="42">
        <f>IF(AU7="",BD7-ABS($G7),BD7-AU7)</f>
        <v>-235088.58739545426</v>
      </c>
      <c r="BG7" s="42">
        <f t="shared" ref="BG7:BG14" si="18">IF(AV7="",BE7-$E7,BE7-AV7)</f>
        <v>-111415.87615907099</v>
      </c>
      <c r="BH7" s="42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9">
        <v>674330.01091005595</v>
      </c>
      <c r="BO7" s="42">
        <f t="shared" ref="BO7:BO14" si="21">IF(BD7="",BM7-ABS($G7),BM7-BD7)</f>
        <v>-167398.25953383668</v>
      </c>
      <c r="BP7" s="42">
        <f t="shared" ref="BP7:BP13" si="22">IF(BE7="",BN7-$E7,BN7-BE7)</f>
        <v>-109594.07607359602</v>
      </c>
      <c r="BQ7" s="42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9">
        <v>560388.84616591898</v>
      </c>
      <c r="BX7" s="42">
        <f t="shared" ref="BX7:BX14" si="24">IF(BM7="",BV7-ABS($G7),BV7-BM7)</f>
        <v>-36153.944514750918</v>
      </c>
      <c r="BY7" s="42">
        <f t="shared" ref="BY7:BY14" si="25">IF(BN7="",BW7-$E7,BW7-BN7)</f>
        <v>-113941.16474413697</v>
      </c>
      <c r="BZ7" s="42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42">
        <f t="shared" ref="CG7:CG14" si="28">IF(BV7="",CE7-ABS($G7),CE7-BV7)</f>
        <v>-7982.8906091623794</v>
      </c>
      <c r="CH7" s="42">
        <f t="shared" ref="CH7:CH14" si="29">IF(BW7="",CF7-$E7,CF7-BW7)</f>
        <v>-111953.21007910499</v>
      </c>
      <c r="CI7" s="42">
        <f>IF(BU7="",$F7-CD7,BU7-CD7)</f>
        <v>0</v>
      </c>
      <c r="CJ7" s="31">
        <f t="shared" ref="CJ7:CJ15" si="30">CC7-CF7</f>
        <v>-437438.7288942092</v>
      </c>
      <c r="CL7" s="154">
        <v>242.11918861571002</v>
      </c>
      <c r="CM7" s="155">
        <v>0</v>
      </c>
      <c r="CN7" s="155">
        <v>242.11918861571002</v>
      </c>
      <c r="CO7" s="155">
        <v>334933.24786795501</v>
      </c>
      <c r="CP7" s="42">
        <f t="shared" ref="CP7:CP14" si="31">IF(CE7="",CN7-ABS($G7),CN7-CE7)</f>
        <v>-10754.788003989102</v>
      </c>
      <c r="CQ7" s="42">
        <f t="shared" ref="CQ7:CQ14" si="32">IF(CF7="",CO7-$E7,CO7-CF7)</f>
        <v>-113502.38821885898</v>
      </c>
      <c r="CR7" s="42">
        <f>IF(CD7="",$F7-CM7,CD7-CM7)</f>
        <v>0</v>
      </c>
      <c r="CS7" s="31">
        <f t="shared" ref="CS7:CS15" si="33">CL7-CO7</f>
        <v>-334691.12867933931</v>
      </c>
      <c r="CU7" s="154">
        <v>1.4473495847762248</v>
      </c>
      <c r="CV7" s="155">
        <v>0</v>
      </c>
      <c r="CW7" s="155">
        <v>1.4473495847762248</v>
      </c>
      <c r="CX7" s="155">
        <v>223592.87622994499</v>
      </c>
      <c r="CY7" s="42">
        <f t="shared" ref="CY7:CY8" si="34">IF(CN7="",CW7-ABS($G7),CW7-CN7)</f>
        <v>-240.6718390309338</v>
      </c>
      <c r="CZ7" s="42">
        <f t="shared" ref="CZ7:CZ8" si="35">IF(CO7="",CX7-$E7,CX7-CO7)</f>
        <v>-111340.37163801002</v>
      </c>
      <c r="DA7" s="42">
        <f>IF(CM7="",$F7-CV7,CM7-CV7)</f>
        <v>0</v>
      </c>
      <c r="DB7" s="31">
        <f t="shared" ref="DB7:DB8" si="36">CU7-CX7</f>
        <v>-223591.42888036021</v>
      </c>
      <c r="DD7" s="154">
        <v>4.4422672493786401E-4</v>
      </c>
      <c r="DE7" s="155">
        <v>0</v>
      </c>
      <c r="DF7" s="155">
        <v>4.4422672493786401E-4</v>
      </c>
      <c r="DG7" s="155">
        <v>-110745.92534929501</v>
      </c>
      <c r="DH7" s="42">
        <f t="shared" ref="DH7:DH14" si="37">IF(CW7="",DF7-ABS($G7),DF7-CW7)</f>
        <v>-1.4469053580512869</v>
      </c>
      <c r="DI7" s="42">
        <f t="shared" ref="DI7:DI14" si="38">IF(CX7="",DG7-$E7,DG7-CX7)</f>
        <v>-334338.80157924001</v>
      </c>
      <c r="DJ7" s="42">
        <f t="shared" ref="DJ7:DJ14" si="39">IF(CV7="",$F7-DE7,CV7-DE7)</f>
        <v>0</v>
      </c>
      <c r="DK7" s="31">
        <f t="shared" ref="DK7:DK17" si="40">DD7-DG7</f>
        <v>110745.92579352173</v>
      </c>
      <c r="DM7" s="154">
        <v>0</v>
      </c>
      <c r="DN7" s="155">
        <v>0</v>
      </c>
      <c r="DO7" s="155">
        <v>0</v>
      </c>
      <c r="DP7" s="155">
        <v>-53198.186339574335</v>
      </c>
      <c r="DQ7" s="42">
        <f t="shared" ref="DQ7:DQ14" si="41">IF(DF7="",DO7-ABS($G7),DO7-DF7)</f>
        <v>-4.4422672493786401E-4</v>
      </c>
      <c r="DR7" s="42">
        <f t="shared" ref="DR7:DR14" si="42">IF(DG7="",DP7-$E7,DP7-DG7)</f>
        <v>57547.739009720673</v>
      </c>
      <c r="DS7" s="42">
        <f t="shared" ref="DS7:DS14" si="43">IF(DE7="",$F7-DN7,DE7-DN7)</f>
        <v>0</v>
      </c>
      <c r="DT7" s="31">
        <f t="shared" ref="DT7:DT17" si="44">DM7-DP7</f>
        <v>53198.186339574335</v>
      </c>
      <c r="DV7" s="154">
        <v>0</v>
      </c>
      <c r="DW7" s="155">
        <v>0</v>
      </c>
      <c r="DX7" s="155">
        <v>0</v>
      </c>
      <c r="DY7" s="155">
        <v>-53176.286473758097</v>
      </c>
      <c r="DZ7" s="42">
        <f t="shared" ref="DZ7:DZ14" si="45">IF(DO7="",DX7-ABS($G7),DX7-DO7)</f>
        <v>0</v>
      </c>
      <c r="EA7" s="42">
        <f t="shared" ref="EA7:EA14" si="46">IF(DP7="",DY7-$E7,DY7-DP7)</f>
        <v>21.899865816238162</v>
      </c>
      <c r="EB7" s="42">
        <f t="shared" ref="EB7:EB14" si="47">IF(DN7="",$F7-DW7,DN7-DW7)</f>
        <v>0</v>
      </c>
      <c r="EC7" s="31">
        <f t="shared" ref="EC7:EC17" si="48">DV7-DY7</f>
        <v>53176.286473758097</v>
      </c>
      <c r="EE7" s="154"/>
      <c r="EF7" s="155"/>
      <c r="EG7" s="155"/>
      <c r="EH7" s="155"/>
      <c r="EI7" s="42"/>
      <c r="EJ7" s="42"/>
      <c r="EK7" s="42"/>
      <c r="EL7" s="31"/>
      <c r="EN7" s="154"/>
      <c r="EO7" s="155"/>
      <c r="EP7" s="155"/>
      <c r="EQ7" s="155"/>
      <c r="ER7" s="42"/>
      <c r="ES7" s="42"/>
      <c r="ET7" s="42"/>
      <c r="EU7" s="31"/>
      <c r="EW7" s="161"/>
      <c r="EX7" s="162"/>
      <c r="EY7" s="162"/>
      <c r="EZ7" s="163"/>
      <c r="FB7" s="122"/>
    </row>
    <row r="8" spans="1:161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5"/>
      <c r="I8" s="9">
        <v>1174434.3502151391</v>
      </c>
      <c r="J8" s="11">
        <v>0</v>
      </c>
      <c r="K8" s="11">
        <v>1174434.3502151391</v>
      </c>
      <c r="L8" s="11">
        <v>1331586.33797973</v>
      </c>
      <c r="M8" s="43">
        <f>K8-G8</f>
        <v>-88355.456984860823</v>
      </c>
      <c r="N8" s="43">
        <f>IF(E8="",L8-$E8,L8-E8)</f>
        <v>3452.3379797299858</v>
      </c>
      <c r="O8" s="43">
        <f t="shared" si="0"/>
        <v>65344.192799999997</v>
      </c>
      <c r="P8" s="10">
        <f t="shared" si="1"/>
        <v>-157151.98776459089</v>
      </c>
      <c r="Q8" s="35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43">
        <f t="shared" si="2"/>
        <v>-111195.66591672157</v>
      </c>
      <c r="W8" s="43">
        <f t="shared" si="3"/>
        <v>-119755.65677837003</v>
      </c>
      <c r="X8" s="43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43">
        <f t="shared" si="6"/>
        <v>-208564.69366620737</v>
      </c>
      <c r="AF8" s="43">
        <f t="shared" si="7"/>
        <v>-114667.50204742001</v>
      </c>
      <c r="AG8" s="43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43">
        <f t="shared" si="10"/>
        <v>-241295.06119402801</v>
      </c>
      <c r="AO8" s="43">
        <f t="shared" si="11"/>
        <v>-109617.0368771567</v>
      </c>
      <c r="AP8" s="43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43">
        <f t="shared" si="14"/>
        <v>-130058.67357917514</v>
      </c>
      <c r="AX8" s="43">
        <f t="shared" si="15"/>
        <v>-107860.58017356624</v>
      </c>
      <c r="AY8" s="43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40">
        <v>770332.99018306797</v>
      </c>
      <c r="BF8" s="43">
        <f t="shared" ref="BF8:BF14" si="49">IF(AU8="",BD8-ABS($G8),BD8-AU8)</f>
        <v>-242924.90682699322</v>
      </c>
      <c r="BG8" s="43">
        <f t="shared" si="18"/>
        <v>-109352.57192014903</v>
      </c>
      <c r="BH8" s="43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40">
        <v>662871.80938267999</v>
      </c>
      <c r="BO8" s="43">
        <f t="shared" si="21"/>
        <v>-181400.92707953381</v>
      </c>
      <c r="BP8" s="43">
        <f t="shared" si="22"/>
        <v>-107461.18080038799</v>
      </c>
      <c r="BQ8" s="43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40">
        <v>550939.07009104802</v>
      </c>
      <c r="BX8" s="43">
        <f t="shared" si="24"/>
        <v>-38500.151564329899</v>
      </c>
      <c r="BY8" s="43">
        <f t="shared" si="25"/>
        <v>-111932.73929163197</v>
      </c>
      <c r="BZ8" s="43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43">
        <f t="shared" si="28"/>
        <v>-7640.6398192494198</v>
      </c>
      <c r="CH8" s="43">
        <f t="shared" si="29"/>
        <v>-110513.98478251102</v>
      </c>
      <c r="CI8" s="43">
        <f t="shared" ref="CI8" si="52">IF(BU8="",$F8-CD8,BU8-CD8)</f>
        <v>0</v>
      </c>
      <c r="CJ8" s="10">
        <f t="shared" si="30"/>
        <v>-427571.45473963633</v>
      </c>
      <c r="CL8" s="156">
        <v>333.82003226794484</v>
      </c>
      <c r="CM8" s="157">
        <v>0</v>
      </c>
      <c r="CN8" s="157">
        <v>333.82003226794484</v>
      </c>
      <c r="CO8" s="157">
        <v>329547.82159056899</v>
      </c>
      <c r="CP8" s="43">
        <f t="shared" si="31"/>
        <v>-12519.810536632707</v>
      </c>
      <c r="CQ8" s="43">
        <f t="shared" si="32"/>
        <v>-110877.26371796802</v>
      </c>
      <c r="CR8" s="43">
        <f t="shared" ref="CR8" si="53">IF(CD8="",$F8-CM8,CD8-CM8)</f>
        <v>0</v>
      </c>
      <c r="CS8" s="10">
        <f t="shared" si="33"/>
        <v>-329214.00155830104</v>
      </c>
      <c r="CU8" s="156">
        <v>3.1769691746677227</v>
      </c>
      <c r="CV8" s="157">
        <v>0</v>
      </c>
      <c r="CW8" s="157">
        <v>3.1769691746677227</v>
      </c>
      <c r="CX8" s="157">
        <v>219591.68080651501</v>
      </c>
      <c r="CY8" s="43">
        <f t="shared" si="34"/>
        <v>-330.64306309327714</v>
      </c>
      <c r="CZ8" s="43">
        <f t="shared" si="35"/>
        <v>-109956.14078405398</v>
      </c>
      <c r="DA8" s="43">
        <f t="shared" ref="DA8" si="54">IF(CM8="",$F8-CV8,CM8-CV8)</f>
        <v>0</v>
      </c>
      <c r="DB8" s="10">
        <f t="shared" si="36"/>
        <v>-219588.50383734034</v>
      </c>
      <c r="DD8" s="156">
        <v>6.8200075514719405E-2</v>
      </c>
      <c r="DE8" s="157">
        <v>0</v>
      </c>
      <c r="DF8" s="157">
        <v>6.8200075514719405E-2</v>
      </c>
      <c r="DG8" s="157">
        <v>-109366.3651627591</v>
      </c>
      <c r="DH8" s="43">
        <f t="shared" si="37"/>
        <v>-3.1087690991530033</v>
      </c>
      <c r="DI8" s="43">
        <f t="shared" si="38"/>
        <v>-328958.04596927413</v>
      </c>
      <c r="DJ8" s="43">
        <f t="shared" si="39"/>
        <v>0</v>
      </c>
      <c r="DK8" s="10">
        <f t="shared" si="40"/>
        <v>109366.43336283462</v>
      </c>
      <c r="DM8" s="156">
        <v>0</v>
      </c>
      <c r="DN8" s="157">
        <v>0</v>
      </c>
      <c r="DO8" s="157">
        <v>0</v>
      </c>
      <c r="DP8" s="157">
        <v>-55249.874602991564</v>
      </c>
      <c r="DQ8" s="43">
        <f t="shared" si="41"/>
        <v>-6.8200075514719405E-2</v>
      </c>
      <c r="DR8" s="43">
        <f t="shared" si="42"/>
        <v>54116.490559767539</v>
      </c>
      <c r="DS8" s="43">
        <f t="shared" si="43"/>
        <v>0</v>
      </c>
      <c r="DT8" s="10">
        <f t="shared" si="44"/>
        <v>55249.874602991564</v>
      </c>
      <c r="DV8" s="156">
        <v>0</v>
      </c>
      <c r="DW8" s="157">
        <v>0</v>
      </c>
      <c r="DX8" s="157">
        <v>0</v>
      </c>
      <c r="DY8" s="157">
        <v>-55226.894110723268</v>
      </c>
      <c r="DZ8" s="43">
        <f t="shared" si="45"/>
        <v>0</v>
      </c>
      <c r="EA8" s="43">
        <f t="shared" si="46"/>
        <v>22.980492268296075</v>
      </c>
      <c r="EB8" s="43">
        <f t="shared" si="47"/>
        <v>0</v>
      </c>
      <c r="EC8" s="10">
        <f t="shared" si="48"/>
        <v>55226.894110723268</v>
      </c>
      <c r="EE8" s="156">
        <v>0</v>
      </c>
      <c r="EF8" s="157">
        <v>0</v>
      </c>
      <c r="EG8" s="157">
        <v>0</v>
      </c>
      <c r="EH8" s="157">
        <v>-55202.318464916701</v>
      </c>
      <c r="EI8" s="43">
        <f t="shared" ref="EI8:EI12" si="55">IF(DX8="",EG8-ABS($G8),EG8-DX8)</f>
        <v>0</v>
      </c>
      <c r="EJ8" s="43">
        <f t="shared" ref="EJ8:EJ14" si="56">IF(DY8="",EH8-$E8,EH8-DY8)</f>
        <v>24.575645806566172</v>
      </c>
      <c r="EK8" s="43">
        <f t="shared" ref="EK8:EK14" si="57">IF(DW8="",$F8-EF8,DW8-EF8)</f>
        <v>0</v>
      </c>
      <c r="EL8" s="10">
        <f t="shared" ref="EL8:EL16" si="58">EE8-EH8</f>
        <v>55202.318464916701</v>
      </c>
      <c r="EN8" s="156"/>
      <c r="EO8" s="157"/>
      <c r="EP8" s="157"/>
      <c r="EQ8" s="157"/>
      <c r="ER8" s="43"/>
      <c r="ES8" s="43"/>
      <c r="ET8" s="43"/>
      <c r="EU8" s="10"/>
      <c r="EW8" s="158"/>
      <c r="EX8" s="49"/>
      <c r="EY8" s="49"/>
      <c r="EZ8" s="47"/>
      <c r="FB8" s="122"/>
    </row>
    <row r="9" spans="1:161" s="5" customFormat="1" ht="22.5" customHeight="1" x14ac:dyDescent="0.2">
      <c r="A9" s="28" t="s">
        <v>9</v>
      </c>
      <c r="B9" s="33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5"/>
      <c r="I9" s="25">
        <v>1221822.3277688769</v>
      </c>
      <c r="J9" s="26">
        <v>0</v>
      </c>
      <c r="K9" s="26">
        <v>1221822.3277688769</v>
      </c>
      <c r="L9" s="26">
        <v>1424348.6524614</v>
      </c>
      <c r="M9" s="42">
        <f>K9-G9</f>
        <v>-203308.27913496317</v>
      </c>
      <c r="N9" s="42">
        <f>IF(E9="",L9-$E9,L9-E9)</f>
        <v>-781.95444244006649</v>
      </c>
      <c r="O9" s="42">
        <f t="shared" si="0"/>
        <v>0</v>
      </c>
      <c r="P9" s="31">
        <f t="shared" si="1"/>
        <v>-202526.32469252311</v>
      </c>
      <c r="Q9" s="35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42">
        <f t="shared" si="2"/>
        <v>-118049.40400997805</v>
      </c>
      <c r="W9" s="42">
        <f t="shared" si="3"/>
        <v>-126991.69635552005</v>
      </c>
      <c r="X9" s="42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42">
        <f t="shared" si="6"/>
        <v>-224048.69042219757</v>
      </c>
      <c r="AF9" s="42">
        <f t="shared" si="7"/>
        <v>-122788.0456473399</v>
      </c>
      <c r="AG9" s="42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42">
        <f t="shared" si="10"/>
        <v>-247118.04212530539</v>
      </c>
      <c r="AO9" s="42">
        <f t="shared" si="11"/>
        <v>-117864.48466221499</v>
      </c>
      <c r="AP9" s="42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42">
        <f t="shared" si="14"/>
        <v>-125286.42799570813</v>
      </c>
      <c r="AX9" s="42">
        <f t="shared" si="15"/>
        <v>-115257.74662984512</v>
      </c>
      <c r="AY9" s="42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9">
        <v>823901.89206471399</v>
      </c>
      <c r="BF9" s="42">
        <f t="shared" si="49"/>
        <v>-247069.59751410346</v>
      </c>
      <c r="BG9" s="42">
        <f t="shared" si="18"/>
        <v>-117544.78710176598</v>
      </c>
      <c r="BH9" s="42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9">
        <v>709142.39008794399</v>
      </c>
      <c r="BO9" s="42">
        <f t="shared" si="21"/>
        <v>-196905.36430796899</v>
      </c>
      <c r="BP9" s="42">
        <f t="shared" si="22"/>
        <v>-114759.50197677</v>
      </c>
      <c r="BQ9" s="42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9">
        <v>589359.92684692796</v>
      </c>
      <c r="BX9" s="42">
        <f t="shared" si="24"/>
        <v>-41119.005010012945</v>
      </c>
      <c r="BY9" s="42">
        <f t="shared" si="25"/>
        <v>-119782.46324101603</v>
      </c>
      <c r="BZ9" s="42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42">
        <f t="shared" si="28"/>
        <v>-7345.8126310362895</v>
      </c>
      <c r="CH9" s="42">
        <f t="shared" si="29"/>
        <v>-119463.76531479199</v>
      </c>
      <c r="CI9" s="42">
        <f>IF(BU9="",$F9-CD9,BU9-CD9)</f>
        <v>0</v>
      </c>
      <c r="CJ9" s="31">
        <f t="shared" si="30"/>
        <v>-455016.17777956993</v>
      </c>
      <c r="CL9" s="154">
        <v>450.27843925226591</v>
      </c>
      <c r="CM9" s="155">
        <v>0</v>
      </c>
      <c r="CN9" s="155">
        <v>450.27843925226591</v>
      </c>
      <c r="CO9" s="155">
        <v>351913.44788523001</v>
      </c>
      <c r="CP9" s="42">
        <f t="shared" si="31"/>
        <v>-14429.7053133138</v>
      </c>
      <c r="CQ9" s="42">
        <f t="shared" si="32"/>
        <v>-117982.71364690596</v>
      </c>
      <c r="CR9" s="42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42">
        <f t="shared" ref="CY9:CY14" si="59">IF(CN9="",CW9-ABS($G9),CW9-CN9)</f>
        <v>-443.23159247761419</v>
      </c>
      <c r="CZ9" s="42">
        <f t="shared" ref="CZ9:CZ14" si="60">IF(CO9="",CX9-$E9,CX9-CO9)</f>
        <v>-117640.30903932801</v>
      </c>
      <c r="DA9" s="42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42">
        <f t="shared" si="37"/>
        <v>-5.3225555059174265</v>
      </c>
      <c r="DI9" s="42">
        <f t="shared" si="38"/>
        <v>-351273.76534935337</v>
      </c>
      <c r="DJ9" s="42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42">
        <f t="shared" si="41"/>
        <v>-1.7242912687342715</v>
      </c>
      <c r="DR9" s="42">
        <f t="shared" si="42"/>
        <v>58536.404811507586</v>
      </c>
      <c r="DS9" s="42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42">
        <f t="shared" si="45"/>
        <v>0</v>
      </c>
      <c r="EA9" s="42">
        <f t="shared" si="46"/>
        <v>24.589910709590185</v>
      </c>
      <c r="EB9" s="42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42">
        <f t="shared" si="55"/>
        <v>0</v>
      </c>
      <c r="EJ9" s="42">
        <f t="shared" si="56"/>
        <v>25.888737860230322</v>
      </c>
      <c r="EK9" s="42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42"/>
      <c r="ES9" s="42"/>
      <c r="ET9" s="42"/>
      <c r="EU9" s="31"/>
      <c r="EW9" s="25"/>
      <c r="EX9" s="26"/>
      <c r="EY9" s="26"/>
      <c r="EZ9" s="31"/>
      <c r="FB9" s="122"/>
    </row>
    <row r="10" spans="1:161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5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43">
        <f>K10-G10</f>
        <v>-223649.44532937347</v>
      </c>
      <c r="N10" s="43">
        <f>IF(E10="",L10-$E10,L10-E10)</f>
        <v>-789.6283709499985</v>
      </c>
      <c r="O10" s="43">
        <f t="shared" si="0"/>
        <v>0</v>
      </c>
      <c r="P10" s="10">
        <f t="shared" si="1"/>
        <v>-222859.81695842347</v>
      </c>
      <c r="Q10" s="35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43">
        <f t="shared" si="2"/>
        <v>-81099.622988677351</v>
      </c>
      <c r="W10" s="43">
        <f t="shared" si="3"/>
        <v>-69853.723741590045</v>
      </c>
      <c r="X10" s="43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43">
        <f t="shared" si="6"/>
        <v>-256653.58520882984</v>
      </c>
      <c r="AF10" s="43">
        <f t="shared" si="7"/>
        <v>-124966.69032882992</v>
      </c>
      <c r="AG10" s="43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43">
        <f t="shared" si="10"/>
        <v>-249085.93756873149</v>
      </c>
      <c r="AO10" s="43">
        <f t="shared" si="11"/>
        <v>-119905.37322650314</v>
      </c>
      <c r="AP10" s="43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43">
        <f t="shared" si="14"/>
        <v>-123884.35302186763</v>
      </c>
      <c r="AX10" s="43">
        <f t="shared" si="15"/>
        <v>-117220.144454967</v>
      </c>
      <c r="AY10" s="43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40">
        <v>897597.94422572502</v>
      </c>
      <c r="BF10" s="43">
        <f t="shared" si="49"/>
        <v>-248171.85720880661</v>
      </c>
      <c r="BG10" s="43">
        <f t="shared" si="18"/>
        <v>-119566.72392678494</v>
      </c>
      <c r="BH10" s="43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40">
        <v>780909.74570644996</v>
      </c>
      <c r="BO10" s="43">
        <f t="shared" si="21"/>
        <v>-202436.85868840106</v>
      </c>
      <c r="BP10" s="43">
        <f t="shared" si="22"/>
        <v>-116688.19851927506</v>
      </c>
      <c r="BQ10" s="43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40">
        <v>657719.97102192801</v>
      </c>
      <c r="BX10" s="43">
        <f t="shared" si="24"/>
        <v>-42094.606788853955</v>
      </c>
      <c r="BY10" s="43">
        <f t="shared" si="25"/>
        <v>-123189.77468452195</v>
      </c>
      <c r="BZ10" s="43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43">
        <f t="shared" si="28"/>
        <v>-7140.3510543721277</v>
      </c>
      <c r="CH10" s="43">
        <f t="shared" si="29"/>
        <v>-119568.21472701698</v>
      </c>
      <c r="CI10" s="43">
        <f t="shared" ref="CI10" si="64">IF(BU10="",$F10-CD10,BU10-CD10)</f>
        <v>0</v>
      </c>
      <c r="CJ10" s="10">
        <f t="shared" si="30"/>
        <v>-522468.14587747451</v>
      </c>
      <c r="CL10" s="156">
        <v>502.56310688411691</v>
      </c>
      <c r="CM10" s="157">
        <v>0</v>
      </c>
      <c r="CN10" s="157">
        <v>502.56310688411691</v>
      </c>
      <c r="CO10" s="157">
        <v>418108.48141338403</v>
      </c>
      <c r="CP10" s="43">
        <f t="shared" si="31"/>
        <v>-15181.047310552411</v>
      </c>
      <c r="CQ10" s="43">
        <f t="shared" si="32"/>
        <v>-120043.274881527</v>
      </c>
      <c r="CR10" s="43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43">
        <f t="shared" si="59"/>
        <v>-493.52906145201177</v>
      </c>
      <c r="CZ10" s="43">
        <f t="shared" si="60"/>
        <v>-119693.06324150803</v>
      </c>
      <c r="DA10" s="43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43">
        <f t="shared" si="37"/>
        <v>-5.2872863104924264</v>
      </c>
      <c r="DI10" s="43">
        <f t="shared" si="38"/>
        <v>-476861.50774010771</v>
      </c>
      <c r="DJ10" s="43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43">
        <f t="shared" si="41"/>
        <v>-3.7467591216127292</v>
      </c>
      <c r="DR10" s="43">
        <f t="shared" si="42"/>
        <v>60208.640414289868</v>
      </c>
      <c r="DS10" s="43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43">
        <f t="shared" si="45"/>
        <v>-7.4519908666089282E-96</v>
      </c>
      <c r="EA10" s="43">
        <f t="shared" si="46"/>
        <v>58779.25624833953</v>
      </c>
      <c r="EB10" s="43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43">
        <f t="shared" si="55"/>
        <v>0</v>
      </c>
      <c r="EJ10" s="43">
        <f t="shared" si="56"/>
        <v>26.300430391820555</v>
      </c>
      <c r="EK10" s="43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43">
        <f t="shared" ref="ER8:ER10" si="66">IF(EG10="",EP10-ABS($G10),EP10-EG10)</f>
        <v>0</v>
      </c>
      <c r="ES10" s="43">
        <f t="shared" ref="ES8:ES14" si="67">IF(EH10="",EQ10-$E10,EQ10-EH10)</f>
        <v>24.939826177957002</v>
      </c>
      <c r="ET10" s="43">
        <f t="shared" ref="ET8:ET14" si="68">IF(EF10="",$F10-EO10,EF10-EO10)</f>
        <v>0</v>
      </c>
      <c r="EU10" s="10">
        <f t="shared" ref="EU8:EU11" si="69">EN10-EQ10</f>
        <v>59406.952649032573</v>
      </c>
      <c r="EW10" s="158">
        <f>EP10-ABS($G10)</f>
        <v>-1449900.2282753501</v>
      </c>
      <c r="EX10" s="49">
        <f>EO10-ABS($F10)</f>
        <v>0</v>
      </c>
      <c r="EY10" s="49">
        <f>EN10-ABS($E10)</f>
        <v>-1449900.2282753501</v>
      </c>
      <c r="EZ10" s="47">
        <f>$E10-EQ10</f>
        <v>1509307.1809243825</v>
      </c>
      <c r="FB10" s="122">
        <f>EP10-ABS(AL10)</f>
        <v>-639411.63717973791</v>
      </c>
    </row>
    <row r="11" spans="1:161" ht="22.5" customHeight="1" x14ac:dyDescent="0.2">
      <c r="A11" s="28" t="s">
        <v>15</v>
      </c>
      <c r="B11" s="33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42"/>
      <c r="P11" s="31"/>
      <c r="Q11" s="35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42">
        <f t="shared" si="2"/>
        <v>-548136.05752912466</v>
      </c>
      <c r="W11" s="42">
        <f t="shared" si="3"/>
        <v>-29941.622008129954</v>
      </c>
      <c r="X11" s="42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42">
        <f t="shared" si="6"/>
        <v>-84360.483482229291</v>
      </c>
      <c r="AF11" s="42">
        <f t="shared" si="7"/>
        <v>-15290.621712259948</v>
      </c>
      <c r="AG11" s="42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42">
        <f t="shared" si="10"/>
        <v>-87376.148832187522</v>
      </c>
      <c r="AO11" s="42">
        <f t="shared" si="11"/>
        <v>1950.7650683640968</v>
      </c>
      <c r="AP11" s="42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42">
        <f t="shared" si="14"/>
        <v>-45495.050723460619</v>
      </c>
      <c r="AX11" s="42">
        <f t="shared" si="15"/>
        <v>7852.5708479757886</v>
      </c>
      <c r="AY11" s="42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9">
        <v>1498882.59647997</v>
      </c>
      <c r="BF11" s="42">
        <f t="shared" si="49"/>
        <v>-26122.123719292344</v>
      </c>
      <c r="BG11" s="42">
        <f t="shared" si="18"/>
        <v>5070.3716309100855</v>
      </c>
      <c r="BH11" s="42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9">
        <v>1517978.6023554499</v>
      </c>
      <c r="BO11" s="42">
        <f t="shared" si="21"/>
        <v>-234267.42949127755</v>
      </c>
      <c r="BP11" s="42">
        <f t="shared" si="22"/>
        <v>19096.005875479896</v>
      </c>
      <c r="BQ11" s="42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9">
        <v>1439630.6623599001</v>
      </c>
      <c r="BX11" s="42">
        <f t="shared" si="24"/>
        <v>-133677.21521241669</v>
      </c>
      <c r="BY11" s="42">
        <f t="shared" si="25"/>
        <v>-78347.939995549852</v>
      </c>
      <c r="BZ11" s="42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42">
        <f t="shared" si="28"/>
        <v>-85077.145211794355</v>
      </c>
      <c r="CH11" s="42">
        <f t="shared" si="29"/>
        <v>-68331.068748990074</v>
      </c>
      <c r="CI11" s="42">
        <f>IF(BU11="",$F11-CD11,BU11-CD11)</f>
        <v>0</v>
      </c>
      <c r="CJ11" s="31">
        <f t="shared" si="30"/>
        <v>-1286594.855310603</v>
      </c>
      <c r="CL11" s="154">
        <v>29179.159414628379</v>
      </c>
      <c r="CM11" s="155">
        <v>0</v>
      </c>
      <c r="CN11" s="155">
        <v>29179.159414628379</v>
      </c>
      <c r="CO11" s="155">
        <v>1224845.4911672201</v>
      </c>
      <c r="CP11" s="42">
        <f t="shared" si="31"/>
        <v>-55525.578885678551</v>
      </c>
      <c r="CQ11" s="42">
        <f t="shared" si="32"/>
        <v>-146454.10244368995</v>
      </c>
      <c r="CR11" s="42">
        <f>IF(CD11="",$F11-CM11,CD11-CM11)</f>
        <v>0</v>
      </c>
      <c r="CS11" s="31">
        <f t="shared" si="33"/>
        <v>-1195666.3317525918</v>
      </c>
      <c r="CU11" s="154">
        <v>44232.478253634072</v>
      </c>
      <c r="CV11" s="155">
        <v>0</v>
      </c>
      <c r="CW11" s="155">
        <v>44232.478253634072</v>
      </c>
      <c r="CX11" s="155">
        <v>1078197.3672688601</v>
      </c>
      <c r="CY11" s="42">
        <f t="shared" si="59"/>
        <v>15053.318839005693</v>
      </c>
      <c r="CZ11" s="42">
        <f t="shared" si="60"/>
        <v>-146648.12389835995</v>
      </c>
      <c r="DA11" s="42">
        <f t="shared" si="61"/>
        <v>0</v>
      </c>
      <c r="DB11" s="31">
        <f t="shared" si="62"/>
        <v>-1033964.889015226</v>
      </c>
      <c r="DD11" s="154">
        <v>163153.27797854922</v>
      </c>
      <c r="DE11" s="155">
        <v>0</v>
      </c>
      <c r="DF11" s="155">
        <v>163153.27797854922</v>
      </c>
      <c r="DG11" s="155">
        <v>-862589.94713486976</v>
      </c>
      <c r="DH11" s="42">
        <f t="shared" si="37"/>
        <v>118920.79972491515</v>
      </c>
      <c r="DI11" s="42">
        <f t="shared" si="38"/>
        <v>-1940787.31440373</v>
      </c>
      <c r="DJ11" s="42">
        <f t="shared" si="39"/>
        <v>0</v>
      </c>
      <c r="DK11" s="31">
        <f t="shared" si="40"/>
        <v>1025743.225113419</v>
      </c>
      <c r="DM11" s="154">
        <v>804765.55298122321</v>
      </c>
      <c r="DN11" s="155">
        <v>563906.35746047238</v>
      </c>
      <c r="DO11" s="155">
        <v>240859.19552075083</v>
      </c>
      <c r="DP11" s="155">
        <v>-861541.03646516881</v>
      </c>
      <c r="DQ11" s="42">
        <f t="shared" si="41"/>
        <v>77705.917542201612</v>
      </c>
      <c r="DR11" s="42">
        <f t="shared" si="42"/>
        <v>1048.9106697009411</v>
      </c>
      <c r="DS11" s="42">
        <f t="shared" si="43"/>
        <v>-563906.35746047238</v>
      </c>
      <c r="DT11" s="31">
        <f t="shared" si="44"/>
        <v>1666306.5894463919</v>
      </c>
      <c r="DV11" s="154">
        <v>1063419.238578903</v>
      </c>
      <c r="DW11" s="155">
        <v>969631.34838195133</v>
      </c>
      <c r="DX11" s="155">
        <v>93787.890196951688</v>
      </c>
      <c r="DY11" s="155">
        <v>-861101.27268929372</v>
      </c>
      <c r="DZ11" s="42">
        <f t="shared" si="45"/>
        <v>-147071.30532379914</v>
      </c>
      <c r="EA11" s="42">
        <f t="shared" si="46"/>
        <v>439.76377587509342</v>
      </c>
      <c r="EB11" s="42">
        <f t="shared" si="47"/>
        <v>-405724.99092147895</v>
      </c>
      <c r="EC11" s="31">
        <f t="shared" si="48"/>
        <v>1924520.5112681966</v>
      </c>
      <c r="EE11" s="154">
        <v>1016536.2338893279</v>
      </c>
      <c r="EF11" s="155">
        <v>954616.54852579883</v>
      </c>
      <c r="EG11" s="155">
        <v>61919.685363529017</v>
      </c>
      <c r="EH11" s="155">
        <v>-860752.91724356229</v>
      </c>
      <c r="EI11" s="42">
        <f>IF(DX11="",EG11-ABS($G11),EG11-DX11)</f>
        <v>-31868.204833422671</v>
      </c>
      <c r="EJ11" s="42">
        <f t="shared" si="56"/>
        <v>348.35544573143125</v>
      </c>
      <c r="EK11" s="42">
        <f t="shared" si="57"/>
        <v>15014.799856152502</v>
      </c>
      <c r="EL11" s="31">
        <f t="shared" si="58"/>
        <v>1877289.15113289</v>
      </c>
      <c r="EN11" s="154">
        <v>1188351.965166914</v>
      </c>
      <c r="EO11" s="155">
        <v>1139600.8780164169</v>
      </c>
      <c r="EP11" s="155">
        <v>48751.087150497129</v>
      </c>
      <c r="EQ11" s="155">
        <v>-719233.44891895796</v>
      </c>
      <c r="ER11" s="42">
        <f>IF(EG11="",EP11-ABS($G11),EP11-EG11)</f>
        <v>-13168.598213031888</v>
      </c>
      <c r="ES11" s="42">
        <f t="shared" si="67"/>
        <v>141519.46832460433</v>
      </c>
      <c r="ET11" s="42">
        <f t="shared" si="68"/>
        <v>-184984.32949061808</v>
      </c>
      <c r="EU11" s="31">
        <v>1907585.4140858699</v>
      </c>
      <c r="EW11" s="25">
        <f t="shared" ref="EW11:EW16" si="70">EP11-ABS($G11)</f>
        <v>-1280465.3053515928</v>
      </c>
      <c r="EX11" s="26">
        <f t="shared" ref="EX11:EX16" si="71">EO11-ABS($F11)</f>
        <v>939576.13786538993</v>
      </c>
      <c r="EY11" s="26">
        <f t="shared" ref="EY11:EY16" si="72">EN11-ABS($E11)</f>
        <v>-340889.16748619592</v>
      </c>
      <c r="EZ11" s="31">
        <f t="shared" ref="EZ11:EZ16" si="73">$E11-EQ11</f>
        <v>2248474.5815720679</v>
      </c>
      <c r="FB11" s="122">
        <f t="shared" ref="FB11:FB16" si="74">EP11-ABS(AL11)</f>
        <v>-560592.61550805136</v>
      </c>
    </row>
    <row r="12" spans="1:161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43"/>
      <c r="P12" s="10"/>
      <c r="Q12" s="35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43">
        <f t="shared" si="2"/>
        <v>-260860.41357918619</v>
      </c>
      <c r="W12" s="43">
        <f t="shared" si="3"/>
        <v>-124473.00186957</v>
      </c>
      <c r="X12" s="43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43">
        <f t="shared" si="6"/>
        <v>-279788.08380171098</v>
      </c>
      <c r="AF12" s="43">
        <f t="shared" si="7"/>
        <v>-92487.981673809933</v>
      </c>
      <c r="AG12" s="43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43">
        <f t="shared" si="10"/>
        <v>-293503.65277367027</v>
      </c>
      <c r="AO12" s="43">
        <f t="shared" si="11"/>
        <v>-129236.32191540673</v>
      </c>
      <c r="AP12" s="43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43">
        <f t="shared" si="14"/>
        <v>-104860.63777306897</v>
      </c>
      <c r="AX12" s="43">
        <f t="shared" si="15"/>
        <v>-124934.32590597332</v>
      </c>
      <c r="AY12" s="43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40">
        <v>1228328.6568370301</v>
      </c>
      <c r="BF12" s="43">
        <f t="shared" si="49"/>
        <v>-185252.9345310413</v>
      </c>
      <c r="BG12" s="43">
        <f t="shared" si="18"/>
        <v>-127901.64358886983</v>
      </c>
      <c r="BH12" s="43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40">
        <v>1106357.40236855</v>
      </c>
      <c r="BO12" s="43">
        <f t="shared" si="21"/>
        <v>-511707.12880324112</v>
      </c>
      <c r="BP12" s="43">
        <f t="shared" si="22"/>
        <v>-121971.25446848013</v>
      </c>
      <c r="BQ12" s="43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40">
        <v>971784.58997117996</v>
      </c>
      <c r="BX12" s="43">
        <f t="shared" si="24"/>
        <v>-118681.1001717427</v>
      </c>
      <c r="BY12" s="43">
        <f t="shared" si="25"/>
        <v>-134572.81239737</v>
      </c>
      <c r="BZ12" s="43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43">
        <f t="shared" si="28"/>
        <v>-27707.926905786284</v>
      </c>
      <c r="CH12" s="43">
        <f t="shared" si="29"/>
        <v>-128600.57568807399</v>
      </c>
      <c r="CI12" s="43">
        <f>IF(BU12="",$F12-CD12,BU12-CD12)</f>
        <v>0</v>
      </c>
      <c r="CJ12" s="10">
        <f t="shared" si="30"/>
        <v>-798183.96083189384</v>
      </c>
      <c r="CL12" s="156">
        <v>9872.0493010728969</v>
      </c>
      <c r="CM12" s="157">
        <v>0</v>
      </c>
      <c r="CN12" s="157">
        <v>9872.0493010728969</v>
      </c>
      <c r="CO12" s="157">
        <v>712584.52759243594</v>
      </c>
      <c r="CP12" s="43">
        <f t="shared" si="31"/>
        <v>-35128.004150139182</v>
      </c>
      <c r="CQ12" s="43">
        <f t="shared" si="32"/>
        <v>-130599.48669067002</v>
      </c>
      <c r="CR12" s="43">
        <f>IF(CD12="",$F12-CM12,CD12-CM12)</f>
        <v>0</v>
      </c>
      <c r="CS12" s="10">
        <f t="shared" si="33"/>
        <v>-702712.47829136299</v>
      </c>
      <c r="CU12" s="156">
        <v>5243.5478790582602</v>
      </c>
      <c r="CV12" s="157">
        <v>0</v>
      </c>
      <c r="CW12" s="157">
        <v>5243.5478790582602</v>
      </c>
      <c r="CX12" s="157">
        <v>582238.24377424805</v>
      </c>
      <c r="CY12" s="43">
        <f t="shared" si="59"/>
        <v>-4628.5014220146368</v>
      </c>
      <c r="CZ12" s="43">
        <f t="shared" si="60"/>
        <v>-130346.28381818789</v>
      </c>
      <c r="DA12" s="43">
        <f t="shared" si="61"/>
        <v>0</v>
      </c>
      <c r="DB12" s="10">
        <f t="shared" si="62"/>
        <v>-576994.69589518977</v>
      </c>
      <c r="DD12" s="156">
        <v>35355.200992420738</v>
      </c>
      <c r="DE12" s="157">
        <v>0</v>
      </c>
      <c r="DF12" s="157">
        <v>35355.200992420738</v>
      </c>
      <c r="DG12" s="157">
        <v>-452035.2759538255</v>
      </c>
      <c r="DH12" s="43">
        <f t="shared" si="37"/>
        <v>30111.653113362478</v>
      </c>
      <c r="DI12" s="43">
        <f t="shared" si="38"/>
        <v>-1034273.5197280736</v>
      </c>
      <c r="DJ12" s="43">
        <f t="shared" si="39"/>
        <v>0</v>
      </c>
      <c r="DK12" s="10">
        <f t="shared" si="40"/>
        <v>487390.47694624623</v>
      </c>
      <c r="DM12" s="156">
        <v>254930.77572836558</v>
      </c>
      <c r="DN12" s="157">
        <v>86504.85959795957</v>
      </c>
      <c r="DO12" s="157">
        <v>168425.91613040603</v>
      </c>
      <c r="DP12" s="157">
        <v>-386620.26052389567</v>
      </c>
      <c r="DQ12" s="43">
        <f t="shared" si="41"/>
        <v>133070.7151379853</v>
      </c>
      <c r="DR12" s="43">
        <f t="shared" si="42"/>
        <v>65415.01542992983</v>
      </c>
      <c r="DS12" s="43">
        <f t="shared" si="43"/>
        <v>-86504.85959795957</v>
      </c>
      <c r="DT12" s="10">
        <f t="shared" si="44"/>
        <v>641551.03625226126</v>
      </c>
      <c r="DV12" s="156">
        <v>393382.61867298291</v>
      </c>
      <c r="DW12" s="157">
        <v>318787.11148559867</v>
      </c>
      <c r="DX12" s="157">
        <v>74595.507187384239</v>
      </c>
      <c r="DY12" s="157">
        <v>-322947.77532233956</v>
      </c>
      <c r="DZ12" s="43">
        <f t="shared" si="45"/>
        <v>-93830.408943021786</v>
      </c>
      <c r="EA12" s="43">
        <f t="shared" si="46"/>
        <v>63672.485201556119</v>
      </c>
      <c r="EB12" s="43">
        <f t="shared" si="47"/>
        <v>-232282.25188763911</v>
      </c>
      <c r="EC12" s="10">
        <f t="shared" si="48"/>
        <v>716330.39399532252</v>
      </c>
      <c r="EE12" s="156">
        <v>402767.41514228086</v>
      </c>
      <c r="EF12" s="157">
        <v>350791.78466333298</v>
      </c>
      <c r="EG12" s="157">
        <v>51975.630478947889</v>
      </c>
      <c r="EH12" s="157">
        <v>-322810.39488665626</v>
      </c>
      <c r="EI12" s="43">
        <f t="shared" si="55"/>
        <v>-22619.87670843635</v>
      </c>
      <c r="EJ12" s="43">
        <f t="shared" si="56"/>
        <v>137.38043568329886</v>
      </c>
      <c r="EK12" s="43">
        <f t="shared" si="57"/>
        <v>-32004.673177734308</v>
      </c>
      <c r="EL12" s="10">
        <f>EE12-EH12</f>
        <v>725577.81002893718</v>
      </c>
      <c r="EN12" s="156">
        <v>576122.72236925398</v>
      </c>
      <c r="EO12" s="157">
        <v>566700.05590426305</v>
      </c>
      <c r="EP12" s="157">
        <v>9422.6664649909362</v>
      </c>
      <c r="EQ12" s="157">
        <v>-322678.5857862017</v>
      </c>
      <c r="ER12" s="43">
        <f t="shared" ref="ER12" si="75">IF(EG12="",EP12-ABS($G12),EP12-EG12)</f>
        <v>-42552.964013956953</v>
      </c>
      <c r="ES12" s="43">
        <f t="shared" si="67"/>
        <v>131.80910045455676</v>
      </c>
      <c r="ET12" s="43">
        <f t="shared" si="68"/>
        <v>-215908.27124093007</v>
      </c>
      <c r="EU12" s="10">
        <f>EN12-EQ12</f>
        <v>898801.30815545563</v>
      </c>
      <c r="EW12" s="158">
        <f t="shared" si="70"/>
        <v>-1817939.265325669</v>
      </c>
      <c r="EX12" s="49">
        <f t="shared" si="71"/>
        <v>566700.05590426305</v>
      </c>
      <c r="EY12" s="49">
        <f t="shared" si="72"/>
        <v>-1251239.209421406</v>
      </c>
      <c r="EZ12" s="47">
        <f t="shared" si="73"/>
        <v>2150040.5175768617</v>
      </c>
      <c r="FB12" s="122">
        <f t="shared" si="74"/>
        <v>-983787.11517110153</v>
      </c>
    </row>
    <row r="13" spans="1:161" ht="22.35" customHeight="1" x14ac:dyDescent="0.2">
      <c r="A13" s="28" t="s">
        <v>20</v>
      </c>
      <c r="B13" s="33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42"/>
      <c r="P13" s="31"/>
      <c r="Q13" s="19"/>
      <c r="R13" s="25"/>
      <c r="S13" s="26"/>
      <c r="T13" s="26"/>
      <c r="U13" s="26"/>
      <c r="V13" s="26"/>
      <c r="W13" s="42"/>
      <c r="X13" s="42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42">
        <f t="shared" si="7"/>
        <v>891.71361928060651</v>
      </c>
      <c r="AG13" s="42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42">
        <f t="shared" si="11"/>
        <v>7162.3835258455947</v>
      </c>
      <c r="AP13" s="42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42">
        <f t="shared" si="15"/>
        <v>-161322.82977524586</v>
      </c>
      <c r="AY13" s="42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9">
        <v>5461468.56501499</v>
      </c>
      <c r="BF13" s="26">
        <f t="shared" si="49"/>
        <v>-77237.932584965602</v>
      </c>
      <c r="BG13" s="42">
        <f t="shared" si="18"/>
        <v>-360164.17499670014</v>
      </c>
      <c r="BH13" s="42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9">
        <v>5160665.5155808004</v>
      </c>
      <c r="BO13" s="26">
        <f t="shared" si="21"/>
        <v>-525022.56180206058</v>
      </c>
      <c r="BP13" s="42">
        <f t="shared" si="22"/>
        <v>-300803.04943418968</v>
      </c>
      <c r="BQ13" s="42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9">
        <v>4762127.6040509399</v>
      </c>
      <c r="BX13" s="26">
        <f t="shared" si="24"/>
        <v>-357558.71217963658</v>
      </c>
      <c r="BY13" s="42">
        <f t="shared" si="25"/>
        <v>-398537.91152986046</v>
      </c>
      <c r="BZ13" s="42">
        <f t="shared" ref="BZ13" si="7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42">
        <f t="shared" si="29"/>
        <v>-362680.44272023998</v>
      </c>
      <c r="CI13" s="42">
        <f t="shared" ref="CI13" si="77">IF(BU13="",$F13-CD13,BU13-CD13)</f>
        <v>0</v>
      </c>
      <c r="CJ13" s="31">
        <f t="shared" si="30"/>
        <v>-4028505.2327102358</v>
      </c>
      <c r="CL13" s="154">
        <v>154866.27096578566</v>
      </c>
      <c r="CM13" s="155">
        <v>0</v>
      </c>
      <c r="CN13" s="155">
        <v>154866.27096578566</v>
      </c>
      <c r="CO13" s="155">
        <v>4010307.5761433798</v>
      </c>
      <c r="CP13" s="26">
        <f t="shared" si="31"/>
        <v>-216075.65765467851</v>
      </c>
      <c r="CQ13" s="42">
        <f t="shared" si="32"/>
        <v>-389139.58518732013</v>
      </c>
      <c r="CR13" s="42">
        <f t="shared" ref="CR13" si="78">IF(CD13="",$F13-CM13,CD13-CM13)</f>
        <v>0</v>
      </c>
      <c r="CS13" s="31">
        <f t="shared" si="33"/>
        <v>-3855441.3051775941</v>
      </c>
      <c r="CU13" s="154">
        <v>268167.52518729615</v>
      </c>
      <c r="CV13" s="155">
        <v>0</v>
      </c>
      <c r="CW13" s="155">
        <v>268167.52518729615</v>
      </c>
      <c r="CX13" s="155">
        <v>3616225.8358290298</v>
      </c>
      <c r="CY13" s="26">
        <f t="shared" si="59"/>
        <v>113301.25422151049</v>
      </c>
      <c r="CZ13" s="42">
        <f t="shared" si="60"/>
        <v>-394081.74031435</v>
      </c>
      <c r="DA13" s="42">
        <f t="shared" si="61"/>
        <v>0</v>
      </c>
      <c r="DB13" s="31">
        <f t="shared" si="62"/>
        <v>-3348058.3106417335</v>
      </c>
      <c r="DD13" s="154">
        <v>767817.90859842475</v>
      </c>
      <c r="DE13" s="155">
        <v>0</v>
      </c>
      <c r="DF13" s="155">
        <v>767817.90859842475</v>
      </c>
      <c r="DG13" s="155">
        <v>-3234245.9627843294</v>
      </c>
      <c r="DH13" s="26">
        <f t="shared" si="37"/>
        <v>499650.3834111286</v>
      </c>
      <c r="DI13" s="42">
        <f t="shared" si="38"/>
        <v>-6850471.7986133592</v>
      </c>
      <c r="DJ13" s="42">
        <f t="shared" si="39"/>
        <v>0</v>
      </c>
      <c r="DK13" s="31">
        <f t="shared" si="40"/>
        <v>4002063.8713827543</v>
      </c>
      <c r="DM13" s="154">
        <v>2930581.8182679396</v>
      </c>
      <c r="DN13" s="155">
        <v>1894672.3495551343</v>
      </c>
      <c r="DO13" s="155">
        <v>1035909.4687128053</v>
      </c>
      <c r="DP13" s="155">
        <v>-3042755.2305969927</v>
      </c>
      <c r="DQ13" s="26">
        <f t="shared" si="41"/>
        <v>268091.56011438055</v>
      </c>
      <c r="DR13" s="42">
        <f t="shared" si="42"/>
        <v>191490.73218733678</v>
      </c>
      <c r="DS13" s="42">
        <f t="shared" si="43"/>
        <v>-1894672.3495551343</v>
      </c>
      <c r="DT13" s="31">
        <f t="shared" si="44"/>
        <v>5973337.0488649327</v>
      </c>
      <c r="DV13" s="154">
        <v>3757838.7100473996</v>
      </c>
      <c r="DW13" s="155">
        <v>3213066.1134158233</v>
      </c>
      <c r="DX13" s="155">
        <v>544772.59663157631</v>
      </c>
      <c r="DY13" s="155">
        <v>-2853370.5943184798</v>
      </c>
      <c r="DZ13" s="26">
        <f t="shared" si="45"/>
        <v>-491136.872081229</v>
      </c>
      <c r="EA13" s="42">
        <f t="shared" si="46"/>
        <v>189384.63627851289</v>
      </c>
      <c r="EB13" s="42">
        <f t="shared" si="47"/>
        <v>-1318393.763860689</v>
      </c>
      <c r="EC13" s="31">
        <f t="shared" si="48"/>
        <v>6611209.3043658789</v>
      </c>
      <c r="EE13" s="154">
        <v>3698164.2695828136</v>
      </c>
      <c r="EF13" s="155">
        <v>3238504.5663172961</v>
      </c>
      <c r="EG13" s="155">
        <v>459659.70326551748</v>
      </c>
      <c r="EH13" s="155">
        <v>-2852260.2868681098</v>
      </c>
      <c r="EI13" s="26">
        <f>IF(DX13="",EG13-ABS($G13),EG13-DX13)</f>
        <v>-85112.893366058823</v>
      </c>
      <c r="EJ13" s="42">
        <f t="shared" si="56"/>
        <v>1110.3074503699318</v>
      </c>
      <c r="EK13" s="42">
        <f t="shared" si="57"/>
        <v>-25438.452901472803</v>
      </c>
      <c r="EL13" s="31">
        <f t="shared" si="58"/>
        <v>6550424.5564509239</v>
      </c>
      <c r="EN13" s="154">
        <v>4271032.3717051372</v>
      </c>
      <c r="EO13" s="155">
        <v>3877526.8114607735</v>
      </c>
      <c r="EP13" s="155">
        <v>393505.56024436373</v>
      </c>
      <c r="EQ13" s="155">
        <v>-2851164.7973124725</v>
      </c>
      <c r="ER13" s="26">
        <f>IF(EG13="",EP13-ABS($G13),EP13-EG13)</f>
        <v>-66154.143021153752</v>
      </c>
      <c r="ES13" s="42">
        <f t="shared" si="67"/>
        <v>1095.4895556373522</v>
      </c>
      <c r="ET13" s="42">
        <f t="shared" si="68"/>
        <v>-639022.24514347734</v>
      </c>
      <c r="EU13" s="31">
        <f t="shared" ref="EU13:EU16" si="79">EN13-EQ13</f>
        <v>7122197.1690176092</v>
      </c>
      <c r="EW13" s="25">
        <f t="shared" si="70"/>
        <v>-2696713.4814059762</v>
      </c>
      <c r="EX13" s="26">
        <f t="shared" si="71"/>
        <v>992844.38046930358</v>
      </c>
      <c r="EY13" s="26">
        <f t="shared" si="72"/>
        <v>-1703869.1009366727</v>
      </c>
      <c r="EZ13" s="31">
        <f t="shared" si="73"/>
        <v>8826066.2699542828</v>
      </c>
      <c r="FB13" s="122">
        <f t="shared" si="74"/>
        <v>-1421532.0617801519</v>
      </c>
    </row>
    <row r="14" spans="1:161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43"/>
      <c r="P14" s="10"/>
      <c r="Q14" s="19"/>
      <c r="R14" s="9"/>
      <c r="S14" s="11"/>
      <c r="T14" s="11"/>
      <c r="U14" s="11"/>
      <c r="V14" s="11"/>
      <c r="W14" s="43"/>
      <c r="X14" s="43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43">
        <f t="shared" si="7"/>
        <v>-17461.58561627008</v>
      </c>
      <c r="AG14" s="43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43">
        <f t="shared" si="11"/>
        <v>4740.3796754120849</v>
      </c>
      <c r="AP14" s="43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43">
        <f t="shared" si="15"/>
        <v>-106770.52697439212</v>
      </c>
      <c r="AY14" s="43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40">
        <v>3614639.5246919501</v>
      </c>
      <c r="BF14" s="11">
        <f t="shared" si="49"/>
        <v>-54066.552809476154</v>
      </c>
      <c r="BG14" s="43">
        <f t="shared" si="18"/>
        <v>-238372.45364014991</v>
      </c>
      <c r="BH14" s="43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40">
        <v>3415554.86848837</v>
      </c>
      <c r="BO14" s="11">
        <f t="shared" si="21"/>
        <v>-367515.7932614421</v>
      </c>
      <c r="BP14" s="43">
        <f t="shared" ref="BP14" si="80">IF(BE14="",BN14-$E14,BN14-BE14)</f>
        <v>-199084.65620358009</v>
      </c>
      <c r="BQ14" s="43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40">
        <v>3151784.9923176998</v>
      </c>
      <c r="BX14" s="11">
        <f t="shared" si="24"/>
        <v>-250291.09852574562</v>
      </c>
      <c r="BY14" s="43">
        <f t="shared" si="25"/>
        <v>-263769.87617067015</v>
      </c>
      <c r="BZ14" s="43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43">
        <f t="shared" si="29"/>
        <v>-240037.83002380002</v>
      </c>
      <c r="CI14" s="43">
        <f>IF(BU14="",$F14-CD14,BU14-CD14)</f>
        <v>0</v>
      </c>
      <c r="CJ14" s="10">
        <f t="shared" si="30"/>
        <v>-2652087.8122595749</v>
      </c>
      <c r="CL14" s="156">
        <v>108406.38967604996</v>
      </c>
      <c r="CM14" s="157">
        <v>0</v>
      </c>
      <c r="CN14" s="157">
        <v>108406.38967604996</v>
      </c>
      <c r="CO14" s="157">
        <v>2654197.51085936</v>
      </c>
      <c r="CP14" s="11">
        <f t="shared" si="31"/>
        <v>-151252.96035827496</v>
      </c>
      <c r="CQ14" s="43">
        <f t="shared" si="32"/>
        <v>-257549.65143453982</v>
      </c>
      <c r="CR14" s="43">
        <f>IF(CD14="",$F14-CM14,CD14-CM14)</f>
        <v>0</v>
      </c>
      <c r="CS14" s="10">
        <f t="shared" si="33"/>
        <v>-2545791.1211833102</v>
      </c>
      <c r="CU14" s="156">
        <v>187717.2676311073</v>
      </c>
      <c r="CV14" s="157">
        <v>0</v>
      </c>
      <c r="CW14" s="157">
        <v>187717.2676311073</v>
      </c>
      <c r="CX14" s="157">
        <v>2393376.9243188798</v>
      </c>
      <c r="CY14" s="11">
        <f t="shared" si="59"/>
        <v>79310.877955057338</v>
      </c>
      <c r="CZ14" s="43">
        <f t="shared" si="60"/>
        <v>-260820.58654048014</v>
      </c>
      <c r="DA14" s="43">
        <f t="shared" si="61"/>
        <v>0</v>
      </c>
      <c r="DB14" s="10">
        <f t="shared" si="62"/>
        <v>-2205659.6566877724</v>
      </c>
      <c r="DD14" s="156">
        <v>537472.5360188972</v>
      </c>
      <c r="DE14" s="157">
        <v>0</v>
      </c>
      <c r="DF14" s="157">
        <v>537472.5360188972</v>
      </c>
      <c r="DG14" s="157">
        <v>-2140565.8845211226</v>
      </c>
      <c r="DH14" s="11">
        <f t="shared" si="37"/>
        <v>349755.2683877899</v>
      </c>
      <c r="DI14" s="43">
        <f t="shared" si="38"/>
        <v>-4533942.8088400029</v>
      </c>
      <c r="DJ14" s="43">
        <f t="shared" si="39"/>
        <v>0</v>
      </c>
      <c r="DK14" s="10">
        <f t="shared" si="40"/>
        <v>2678038.4205400199</v>
      </c>
      <c r="DM14" s="156">
        <v>2051407.2727875579</v>
      </c>
      <c r="DN14" s="157">
        <v>1326270.6446885942</v>
      </c>
      <c r="DO14" s="157">
        <v>725136.62809896376</v>
      </c>
      <c r="DP14" s="157">
        <v>-2013828.9160781582</v>
      </c>
      <c r="DQ14" s="11">
        <f t="shared" si="41"/>
        <v>187664.09208006656</v>
      </c>
      <c r="DR14" s="43">
        <f t="shared" si="42"/>
        <v>126736.96844296437</v>
      </c>
      <c r="DS14" s="43">
        <f t="shared" si="43"/>
        <v>-1326270.6446885942</v>
      </c>
      <c r="DT14" s="10">
        <f t="shared" si="44"/>
        <v>4065236.1888657161</v>
      </c>
      <c r="DV14" s="156">
        <v>2630487.0970331794</v>
      </c>
      <c r="DW14" s="157">
        <v>2249146.2793910764</v>
      </c>
      <c r="DX14" s="157">
        <v>381340.81764210295</v>
      </c>
      <c r="DY14" s="157">
        <v>-1888485.8543150921</v>
      </c>
      <c r="DZ14" s="11">
        <f t="shared" si="45"/>
        <v>-343795.81045686081</v>
      </c>
      <c r="EA14" s="43">
        <f t="shared" si="46"/>
        <v>125343.0617630661</v>
      </c>
      <c r="EB14" s="43">
        <f t="shared" si="47"/>
        <v>-922875.63470248226</v>
      </c>
      <c r="EC14" s="10">
        <f t="shared" si="48"/>
        <v>4518972.9513482712</v>
      </c>
      <c r="EE14" s="156">
        <v>2588714.9887079699</v>
      </c>
      <c r="EF14" s="157">
        <v>2266953.1964221071</v>
      </c>
      <c r="EG14" s="157">
        <v>321761.79228586284</v>
      </c>
      <c r="EH14" s="157">
        <v>-1887751.0041283884</v>
      </c>
      <c r="EI14" s="11">
        <f>IF(DX14="",EG14-ABS($G14),EG14-DX14)</f>
        <v>-59579.025356240105</v>
      </c>
      <c r="EJ14" s="43">
        <f t="shared" si="56"/>
        <v>734.85018670372665</v>
      </c>
      <c r="EK14" s="43">
        <f t="shared" si="57"/>
        <v>-17806.917031030636</v>
      </c>
      <c r="EL14" s="10">
        <f t="shared" si="58"/>
        <v>4476465.992836358</v>
      </c>
      <c r="EN14" s="156">
        <v>2989722.6601935965</v>
      </c>
      <c r="EO14" s="157">
        <v>2714268.7680225414</v>
      </c>
      <c r="EP14" s="157">
        <v>275453.89217105508</v>
      </c>
      <c r="EQ14" s="157">
        <v>-1887025.9610745742</v>
      </c>
      <c r="ER14" s="11">
        <f>IF(EG14="",EP14-ABS($G14),EP14-EG14)</f>
        <v>-46307.900114807766</v>
      </c>
      <c r="ES14" s="43">
        <f t="shared" si="67"/>
        <v>725.04305381421</v>
      </c>
      <c r="ET14" s="43">
        <f t="shared" si="68"/>
        <v>-447315.57160043437</v>
      </c>
      <c r="EU14" s="10">
        <f t="shared" si="79"/>
        <v>4876748.6212681709</v>
      </c>
      <c r="EW14" s="158">
        <f t="shared" si="70"/>
        <v>-1920148.9090353549</v>
      </c>
      <c r="EX14" s="49">
        <f t="shared" si="71"/>
        <v>937367.8579816015</v>
      </c>
      <c r="EY14" s="49">
        <f t="shared" si="72"/>
        <v>-982781.05105375359</v>
      </c>
      <c r="EZ14" s="47">
        <f t="shared" si="73"/>
        <v>5859529.672321924</v>
      </c>
      <c r="FB14" s="122">
        <f t="shared" si="74"/>
        <v>-995072.44324610569</v>
      </c>
    </row>
    <row r="15" spans="1:161" ht="22.5" customHeight="1" x14ac:dyDescent="0.2">
      <c r="A15" s="28" t="s">
        <v>88</v>
      </c>
      <c r="B15" s="33" t="s">
        <v>94</v>
      </c>
      <c r="C15" s="29">
        <v>41967</v>
      </c>
      <c r="D15" s="30"/>
      <c r="E15" s="151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42"/>
      <c r="P15" s="31"/>
      <c r="Q15" s="19"/>
      <c r="R15" s="25"/>
      <c r="S15" s="26"/>
      <c r="T15" s="26"/>
      <c r="U15" s="26"/>
      <c r="V15" s="26"/>
      <c r="W15" s="42"/>
      <c r="X15" s="42"/>
      <c r="Y15" s="31"/>
      <c r="Z15" s="32"/>
      <c r="AA15" s="25"/>
      <c r="AB15" s="26"/>
      <c r="AC15" s="26"/>
      <c r="AD15" s="26"/>
      <c r="AE15" s="26"/>
      <c r="AF15" s="42"/>
      <c r="AG15" s="42"/>
      <c r="AH15" s="31"/>
      <c r="AJ15" s="25"/>
      <c r="AK15" s="26"/>
      <c r="AL15" s="26"/>
      <c r="AM15" s="26"/>
      <c r="AN15" s="26"/>
      <c r="AO15" s="42"/>
      <c r="AP15" s="42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42">
        <f>IF(AM15="",AV15-'VT lissée Caps depuis 29-12-17'!$R20,AV15-AM15)</f>
        <v>-102000</v>
      </c>
      <c r="AY15" s="42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42">
        <f>IF(AV15="",BE15-'VT lissée Caps depuis 29-12-17'!$R20,BE15-AV15)</f>
        <v>-102000</v>
      </c>
      <c r="BH15" s="42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9"/>
      <c r="BO15" s="26">
        <f>IF(BD15="",BM15-ABS('VT lissée Caps depuis 29-12-17'!$T20),BM15-BD15)</f>
        <v>-3252.9221625750106</v>
      </c>
      <c r="BP15" s="42">
        <f>IF(BE15="",BN15-'VT lissée Caps depuis 29-12-17'!$R20,BN15-BE15)</f>
        <v>-102000</v>
      </c>
      <c r="BQ15" s="42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9"/>
      <c r="BX15" s="26">
        <f>IF(BM15="",BV15-ABS('VT lissée Caps depuis 29-12-17'!$T20),BV15-BM15)</f>
        <v>-1032.1611507673324</v>
      </c>
      <c r="BY15" s="42">
        <f>IF(BN15="",BW15-'VT lissée Caps depuis 29-12-17'!$R20,BW15-BN15)</f>
        <v>-102000</v>
      </c>
      <c r="BZ15" s="42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42">
        <f>IF(BW15="",CF15-'VT lissée Caps depuis 29-12-17'!$R20,CF15-BW15)</f>
        <v>-102000</v>
      </c>
      <c r="CI15" s="42">
        <f>IF(BU15="",'VT lissée Caps depuis 29-12-17'!$S20-CD15,BU15-CD15)</f>
        <v>0</v>
      </c>
      <c r="CJ15" s="31">
        <f t="shared" si="30"/>
        <v>228.77255637268593</v>
      </c>
      <c r="CL15" s="154">
        <v>11.82799515150961</v>
      </c>
      <c r="CM15" s="155">
        <v>0</v>
      </c>
      <c r="CN15" s="155">
        <v>11.82799515150961</v>
      </c>
      <c r="CO15" s="155">
        <v>0</v>
      </c>
      <c r="CP15" s="26">
        <f>IF(CE15="",CN15-ABS('VT lissée Caps depuis 29-12-17'!$T20),CN15-CE15)</f>
        <v>-216.94456122117631</v>
      </c>
      <c r="CQ15" s="42">
        <f>IF(CF15="",CO15-'VT lissée Caps depuis 29-12-17'!$R20,CO15-CF15)</f>
        <v>-102000</v>
      </c>
      <c r="CR15" s="42">
        <f>IF(CD15="",'VT lissée Caps depuis 29-12-17'!$S20-CM15,CD15-CM15)</f>
        <v>0</v>
      </c>
      <c r="CS15" s="31">
        <f t="shared" si="33"/>
        <v>11.82799515150961</v>
      </c>
      <c r="CU15" s="154">
        <v>1.8660643247614144E-8</v>
      </c>
      <c r="CV15" s="155">
        <v>0</v>
      </c>
      <c r="CW15" s="155">
        <v>1.8660643247614144E-8</v>
      </c>
      <c r="CX15" s="155">
        <v>2.1770750455549834E-8</v>
      </c>
      <c r="CY15" s="26">
        <f>IF(CN15="",CW15-ABS('VT lissée Caps depuis 29-12-17'!$T20),CW15-CN15)</f>
        <v>-11.827995132848967</v>
      </c>
      <c r="CZ15" s="42">
        <f>IF(CO15="",CX15-'VT lissée Caps depuis 29-12-17'!$R20,CX15-CO15)</f>
        <v>2.1770750455549834E-8</v>
      </c>
      <c r="DA15" s="42">
        <f>IF(CM15="",'VT lissée Caps depuis 29-12-17'!$S20-CV15,CM15-CV15)</f>
        <v>0</v>
      </c>
      <c r="DB15" s="31">
        <f t="shared" si="62"/>
        <v>-3.11010720793569E-9</v>
      </c>
      <c r="DD15" s="154">
        <v>2.1586972331971297</v>
      </c>
      <c r="DE15" s="155">
        <v>0</v>
      </c>
      <c r="DF15" s="155">
        <v>2.1586972331971297</v>
      </c>
      <c r="DG15" s="155">
        <v>2.5184801053966517</v>
      </c>
      <c r="DH15" s="26">
        <f>IF(CW15="",DF15-ABS('VT lissée Caps depuis 29-12-17'!$T20),DF15-CW15)</f>
        <v>2.1586972145364864</v>
      </c>
      <c r="DI15" s="42">
        <f>IF(CX15="",DG15-'VT lissée Caps depuis 29-12-17'!$R20,DG15-CX15)</f>
        <v>2.5184800836259011</v>
      </c>
      <c r="DJ15" s="42">
        <f>IF(CV15="",'VT lissée Caps depuis 29-12-17'!$S20-DE15,CV15-DE15)</f>
        <v>0</v>
      </c>
      <c r="DK15" s="31">
        <f t="shared" si="40"/>
        <v>-0.35978287219952199</v>
      </c>
      <c r="DM15" s="154">
        <v>20.676564502166343</v>
      </c>
      <c r="DN15" s="155">
        <v>0</v>
      </c>
      <c r="DO15" s="155">
        <v>20.676564502166343</v>
      </c>
      <c r="DP15" s="155">
        <v>24.122658585860734</v>
      </c>
      <c r="DQ15" s="26">
        <f>IF(DF15="",DO15-ABS('VT lissée Caps depuis 29-12-17'!$T20),DO15-DF15)</f>
        <v>18.517867268969212</v>
      </c>
      <c r="DR15" s="42">
        <f>IF(DG15="",DP15-'VT lissée Caps depuis 29-12-17'!$R20,DP15-DG15)</f>
        <v>21.604178480464082</v>
      </c>
      <c r="DS15" s="42">
        <f>IF(DE15="",'VT lissée Caps depuis 29-12-17'!$S20-DN15,DE15-DN15)</f>
        <v>0</v>
      </c>
      <c r="DT15" s="31">
        <f t="shared" si="44"/>
        <v>-3.4460940836943905</v>
      </c>
      <c r="DV15" s="154">
        <v>7.445472460415508</v>
      </c>
      <c r="DW15" s="155">
        <v>0</v>
      </c>
      <c r="DX15" s="155">
        <v>7.445472460415508</v>
      </c>
      <c r="DY15" s="155">
        <v>8.6863845371514259</v>
      </c>
      <c r="DZ15" s="26">
        <f>IF(DO15="",DX15-ABS('VT lissée Caps depuis 29-12-17'!$T20),DX15-DO15)</f>
        <v>-13.231092041750834</v>
      </c>
      <c r="EA15" s="42">
        <f>IF(DP15="",DY15-'VT lissée Caps depuis 29-12-17'!$R20,DY15-DP15)</f>
        <v>-15.436274048709308</v>
      </c>
      <c r="EB15" s="42">
        <f>IF(DN15="",'VT lissée Caps depuis 29-12-17'!$S20-DW15,DN15-DW15)</f>
        <v>0</v>
      </c>
      <c r="EC15" s="31">
        <f t="shared" si="48"/>
        <v>-1.2409120767359179</v>
      </c>
      <c r="EE15" s="154">
        <v>0.45328443882322217</v>
      </c>
      <c r="EF15" s="155">
        <v>0</v>
      </c>
      <c r="EG15" s="155">
        <v>0.45328443882322217</v>
      </c>
      <c r="EH15" s="155">
        <v>0.45328443882322217</v>
      </c>
      <c r="EI15" s="26">
        <f>IF(DX15="",EG15-ABS('VT lissée Caps depuis 29-12-17'!$T20),EG15-DX15)</f>
        <v>-6.9921880215922858</v>
      </c>
      <c r="EJ15" s="42">
        <f>IF(DY15="",EH15-'VT lissée Caps depuis 29-12-17'!$R20,EH15-DY15)</f>
        <v>-8.2331000983282046</v>
      </c>
      <c r="EK15" s="42">
        <f>IF(DW15="",'VT lissée Caps depuis 29-12-17'!$S20-EF15,DW15-EF15)</f>
        <v>0</v>
      </c>
      <c r="EL15" s="31">
        <f t="shared" si="58"/>
        <v>0</v>
      </c>
      <c r="EN15" s="154">
        <v>4.2081041750628344E-2</v>
      </c>
      <c r="EO15" s="155">
        <v>0</v>
      </c>
      <c r="EP15" s="155">
        <v>4.2081041750628344E-2</v>
      </c>
      <c r="EQ15" s="155">
        <v>4.2081041750628344E-2</v>
      </c>
      <c r="ER15" s="26">
        <f>IF(EG15="",EP15-ABS('VT lissée Caps depuis 29-12-17'!$T20),EP15-EG15)</f>
        <v>-0.41120339707259385</v>
      </c>
      <c r="ES15" s="42">
        <f>IF(EH15="",EQ15-'VT lissée Caps depuis 29-12-17'!$R20,EQ15-EH15)</f>
        <v>-0.41120339707259385</v>
      </c>
      <c r="ET15" s="42">
        <f>IF(EF15="",'VT lissée Caps depuis 29-12-17'!$S20-EO15,EF15-EO15)</f>
        <v>0</v>
      </c>
      <c r="EU15" s="31">
        <f t="shared" si="79"/>
        <v>0</v>
      </c>
      <c r="EW15" s="25">
        <f t="shared" si="70"/>
        <v>-101999.95791895824</v>
      </c>
      <c r="EX15" s="26">
        <f t="shared" si="71"/>
        <v>0</v>
      </c>
      <c r="EY15" s="26">
        <f t="shared" si="72"/>
        <v>-101999.95791895824</v>
      </c>
      <c r="EZ15" s="31">
        <f t="shared" si="73"/>
        <v>101999.95791895824</v>
      </c>
      <c r="FB15" s="122">
        <f t="shared" si="74"/>
        <v>4.2081041750628344E-2</v>
      </c>
    </row>
    <row r="16" spans="1:161" ht="22.5" customHeight="1" x14ac:dyDescent="0.2">
      <c r="A16" s="6" t="s">
        <v>89</v>
      </c>
      <c r="B16" s="17" t="s">
        <v>95</v>
      </c>
      <c r="C16" s="7">
        <v>41967</v>
      </c>
      <c r="D16" s="8"/>
      <c r="E16" s="151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43"/>
      <c r="P16" s="10"/>
      <c r="Q16" s="19"/>
      <c r="R16" s="9"/>
      <c r="S16" s="11"/>
      <c r="T16" s="11"/>
      <c r="U16" s="11"/>
      <c r="V16" s="11"/>
      <c r="W16" s="43"/>
      <c r="X16" s="43"/>
      <c r="Y16" s="10"/>
      <c r="Z16" s="32"/>
      <c r="AA16" s="9"/>
      <c r="AB16" s="11"/>
      <c r="AC16" s="11"/>
      <c r="AD16" s="11"/>
      <c r="AE16" s="11"/>
      <c r="AF16" s="43"/>
      <c r="AG16" s="43"/>
      <c r="AH16" s="10"/>
      <c r="AJ16" s="9"/>
      <c r="AK16" s="11"/>
      <c r="AL16" s="11"/>
      <c r="AM16" s="11"/>
      <c r="AN16" s="11"/>
      <c r="AO16" s="43"/>
      <c r="AP16" s="43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43">
        <f>IF(AM16="",AV16-'VT lissée Caps depuis 29-12-17'!$R21,AV16-AM16)</f>
        <v>-119000</v>
      </c>
      <c r="AY16" s="43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43">
        <f>IF(AV16="",BE16-'VT lissée Caps depuis 29-12-17'!$R21,BE16-AV16)</f>
        <v>-119000</v>
      </c>
      <c r="BH16" s="43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40"/>
      <c r="BO16" s="11">
        <f>IF(BD16="",BM16-ABS('VT lissée Caps depuis 29-12-17'!$T21),BM16-BD16)</f>
        <v>-3795.0758563375125</v>
      </c>
      <c r="BP16" s="43">
        <f>IF(BE16="",BN16-'VT lissée Caps depuis 29-12-17'!$R21,BN16-BE16)</f>
        <v>-119000</v>
      </c>
      <c r="BQ16" s="43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40"/>
      <c r="BX16" s="11">
        <f>IF(BM16="",BV16-ABS('VT lissée Caps depuis 29-12-17'!$T21),BV16-BM16)</f>
        <v>-1204.1880092285544</v>
      </c>
      <c r="BY16" s="43">
        <f>IF(BN16="",BW16-'VT lissée Caps depuis 29-12-17'!$R21,BW16-BN16)</f>
        <v>-119000</v>
      </c>
      <c r="BZ16" s="43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40"/>
      <c r="CG16" s="11">
        <f>IF(BV16="",CE16-ABS('VT lissée Caps depuis 29-12-17'!$T21),CE16-BV16)</f>
        <v>33.171479539975763</v>
      </c>
      <c r="CH16" s="43">
        <f>IF(BW16="",CF16-'VT lissée Caps depuis 29-12-17'!$R21,CF16-BW16)</f>
        <v>-119000</v>
      </c>
      <c r="CI16" s="43">
        <f>IF(BU16="",'VT lissée Caps depuis 29-12-17'!$S21-CD16,BU16-CD16)</f>
        <v>0</v>
      </c>
      <c r="CJ16" s="10">
        <f>CC16-CF16</f>
        <v>266.9013157681336</v>
      </c>
      <c r="CL16" s="156">
        <v>13.799327676761212</v>
      </c>
      <c r="CM16" s="157">
        <v>0</v>
      </c>
      <c r="CN16" s="157">
        <v>13.799327676761212</v>
      </c>
      <c r="CO16" s="157">
        <v>0</v>
      </c>
      <c r="CP16" s="11">
        <f>IF(CE16="",CN16-ABS('VT lissée Caps depuis 29-12-17'!$T21),CN16-CE16)</f>
        <v>-253.10198809137239</v>
      </c>
      <c r="CQ16" s="43">
        <f>IF(CF16="",CO16-'VT lissée Caps depuis 29-12-17'!$R21,CO16-CF16)</f>
        <v>-119000</v>
      </c>
      <c r="CR16" s="43">
        <f>IF(CD16="",'VT lissée Caps depuis 29-12-17'!$S21-CM16,CD16-CM16)</f>
        <v>0</v>
      </c>
      <c r="CS16" s="10">
        <f>CL16-CO16</f>
        <v>13.799327676761212</v>
      </c>
      <c r="CU16" s="156">
        <v>2.1770750455549834E-8</v>
      </c>
      <c r="CV16" s="157">
        <v>0</v>
      </c>
      <c r="CW16" s="157">
        <v>2.1770750455549834E-8</v>
      </c>
      <c r="CX16" s="157">
        <v>0</v>
      </c>
      <c r="CY16" s="11">
        <f>IF(CN16="",CW16-ABS('VT lissée Caps depuis 29-12-17'!$T21),CW16-CN16)</f>
        <v>-13.799327654990462</v>
      </c>
      <c r="CZ16" s="43">
        <f>IF(CO16="",CX16-'VT lissée Caps depuis 29-12-17'!$R21,CX16-CO16)</f>
        <v>0</v>
      </c>
      <c r="DA16" s="43">
        <f>IF(CM16="",'VT lissée Caps depuis 29-12-17'!$S21-CV16,CM16-CV16)</f>
        <v>0</v>
      </c>
      <c r="DB16" s="10">
        <f t="shared" si="62"/>
        <v>2.1770750455549834E-8</v>
      </c>
      <c r="DD16" s="156">
        <v>2.5184801053966517</v>
      </c>
      <c r="DE16" s="157">
        <v>0</v>
      </c>
      <c r="DF16" s="157">
        <v>2.5184801053966517</v>
      </c>
      <c r="DG16" s="157">
        <v>3826604.44010513</v>
      </c>
      <c r="DH16" s="11">
        <f>IF(CW16="",DF16-ABS('VT lissée Caps depuis 29-12-17'!$T21),DF16-CW16)</f>
        <v>2.5184800836259011</v>
      </c>
      <c r="DI16" s="43">
        <f>IF(CX16="",DG16-'VT lissée Caps depuis 29-12-17'!$R21,DG16-CX16)</f>
        <v>3826604.44010513</v>
      </c>
      <c r="DJ16" s="43">
        <f>IF(CV16="",'VT lissée Caps depuis 29-12-17'!$S21-DE16,CV16-DE16)</f>
        <v>0</v>
      </c>
      <c r="DK16" s="10">
        <f t="shared" si="40"/>
        <v>-3826601.9216250246</v>
      </c>
      <c r="DM16" s="156">
        <v>24.122658585860734</v>
      </c>
      <c r="DN16" s="157">
        <v>0</v>
      </c>
      <c r="DO16" s="157">
        <v>24.122658585860734</v>
      </c>
      <c r="DP16" s="157">
        <v>14625394.805655435</v>
      </c>
      <c r="DQ16" s="11">
        <f>IF(DF16="",DO16-ABS('VT lissée Caps depuis 29-12-17'!$T21),DO16-DF16)</f>
        <v>21.604178480464082</v>
      </c>
      <c r="DR16" s="43">
        <f>IF(DG16="",DP16-'VT lissée Caps depuis 29-12-17'!$R21,DP16-DG16)</f>
        <v>10798790.365550306</v>
      </c>
      <c r="DS16" s="43">
        <f>IF(DE16="",'VT lissée Caps depuis 29-12-17'!$S21-DN16,DE16-DN16)</f>
        <v>0</v>
      </c>
      <c r="DT16" s="10">
        <f t="shared" si="44"/>
        <v>-14625370.682996849</v>
      </c>
      <c r="DV16" s="156">
        <v>8.6863845371514259</v>
      </c>
      <c r="DW16" s="157">
        <v>0</v>
      </c>
      <c r="DX16" s="157">
        <v>8.6863845371514259</v>
      </c>
      <c r="DY16" s="157">
        <v>18752492.56552054</v>
      </c>
      <c r="DZ16" s="11">
        <f>IF(DO16="",DX16-ABS('VT lissée Caps depuis 29-12-17'!$T21),DX16-DO16)</f>
        <v>-15.436274048709308</v>
      </c>
      <c r="EA16" s="43">
        <f>IF(DP16="",DY16-'VT lissée Caps depuis 29-12-17'!$R21,DY16-DP16)</f>
        <v>4127097.7598651052</v>
      </c>
      <c r="EB16" s="43">
        <f>IF(DN16="",'VT lissée Caps depuis 29-12-17'!$S21-DW16,DN16-DW16)</f>
        <v>0</v>
      </c>
      <c r="EC16" s="10">
        <f t="shared" si="48"/>
        <v>-18752483.879136004</v>
      </c>
      <c r="EE16" s="156">
        <v>0.52883184529375926</v>
      </c>
      <c r="EF16" s="157">
        <v>0</v>
      </c>
      <c r="EG16" s="157">
        <v>0.52883184529375926</v>
      </c>
      <c r="EH16" s="157">
        <v>0.52883184529375926</v>
      </c>
      <c r="EI16" s="11">
        <f>IF(DX16="",EG16-ABS('VT lissée Caps depuis 29-12-17'!$T21),EG16-DX16)</f>
        <v>-8.1575526918576671</v>
      </c>
      <c r="EJ16" s="43">
        <f>IF(DY16="",EH16-'VT lissée Caps depuis 29-12-17'!$R21,EH16-DY16)</f>
        <v>-18752492.036688693</v>
      </c>
      <c r="EK16" s="43">
        <f>IF(DW16="",'VT lissée Caps depuis 29-12-17'!$S21-EF16,DW16-EF16)</f>
        <v>0</v>
      </c>
      <c r="EL16" s="10">
        <f t="shared" si="58"/>
        <v>0</v>
      </c>
      <c r="EN16" s="156">
        <v>4.9094548709066405E-2</v>
      </c>
      <c r="EO16" s="157">
        <v>0</v>
      </c>
      <c r="EP16" s="157">
        <v>4.9094548709066405E-2</v>
      </c>
      <c r="EQ16" s="157">
        <v>4.9094548709066405E-2</v>
      </c>
      <c r="ER16" s="11">
        <f>IF(EG16="",EP16-ABS('VT lissée Caps depuis 29-12-17'!$T21),EP16-EG16)</f>
        <v>-0.47973729658469288</v>
      </c>
      <c r="ES16" s="43">
        <f>IF(EH16="",EQ16-'VT lissée Caps depuis 29-12-17'!$R21,EQ16-EH16)</f>
        <v>-0.47973729658469288</v>
      </c>
      <c r="ET16" s="43">
        <f>IF(EF16="",'VT lissée Caps depuis 29-12-17'!$S21-EO16,EF16-EO16)</f>
        <v>0</v>
      </c>
      <c r="EU16" s="10">
        <f t="shared" si="79"/>
        <v>0</v>
      </c>
      <c r="EW16" s="158">
        <f t="shared" si="70"/>
        <v>-118999.95090545129</v>
      </c>
      <c r="EX16" s="49">
        <f t="shared" si="71"/>
        <v>0</v>
      </c>
      <c r="EY16" s="49">
        <f t="shared" si="72"/>
        <v>-118999.95090545129</v>
      </c>
      <c r="EZ16" s="47">
        <f t="shared" si="73"/>
        <v>118999.95090545129</v>
      </c>
      <c r="FB16" s="122">
        <f t="shared" si="74"/>
        <v>4.9094548709066405E-2</v>
      </c>
    </row>
    <row r="17" spans="1:158" ht="22.5" customHeight="1" x14ac:dyDescent="0.2">
      <c r="A17" s="160" t="s">
        <v>117</v>
      </c>
      <c r="B17" s="33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34"/>
      <c r="I17" s="25"/>
      <c r="J17" s="26"/>
      <c r="K17" s="26"/>
      <c r="L17" s="26"/>
      <c r="M17" s="26"/>
      <c r="N17" s="26"/>
      <c r="O17" s="42"/>
      <c r="P17" s="31"/>
      <c r="Q17" s="34"/>
      <c r="R17" s="25"/>
      <c r="S17" s="26"/>
      <c r="T17" s="26"/>
      <c r="U17" s="26"/>
      <c r="V17" s="26"/>
      <c r="W17" s="42"/>
      <c r="X17" s="42"/>
      <c r="Y17" s="31"/>
      <c r="Z17" s="32"/>
      <c r="AA17" s="25"/>
      <c r="AB17" s="26"/>
      <c r="AC17" s="26"/>
      <c r="AD17" s="26"/>
      <c r="AE17" s="26"/>
      <c r="AF17" s="42"/>
      <c r="AG17" s="42"/>
      <c r="AH17" s="31"/>
      <c r="AI17" s="41"/>
      <c r="AJ17" s="25"/>
      <c r="AK17" s="26"/>
      <c r="AL17" s="26"/>
      <c r="AM17" s="26"/>
      <c r="AN17" s="26"/>
      <c r="AO17" s="42"/>
      <c r="AP17" s="42"/>
      <c r="AQ17" s="31"/>
      <c r="AR17" s="34"/>
      <c r="AS17" s="25"/>
      <c r="AT17" s="26"/>
      <c r="AU17" s="26"/>
      <c r="AV17" s="26"/>
      <c r="AW17" s="26"/>
      <c r="AX17" s="42"/>
      <c r="AY17" s="42"/>
      <c r="AZ17" s="31"/>
      <c r="BA17" s="41"/>
      <c r="BB17" s="137"/>
      <c r="BC17" s="138"/>
      <c r="BD17" s="138"/>
      <c r="BE17" s="26"/>
      <c r="BF17" s="26"/>
      <c r="BG17" s="42"/>
      <c r="BH17" s="42"/>
      <c r="BI17" s="31"/>
      <c r="BJ17" s="41"/>
      <c r="BK17" s="25">
        <v>5238801.5205996167</v>
      </c>
      <c r="BL17" s="26">
        <v>0</v>
      </c>
      <c r="BM17" s="26">
        <v>5238801.5205996167</v>
      </c>
      <c r="BN17" s="139">
        <v>7463369.1236779997</v>
      </c>
      <c r="BO17" s="26">
        <f t="shared" ref="BO17" si="81">IF(BD17="",BM17-ABS($G17),BM17-BD17)</f>
        <v>-2224567.603078383</v>
      </c>
      <c r="BP17" s="42">
        <f t="shared" ref="BP17" si="82">IF(BE17="",BN17-$E17,BN17-BE17)</f>
        <v>0</v>
      </c>
      <c r="BQ17" s="42">
        <f t="shared" ref="BQ17" si="83">IF(BC17="",$F17-BL17,BC17-BL17)</f>
        <v>0</v>
      </c>
      <c r="BR17" s="31">
        <f t="shared" ref="BR17" si="84">BK17-BN17</f>
        <v>-2224567.603078383</v>
      </c>
      <c r="BS17" s="41"/>
      <c r="BT17" s="25">
        <v>3458028.1318592029</v>
      </c>
      <c r="BU17" s="26">
        <v>0</v>
      </c>
      <c r="BV17" s="26">
        <v>3458028.1318592029</v>
      </c>
      <c r="BW17" s="139">
        <v>7428277.7884409297</v>
      </c>
      <c r="BX17" s="26">
        <f t="shared" ref="BX17" si="85">IF(BM17="",BV17-ABS($G17),BV17-BM17)</f>
        <v>-1780773.3887404138</v>
      </c>
      <c r="BY17" s="42">
        <f t="shared" ref="BY17" si="86">IF(BN17="",BW17-$E17,BW17-BN17)</f>
        <v>-35091.335237069987</v>
      </c>
      <c r="BZ17" s="42">
        <f t="shared" ref="BZ17" si="87">IF(BL17="",$F17-BU17,BL17-BU17)</f>
        <v>0</v>
      </c>
      <c r="CA17" s="31">
        <f t="shared" ref="CA17" si="88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9">
        <v>7460333.7732854597</v>
      </c>
      <c r="CG17" s="26">
        <f t="shared" ref="CG17" si="89">IF(BV17="",CE17-ABS($G17),CE17-BV17)</f>
        <v>-1609615.6922880439</v>
      </c>
      <c r="CH17" s="42">
        <f t="shared" ref="CH17" si="90">IF(BW17="",CF17-$E17,CF17-BW17)</f>
        <v>32055.984844530001</v>
      </c>
      <c r="CI17" s="42">
        <f t="shared" ref="CI17" si="91">IF(BU17="",$F17-CD17,BU17-CD17)</f>
        <v>0</v>
      </c>
      <c r="CJ17" s="31">
        <f t="shared" ref="CJ17" si="92">CC17-CF17</f>
        <v>-5611921.3337143008</v>
      </c>
      <c r="CL17" s="154">
        <v>771422.00360149413</v>
      </c>
      <c r="CM17" s="155">
        <v>0</v>
      </c>
      <c r="CN17" s="155">
        <v>771422.00360149413</v>
      </c>
      <c r="CO17" s="155">
        <v>7439403.8670776105</v>
      </c>
      <c r="CP17" s="26">
        <f t="shared" ref="CP17" si="93">IF(CE17="",CN17-ABS($G17),CN17-CE17)</f>
        <v>-1076990.4359696647</v>
      </c>
      <c r="CQ17" s="42">
        <f t="shared" ref="CQ17" si="94">IF(CF17="",CO17-$E17,CO17-CF17)</f>
        <v>-20929.906207849272</v>
      </c>
      <c r="CR17" s="42">
        <f t="shared" ref="CR17" si="95">IF(CD17="",$F17-CM17,CD17-CM17)</f>
        <v>0</v>
      </c>
      <c r="CS17" s="31">
        <f t="shared" ref="CS17" si="96">CL17-CO17</f>
        <v>-6667981.8634761162</v>
      </c>
      <c r="CU17" s="154">
        <v>1333966.3947375582</v>
      </c>
      <c r="CV17" s="155">
        <v>0</v>
      </c>
      <c r="CW17" s="155">
        <v>1333966.3947375582</v>
      </c>
      <c r="CX17" s="155">
        <v>6690573.6819727002</v>
      </c>
      <c r="CY17" s="26">
        <f>IF(CN17="",CW17-ABS($G17),CW17-CN17)</f>
        <v>562544.39113606408</v>
      </c>
      <c r="CZ17" s="42">
        <f>IF(CO17="",CX17-$E17,CX17-CO17)</f>
        <v>-748830.18510491028</v>
      </c>
      <c r="DA17" s="42">
        <f>IF(CM17="",$F17-CV17,CM17-CV17)</f>
        <v>0</v>
      </c>
      <c r="DB17" s="31">
        <f t="shared" si="62"/>
        <v>-5356607.2872351417</v>
      </c>
      <c r="DD17" s="154">
        <v>3826604.44010513</v>
      </c>
      <c r="DE17" s="155">
        <v>0</v>
      </c>
      <c r="DF17" s="155">
        <v>3826604.44010513</v>
      </c>
      <c r="DG17" s="155">
        <v>-5949108.7828589231</v>
      </c>
      <c r="DH17" s="26">
        <f>IF(CW17="",DF17-ABS($G17),DF17-CW17)</f>
        <v>2492638.0453675715</v>
      </c>
      <c r="DI17" s="42">
        <f>IF(CX17="",DG17-$E17,DG17-CX17)</f>
        <v>-12639682.464831624</v>
      </c>
      <c r="DJ17" s="42">
        <f>IF(CV17="",$F17-DE17,CV17-DE17)</f>
        <v>0</v>
      </c>
      <c r="DK17" s="31">
        <f t="shared" si="40"/>
        <v>9775713.2229640521</v>
      </c>
      <c r="DM17" s="154">
        <v>14625394.805655435</v>
      </c>
      <c r="DN17" s="155">
        <v>9460857.8692773115</v>
      </c>
      <c r="DO17" s="155">
        <v>5164536.9363781232</v>
      </c>
      <c r="DP17" s="155">
        <v>-5579442.8001481611</v>
      </c>
      <c r="DQ17" s="26">
        <f>IF(DF17="",DO17-ABS($G17),DO17-DF17)</f>
        <v>1337932.4962729933</v>
      </c>
      <c r="DR17" s="42">
        <f>IF(DG17="",DP17-$E17,DP17-DG17)</f>
        <v>369665.98271076195</v>
      </c>
      <c r="DS17" s="42">
        <f>IF(DE17="",$F17-DN17,DE17-DN17)</f>
        <v>-9460857.8692773115</v>
      </c>
      <c r="DT17" s="31">
        <f t="shared" si="44"/>
        <v>20204837.605803594</v>
      </c>
      <c r="DV17" s="154">
        <v>18752492.56552054</v>
      </c>
      <c r="DW17" s="155">
        <v>16027001.508382471</v>
      </c>
      <c r="DX17" s="155">
        <v>2725491.0571380686</v>
      </c>
      <c r="DY17" s="155">
        <v>-5576396.9466976197</v>
      </c>
      <c r="DZ17" s="26">
        <f>IF(DO17="",DX17-ABS($G17),DX17-DO17)</f>
        <v>-2439045.8792400546</v>
      </c>
      <c r="EA17" s="42">
        <f>IF(DP17="",DY17-$E17,DY17-DP17)</f>
        <v>3045.8534505413845</v>
      </c>
      <c r="EB17" s="42">
        <f>IF(DN17="",$F17-DW17,DN17-DW17)</f>
        <v>-6566143.6391051598</v>
      </c>
      <c r="EC17" s="31">
        <f t="shared" si="48"/>
        <v>24328889.512218159</v>
      </c>
      <c r="EE17" s="154"/>
      <c r="EF17" s="155"/>
      <c r="EG17" s="155"/>
      <c r="EH17" s="155"/>
      <c r="EI17" s="26"/>
      <c r="EJ17" s="42"/>
      <c r="EK17" s="42"/>
      <c r="EL17" s="31"/>
      <c r="EN17" s="154"/>
      <c r="EO17" s="155"/>
      <c r="EP17" s="155"/>
      <c r="EQ17" s="155"/>
      <c r="ER17" s="26"/>
      <c r="ES17" s="42"/>
      <c r="ET17" s="42"/>
      <c r="EU17" s="31"/>
      <c r="EW17" s="25"/>
      <c r="EX17" s="26"/>
      <c r="EY17" s="26"/>
      <c r="EZ17" s="31"/>
      <c r="FB17" s="122"/>
    </row>
    <row r="18" spans="1:158" s="41" customFormat="1" ht="22.5" customHeight="1" x14ac:dyDescent="0.2">
      <c r="A18" s="36" t="s">
        <v>3</v>
      </c>
      <c r="B18" s="37"/>
      <c r="C18" s="37"/>
      <c r="D18" s="37"/>
      <c r="E18" s="38">
        <f>SUM(E7:E17)</f>
        <v>26544394.207190119</v>
      </c>
      <c r="F18" s="38">
        <f>SUM(F7:F17)</f>
        <v>4926952.2739834366</v>
      </c>
      <c r="G18" s="39">
        <f>SUM(G7:G17)</f>
        <v>21617441.933206689</v>
      </c>
      <c r="H18" s="34"/>
      <c r="I18" s="40">
        <f>SUM(I7:I10)</f>
        <v>4754360.6680656131</v>
      </c>
      <c r="J18" s="38">
        <f>SUM(J7:J10)</f>
        <v>0</v>
      </c>
      <c r="K18" s="38">
        <f>SUM(K7:K10)</f>
        <v>4754360.6680656131</v>
      </c>
      <c r="L18" s="38">
        <f>SUM(L7:L10)</f>
        <v>5561038.0640608501</v>
      </c>
      <c r="M18" s="45">
        <f>SUM(M7:M16)</f>
        <v>-736311.97431357671</v>
      </c>
      <c r="N18" s="45">
        <f>SUM(N7:N16)</f>
        <v>5021.2288816599175</v>
      </c>
      <c r="O18" s="45">
        <f>SUM(O7:O16)</f>
        <v>65344.192799999997</v>
      </c>
      <c r="P18" s="39">
        <f>SUM(P7:P10)</f>
        <v>-806677.3959952367</v>
      </c>
      <c r="Q18" s="34"/>
      <c r="R18" s="40">
        <f>SUM(R7:R12)</f>
        <v>7794099.603568444</v>
      </c>
      <c r="S18" s="38">
        <f>SUM(S7:S12)</f>
        <v>1108385.7206224431</v>
      </c>
      <c r="T18" s="38">
        <f>SUM(T7:T12)</f>
        <v>6685713.8829460014</v>
      </c>
      <c r="U18" s="38">
        <f>SUM(U7:U12)</f>
        <v>8324218.3839049693</v>
      </c>
      <c r="V18" s="45">
        <f>SUM(V7:V16)</f>
        <v>-1225225.1094123621</v>
      </c>
      <c r="W18" s="45">
        <f>SUM(W7:W16)</f>
        <v>-593422.74459965015</v>
      </c>
      <c r="X18" s="45">
        <f>SUM(X7:X16)</f>
        <v>-908360.98047141614</v>
      </c>
      <c r="Y18" s="39">
        <f>SUM(Y7:Y12)</f>
        <v>530118.78033652552</v>
      </c>
      <c r="Z18" s="34"/>
      <c r="AA18" s="40">
        <f t="shared" ref="AA18:AH18" si="97">SUM(AA7:AA16)</f>
        <v>15986406.296826748</v>
      </c>
      <c r="AB18" s="38">
        <f t="shared" si="97"/>
        <v>7036303.8629909353</v>
      </c>
      <c r="AC18" s="38">
        <f t="shared" si="97"/>
        <v>8950102.4338358119</v>
      </c>
      <c r="AD18" s="38">
        <f t="shared" si="97"/>
        <v>17670033.147662759</v>
      </c>
      <c r="AE18" s="45">
        <f t="shared" si="97"/>
        <v>-3021433.2919669393</v>
      </c>
      <c r="AF18" s="45">
        <f t="shared" si="97"/>
        <v>-601590.42013136903</v>
      </c>
      <c r="AG18" s="45">
        <f t="shared" si="97"/>
        <v>-1266334.8013360826</v>
      </c>
      <c r="AH18" s="39">
        <f t="shared" si="97"/>
        <v>-1683626.8508360132</v>
      </c>
      <c r="AI18" s="1"/>
      <c r="AJ18" s="40">
        <f t="shared" ref="AJ18:AQ18" si="98">SUM(AJ7:AJ16)</f>
        <v>13354220.896151558</v>
      </c>
      <c r="AK18" s="38">
        <f t="shared" si="98"/>
        <v>6188509.0909342328</v>
      </c>
      <c r="AL18" s="38">
        <f t="shared" si="98"/>
        <v>7165711.8052173248</v>
      </c>
      <c r="AM18" s="38">
        <f t="shared" si="98"/>
        <v>17093779.148049492</v>
      </c>
      <c r="AN18" s="45">
        <f t="shared" si="98"/>
        <v>-1784390.6286184874</v>
      </c>
      <c r="AO18" s="45">
        <f t="shared" si="98"/>
        <v>-576253.99961326888</v>
      </c>
      <c r="AP18" s="45">
        <f t="shared" si="98"/>
        <v>847794.77205670287</v>
      </c>
      <c r="AQ18" s="39">
        <f t="shared" si="98"/>
        <v>-3739558.2518979344</v>
      </c>
      <c r="AR18" s="19"/>
      <c r="AS18" s="40">
        <f t="shared" ref="AS18:AZ18" si="99">SUM(AS7:AS16)</f>
        <v>10692470.1508752</v>
      </c>
      <c r="AT18" s="38">
        <f t="shared" si="99"/>
        <v>4447725.7504339898</v>
      </c>
      <c r="AU18" s="38">
        <f t="shared" si="99"/>
        <v>6244744.4004412098</v>
      </c>
      <c r="AV18" s="38">
        <f t="shared" si="99"/>
        <v>16258324.116183681</v>
      </c>
      <c r="AW18" s="45">
        <f t="shared" si="99"/>
        <v>-1141967.4047761157</v>
      </c>
      <c r="AX18" s="45">
        <f t="shared" si="99"/>
        <v>-1056455.0318658119</v>
      </c>
      <c r="AY18" s="45">
        <f t="shared" si="99"/>
        <v>1740783.3405002425</v>
      </c>
      <c r="AZ18" s="39">
        <f t="shared" si="99"/>
        <v>-5565853.9653084809</v>
      </c>
      <c r="BA18" s="1"/>
      <c r="BB18" s="40">
        <f t="shared" ref="BB18:BI18" si="100">SUM(BB7:BB16)</f>
        <v>7749776.4792504171</v>
      </c>
      <c r="BC18" s="38">
        <f t="shared" si="100"/>
        <v>2828669.2326927325</v>
      </c>
      <c r="BD18" s="38">
        <f t="shared" si="100"/>
        <v>4921107.2465576846</v>
      </c>
      <c r="BE18" s="141">
        <f t="shared" si="100"/>
        <v>15079076.2564811</v>
      </c>
      <c r="BF18" s="45">
        <f t="shared" si="100"/>
        <v>-1323637.1538835249</v>
      </c>
      <c r="BG18" s="45">
        <f t="shared" si="100"/>
        <v>-1400247.8597025806</v>
      </c>
      <c r="BH18" s="45">
        <f t="shared" si="100"/>
        <v>1619056.5177412578</v>
      </c>
      <c r="BI18" s="39">
        <f t="shared" si="100"/>
        <v>-7329299.7772306828</v>
      </c>
      <c r="BK18" s="40">
        <f t="shared" ref="BK18:BR18" si="101">SUM(BK7:BK17)</f>
        <v>7766206.4461706262</v>
      </c>
      <c r="BL18" s="38">
        <f t="shared" si="101"/>
        <v>0</v>
      </c>
      <c r="BM18" s="38">
        <f t="shared" si="101"/>
        <v>7766206.4461706262</v>
      </c>
      <c r="BN18" s="141">
        <f t="shared" si="101"/>
        <v>21491179.4685583</v>
      </c>
      <c r="BO18" s="45">
        <f t="shared" si="101"/>
        <v>-4618269.9240650572</v>
      </c>
      <c r="BP18" s="45">
        <f t="shared" si="101"/>
        <v>-1272265.9116007991</v>
      </c>
      <c r="BQ18" s="45">
        <f t="shared" si="101"/>
        <v>2894013.4254927328</v>
      </c>
      <c r="BR18" s="39">
        <f t="shared" si="101"/>
        <v>-13724973.022387676</v>
      </c>
      <c r="BT18" s="40">
        <f t="shared" ref="BT18:CA18" si="102">SUM(BT7:BT17)</f>
        <v>4965120.8743027272</v>
      </c>
      <c r="BU18" s="38">
        <f t="shared" si="102"/>
        <v>0</v>
      </c>
      <c r="BV18" s="38">
        <f t="shared" si="102"/>
        <v>4965120.8743027272</v>
      </c>
      <c r="BW18" s="141">
        <f t="shared" si="102"/>
        <v>20112013.451266475</v>
      </c>
      <c r="BX18" s="45">
        <f t="shared" si="102"/>
        <v>-2801085.571867899</v>
      </c>
      <c r="BY18" s="45">
        <f t="shared" si="102"/>
        <v>-1600166.0172918274</v>
      </c>
      <c r="BZ18" s="45">
        <f t="shared" si="102"/>
        <v>0</v>
      </c>
      <c r="CA18" s="39">
        <f t="shared" si="102"/>
        <v>-15146892.576963745</v>
      </c>
      <c r="CC18" s="40">
        <f t="shared" ref="CC18:CJ18" si="103">SUM(CC7:CC17)</f>
        <v>2663628.315781116</v>
      </c>
      <c r="CD18" s="38">
        <f t="shared" si="103"/>
        <v>0</v>
      </c>
      <c r="CE18" s="38">
        <f t="shared" si="103"/>
        <v>2663628.315781116</v>
      </c>
      <c r="CF18" s="141">
        <f t="shared" si="103"/>
        <v>18882920.344026472</v>
      </c>
      <c r="CG18" s="45">
        <f t="shared" si="103"/>
        <v>-2301492.5585216112</v>
      </c>
      <c r="CH18" s="45">
        <f t="shared" si="103"/>
        <v>-1450093.1072399989</v>
      </c>
      <c r="CI18" s="45">
        <f t="shared" si="103"/>
        <v>0</v>
      </c>
      <c r="CJ18" s="39">
        <f t="shared" si="103"/>
        <v>-16219292.02824536</v>
      </c>
      <c r="CL18" s="40">
        <f t="shared" ref="CL18:CS18" si="104">SUM(CL7:CL17)</f>
        <v>1075300.2810488795</v>
      </c>
      <c r="CM18" s="38">
        <f t="shared" si="104"/>
        <v>0</v>
      </c>
      <c r="CN18" s="38">
        <f t="shared" si="104"/>
        <v>1075300.2810488795</v>
      </c>
      <c r="CO18" s="141">
        <f t="shared" si="104"/>
        <v>17475841.971597146</v>
      </c>
      <c r="CP18" s="45">
        <f t="shared" si="104"/>
        <v>-1588328.0347322365</v>
      </c>
      <c r="CQ18" s="45">
        <f t="shared" si="104"/>
        <v>-1628078.3724293292</v>
      </c>
      <c r="CR18" s="45">
        <f t="shared" si="104"/>
        <v>0</v>
      </c>
      <c r="CS18" s="39">
        <f t="shared" si="104"/>
        <v>-16400541.690548265</v>
      </c>
      <c r="CU18" s="40">
        <f t="shared" ref="CU18:DB18" si="105">SUM(CU7:CU17)</f>
        <v>1839347.9188996607</v>
      </c>
      <c r="CV18" s="38">
        <f t="shared" si="105"/>
        <v>0</v>
      </c>
      <c r="CW18" s="38">
        <f t="shared" si="105"/>
        <v>1839347.9188996607</v>
      </c>
      <c r="CX18" s="141">
        <f t="shared" si="105"/>
        <v>15336485.167217977</v>
      </c>
      <c r="CY18" s="45">
        <f t="shared" si="105"/>
        <v>764047.63785078132</v>
      </c>
      <c r="CZ18" s="45">
        <f t="shared" si="105"/>
        <v>-2139356.8043791661</v>
      </c>
      <c r="DA18" s="45">
        <f t="shared" si="105"/>
        <v>0</v>
      </c>
      <c r="DB18" s="39">
        <f t="shared" si="105"/>
        <v>-13497137.248318315</v>
      </c>
      <c r="DD18" s="40">
        <f t="shared" ref="DD18:DK18" si="106">SUM(DD7:DD17)</f>
        <v>5330413.5805654535</v>
      </c>
      <c r="DE18" s="38">
        <f t="shared" si="106"/>
        <v>0</v>
      </c>
      <c r="DF18" s="38">
        <f t="shared" si="106"/>
        <v>5330413.5805654535</v>
      </c>
      <c r="DG18" s="159">
        <f t="shared" si="106"/>
        <v>-9327497.9012515731</v>
      </c>
      <c r="DH18" s="45">
        <f t="shared" si="106"/>
        <v>3491065.6616657921</v>
      </c>
      <c r="DI18" s="45">
        <f t="shared" si="106"/>
        <v>-24663983.06846955</v>
      </c>
      <c r="DJ18" s="45">
        <f t="shared" si="106"/>
        <v>0</v>
      </c>
      <c r="DK18" s="39">
        <f t="shared" si="106"/>
        <v>14657911.481817026</v>
      </c>
      <c r="DM18" s="40">
        <v>20667125.024643611</v>
      </c>
      <c r="DN18" s="38">
        <v>13332212.080579471</v>
      </c>
      <c r="DO18" s="38">
        <v>7334912.9440641366</v>
      </c>
      <c r="DP18" s="141">
        <v>2398744.4710064214</v>
      </c>
      <c r="DQ18" s="45">
        <f>SUM(DQ7:DQ17)</f>
        <v>2004499.363498684</v>
      </c>
      <c r="DR18" s="45">
        <f>SUM(DR7:DR17)</f>
        <v>11783578.853964766</v>
      </c>
      <c r="DS18" s="45">
        <f>SUM(DS7:DS17)</f>
        <v>-13332212.080579471</v>
      </c>
      <c r="DT18" s="39">
        <f>SUM(DT7:DT17)</f>
        <v>18211044.071930416</v>
      </c>
      <c r="DV18" s="40">
        <v>26597636.361710005</v>
      </c>
      <c r="DW18" s="38">
        <v>22777632.36105692</v>
      </c>
      <c r="DX18" s="38">
        <v>3820004.0006530816</v>
      </c>
      <c r="DY18" s="141">
        <v>7023897.8032909296</v>
      </c>
      <c r="DZ18" s="45">
        <f>SUM(DZ7:DZ17)</f>
        <v>-3514908.943411056</v>
      </c>
      <c r="EA18" s="45">
        <f>SUM(EA7:EA17)</f>
        <v>4567816.8505777419</v>
      </c>
      <c r="EB18" s="45">
        <f>SUM(EB7:EB17)</f>
        <v>-9445420.2804774493</v>
      </c>
      <c r="EC18" s="39">
        <f>SUM(EC7:EC17)</f>
        <v>19573738.558419067</v>
      </c>
      <c r="EE18" s="40">
        <f t="shared" ref="EE18:EH18" si="107">SUM(EE7:EE17)</f>
        <v>7706183.8894386766</v>
      </c>
      <c r="EF18" s="38">
        <f t="shared" si="107"/>
        <v>6810866.0959285349</v>
      </c>
      <c r="EG18" s="38">
        <f t="shared" si="107"/>
        <v>895317.79351014132</v>
      </c>
      <c r="EH18" s="159">
        <f t="shared" si="107"/>
        <v>-6096621.5749939336</v>
      </c>
      <c r="EI18" s="45">
        <f>SUM(EI7:EI17)</f>
        <v>-199195.15000487139</v>
      </c>
      <c r="EJ18" s="45">
        <f>SUM(EJ7:EJ17)</f>
        <v>-18750092.611456245</v>
      </c>
      <c r="EK18" s="45">
        <f>SUM(EK7:EK17)</f>
        <v>-60235.243254085246</v>
      </c>
      <c r="EL18" s="39">
        <f>SUM(EL7:EL17)</f>
        <v>13802805.46443261</v>
      </c>
      <c r="EN18" s="40">
        <f t="shared" ref="EN18:EQ18" si="108">SUM(EN7:EN17)</f>
        <v>9025229.8106104918</v>
      </c>
      <c r="EO18" s="38">
        <f t="shared" si="108"/>
        <v>8298096.513403995</v>
      </c>
      <c r="EP18" s="38">
        <f t="shared" si="108"/>
        <v>727133.29720649729</v>
      </c>
      <c r="EQ18" s="159">
        <f t="shared" si="108"/>
        <v>-5839509.6545656482</v>
      </c>
      <c r="ER18" s="216">
        <f>SUM(ER7:ER17)</f>
        <v>-168184.496303644</v>
      </c>
      <c r="ES18" s="45">
        <f>SUM(ES7:ES17)</f>
        <v>143495.85891999476</v>
      </c>
      <c r="ET18" s="216">
        <f>SUM(ET7:ET17)</f>
        <v>-1487230.4174754599</v>
      </c>
      <c r="EU18" s="39">
        <f>SUM(EU7:EU17)</f>
        <v>14864739.465176139</v>
      </c>
      <c r="EW18" s="40">
        <f>SUM(EW7:EW17)</f>
        <v>-9386167.0982183535</v>
      </c>
      <c r="EX18" s="38">
        <f>SUM(EX7:EX17)</f>
        <v>3436488.4322205577</v>
      </c>
      <c r="EY18" s="159">
        <f>SUM(EY7:EY17)</f>
        <v>-5949678.6659977874</v>
      </c>
      <c r="EZ18" s="39">
        <f>SUM(EZ7:EZ17)</f>
        <v>20814418.131173924</v>
      </c>
      <c r="FB18" s="217">
        <f>SUM(FB7:FB17)</f>
        <v>-4600395.7817095583</v>
      </c>
    </row>
    <row r="19" spans="1:158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67" t="s">
        <v>96</v>
      </c>
      <c r="EX19"/>
      <c r="EY19"/>
    </row>
    <row r="20" spans="1:158" ht="15.75" x14ac:dyDescent="0.2">
      <c r="A20" s="19"/>
      <c r="B20" s="19"/>
      <c r="C20" s="19"/>
      <c r="D20" s="19"/>
      <c r="E20" s="119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68"/>
      <c r="EX20"/>
      <c r="EY20"/>
    </row>
    <row r="21" spans="1:158" ht="15.7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8"/>
      <c r="AG21" s="19"/>
      <c r="AH21" s="19"/>
      <c r="AJ21" s="19"/>
      <c r="AK21" s="19"/>
      <c r="AL21" s="19"/>
      <c r="AM21" s="19"/>
      <c r="AN21" s="19"/>
      <c r="AO21" s="48"/>
      <c r="AP21" s="19"/>
      <c r="AQ21" s="19"/>
      <c r="AS21" s="19"/>
      <c r="AT21" s="19"/>
      <c r="AU21" s="19"/>
      <c r="AV21" s="19"/>
      <c r="AW21" s="19"/>
      <c r="AX21" s="48"/>
      <c r="AY21" s="19"/>
      <c r="AZ21" s="19"/>
      <c r="BB21" s="19"/>
      <c r="BC21" s="19"/>
      <c r="BD21" s="19"/>
      <c r="BE21" s="19"/>
      <c r="BF21" s="19"/>
      <c r="BG21" s="48"/>
      <c r="BH21" s="19"/>
      <c r="BI21" s="19"/>
      <c r="BK21" s="19"/>
      <c r="BL21" s="19"/>
      <c r="BM21" s="19"/>
      <c r="BN21" s="19"/>
      <c r="BO21" s="19"/>
      <c r="BP21" s="48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69"/>
      <c r="EX21"/>
      <c r="EY21"/>
    </row>
    <row r="22" spans="1:158" ht="156.75" customHeight="1" x14ac:dyDescent="0.2">
      <c r="A22" s="110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9" t="s">
        <v>81</v>
      </c>
      <c r="AK22" s="19"/>
      <c r="AL22" s="19"/>
      <c r="AM22" s="109" t="s">
        <v>82</v>
      </c>
      <c r="AN22" s="19"/>
      <c r="AO22" s="19"/>
      <c r="AP22" s="19"/>
      <c r="AQ22" s="109" t="s">
        <v>83</v>
      </c>
      <c r="AS22" s="109" t="s">
        <v>81</v>
      </c>
      <c r="AT22" s="19"/>
      <c r="AU22" s="19"/>
      <c r="AV22" s="109" t="s">
        <v>82</v>
      </c>
      <c r="AW22" s="19"/>
      <c r="AX22" s="19"/>
      <c r="AY22" s="19"/>
      <c r="AZ22" s="109" t="s">
        <v>83</v>
      </c>
      <c r="BB22" s="109" t="s">
        <v>81</v>
      </c>
      <c r="BC22" s="19"/>
      <c r="BD22" s="19"/>
      <c r="BE22" s="109" t="s">
        <v>82</v>
      </c>
      <c r="BF22" s="19"/>
      <c r="BG22" s="19"/>
      <c r="BH22" s="19"/>
      <c r="BI22" s="109" t="s">
        <v>83</v>
      </c>
      <c r="BK22" s="109" t="s">
        <v>81</v>
      </c>
      <c r="BL22" s="19"/>
      <c r="BM22" s="19"/>
      <c r="BN22" s="109" t="s">
        <v>82</v>
      </c>
      <c r="BO22" s="19"/>
      <c r="BP22" s="19"/>
      <c r="BQ22" s="19"/>
      <c r="BR22" s="109" t="s">
        <v>83</v>
      </c>
      <c r="BS22" s="152"/>
      <c r="BT22" s="152"/>
      <c r="BU22" s="152"/>
      <c r="BV22" s="152"/>
      <c r="BW22" s="152"/>
      <c r="BX22" s="152"/>
      <c r="BY22" s="152"/>
      <c r="BZ22" s="152"/>
      <c r="CA22" s="152"/>
      <c r="CC22" s="152"/>
      <c r="CD22" s="152"/>
      <c r="CE22" s="152"/>
      <c r="CF22" s="152"/>
      <c r="CG22" s="152"/>
      <c r="CH22" s="152"/>
      <c r="CI22" s="152"/>
      <c r="CJ22" s="152"/>
      <c r="CL22" s="152"/>
      <c r="CM22" s="152"/>
      <c r="CN22" s="152"/>
      <c r="CO22" s="152"/>
      <c r="CP22" s="152"/>
      <c r="CQ22" s="152"/>
      <c r="CR22" s="152"/>
      <c r="CS22" s="152"/>
      <c r="CU22" s="152"/>
      <c r="CV22" s="152"/>
      <c r="CW22" s="152"/>
      <c r="CX22" s="152"/>
      <c r="CY22" s="152"/>
      <c r="CZ22" s="152"/>
      <c r="DA22" s="152"/>
      <c r="DB22" s="152"/>
      <c r="DD22" s="152"/>
      <c r="DE22" s="152"/>
      <c r="DF22" s="152"/>
      <c r="DG22" s="152"/>
      <c r="DH22" s="152"/>
      <c r="DI22" s="152"/>
      <c r="DJ22" s="152"/>
      <c r="DK22" s="152"/>
      <c r="DM22" s="152"/>
      <c r="DN22" s="152"/>
      <c r="DO22" s="152"/>
      <c r="DP22" s="152"/>
      <c r="DQ22" s="152"/>
      <c r="DR22" s="152"/>
      <c r="DS22" s="152"/>
      <c r="DT22" s="152"/>
      <c r="DV22" s="152"/>
      <c r="DW22" s="152"/>
      <c r="DX22" s="152"/>
      <c r="DY22" s="152"/>
      <c r="DZ22" s="152"/>
      <c r="EA22" s="152"/>
      <c r="EB22" s="152"/>
      <c r="EC22" s="152"/>
      <c r="EE22" s="152"/>
      <c r="EF22" s="152"/>
      <c r="EG22" s="152"/>
      <c r="EH22" s="152"/>
      <c r="EI22" s="152"/>
      <c r="EJ22" s="152"/>
      <c r="EK22" s="152"/>
      <c r="EL22" s="152"/>
      <c r="EN22" s="152"/>
      <c r="EO22" s="152"/>
      <c r="EP22" s="152"/>
      <c r="EQ22" s="152"/>
      <c r="ER22" s="152"/>
      <c r="ES22" s="152"/>
      <c r="ET22" s="152"/>
      <c r="EU22" s="152"/>
      <c r="EW22" s="109" t="s">
        <v>84</v>
      </c>
      <c r="EX22" s="109" t="s">
        <v>86</v>
      </c>
      <c r="EY22" s="109" t="s">
        <v>87</v>
      </c>
    </row>
    <row r="23" spans="1:158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/>
      <c r="EX23"/>
      <c r="EY23"/>
    </row>
    <row r="24" spans="1:158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8"/>
      <c r="AV24" s="48"/>
      <c r="BE24" s="48"/>
      <c r="BN24" s="48"/>
      <c r="BT24" s="111">
        <v>17507.156466544402</v>
      </c>
      <c r="BU24" s="112">
        <v>-574307.54114949738</v>
      </c>
      <c r="CC24" s="111">
        <v>17507.156466544402</v>
      </c>
      <c r="CD24" s="112">
        <v>-574307.54114949703</v>
      </c>
      <c r="CL24" s="111">
        <v>17507.156466544402</v>
      </c>
      <c r="CM24" s="112">
        <v>-574307.54114949738</v>
      </c>
      <c r="CU24" s="111">
        <v>17507.156466544402</v>
      </c>
      <c r="CV24" s="112">
        <v>-574307.54114949738</v>
      </c>
      <c r="DD24" s="111">
        <v>17507.156466544402</v>
      </c>
      <c r="DE24" s="112">
        <v>-574307.54114949738</v>
      </c>
      <c r="DM24" s="111"/>
      <c r="DN24" s="112"/>
      <c r="DV24" s="111"/>
      <c r="DW24" s="112"/>
      <c r="EE24" s="111"/>
      <c r="EF24" s="112"/>
      <c r="EN24" s="111"/>
      <c r="EO24" s="112"/>
      <c r="EW24"/>
      <c r="EX24"/>
      <c r="EY24"/>
    </row>
    <row r="25" spans="1:158" ht="15.75" x14ac:dyDescent="0.2">
      <c r="AM25" s="48"/>
      <c r="AV25" s="48"/>
      <c r="BE25" s="48"/>
      <c r="BN25" s="48"/>
      <c r="BT25" s="111">
        <v>18979.797801767192</v>
      </c>
      <c r="BU25" s="112">
        <v>-560388.84616591875</v>
      </c>
      <c r="CC25" s="111">
        <v>18979.797801767192</v>
      </c>
      <c r="CD25" s="112">
        <v>-560388.84616591875</v>
      </c>
      <c r="CL25" s="111">
        <v>18979.797801767192</v>
      </c>
      <c r="CM25" s="112">
        <v>-560388.84616591875</v>
      </c>
      <c r="CU25" s="111">
        <v>18979.797801767192</v>
      </c>
      <c r="CV25" s="112">
        <v>-560388.84616591875</v>
      </c>
      <c r="DD25" s="111">
        <v>18979.797801767192</v>
      </c>
      <c r="DE25" s="112">
        <v>-560388.84616591875</v>
      </c>
      <c r="DM25" s="111"/>
      <c r="DN25" s="112"/>
      <c r="DV25" s="111"/>
      <c r="DW25" s="112"/>
      <c r="EE25" s="111"/>
      <c r="EF25" s="112"/>
      <c r="EN25" s="111"/>
      <c r="EO25" s="112"/>
      <c r="EW25"/>
      <c r="EX25"/>
      <c r="EY25"/>
    </row>
    <row r="26" spans="1:158" ht="18" x14ac:dyDescent="0.25">
      <c r="AM26" s="48"/>
      <c r="AS26" s="114"/>
      <c r="AT26" s="115"/>
      <c r="AU26" s="111"/>
      <c r="AV26" s="111"/>
      <c r="BB26" s="114"/>
      <c r="BC26" s="115"/>
      <c r="BD26" s="111"/>
      <c r="BE26" s="111"/>
      <c r="BK26" s="114"/>
      <c r="BL26" s="115"/>
      <c r="BM26" s="111"/>
      <c r="BN26" s="111"/>
      <c r="BT26" s="111">
        <v>20494.270388150071</v>
      </c>
      <c r="BU26" s="112">
        <v>-550939.07009104779</v>
      </c>
      <c r="CC26" s="111">
        <v>20494.270388150071</v>
      </c>
      <c r="CD26" s="112">
        <v>-550939.07009104779</v>
      </c>
      <c r="CL26" s="111">
        <v>20494.270388150071</v>
      </c>
      <c r="CM26" s="112">
        <v>-550939.07009104779</v>
      </c>
      <c r="CU26" s="111">
        <v>20494.270388150071</v>
      </c>
      <c r="CV26" s="112">
        <v>-550939.07009104779</v>
      </c>
      <c r="DD26" s="111">
        <v>20494.270388150071</v>
      </c>
      <c r="DE26" s="112">
        <v>-550939.07009104779</v>
      </c>
      <c r="DM26" s="111"/>
      <c r="DN26" s="112"/>
      <c r="DV26" s="111"/>
      <c r="DW26" s="112"/>
      <c r="EE26" s="111"/>
      <c r="EF26" s="112"/>
      <c r="EN26" s="111"/>
      <c r="EO26" s="112"/>
    </row>
    <row r="27" spans="1:158" ht="18" x14ac:dyDescent="0.25">
      <c r="AM27" s="48"/>
      <c r="AS27" s="114"/>
      <c r="AT27" s="115"/>
      <c r="AU27" s="111"/>
      <c r="AV27" s="111"/>
      <c r="BB27" s="114"/>
      <c r="BC27" s="115"/>
      <c r="BD27" s="111"/>
      <c r="BE27" s="111"/>
      <c r="BK27" s="114"/>
      <c r="BL27" s="115"/>
      <c r="BM27" s="111"/>
      <c r="BN27" s="111"/>
      <c r="BT27" s="111">
        <v>129.91720170340761</v>
      </c>
      <c r="BU27" s="112">
        <v>-80544.840213074232</v>
      </c>
      <c r="CC27" s="111">
        <v>129.91720170340761</v>
      </c>
      <c r="CD27" s="112">
        <v>-80544.840213074232</v>
      </c>
      <c r="CL27" s="111">
        <v>129.91720170340761</v>
      </c>
      <c r="CM27" s="112">
        <v>-80544.840213074232</v>
      </c>
      <c r="CU27" s="111">
        <v>129.91720170340761</v>
      </c>
      <c r="CV27" s="112">
        <v>-80544.840213074232</v>
      </c>
      <c r="DD27" s="111">
        <v>129.91720170340761</v>
      </c>
      <c r="DE27" s="112">
        <v>-80544.840213074232</v>
      </c>
      <c r="DM27" s="111"/>
      <c r="DN27" s="112"/>
      <c r="DV27" s="111"/>
      <c r="DW27" s="112"/>
      <c r="EE27" s="111"/>
      <c r="EF27" s="112"/>
      <c r="EN27" s="111"/>
      <c r="EO27" s="112"/>
    </row>
    <row r="28" spans="1:158" ht="18" x14ac:dyDescent="0.25">
      <c r="AM28" s="48"/>
      <c r="AS28" s="114"/>
      <c r="AT28" s="115"/>
      <c r="AU28" s="111"/>
      <c r="AV28" s="111"/>
      <c r="BB28" s="114"/>
      <c r="BC28" s="115"/>
      <c r="BD28" s="111"/>
      <c r="BE28" s="111"/>
      <c r="BK28" s="114"/>
      <c r="BL28" s="115"/>
      <c r="BM28" s="111"/>
      <c r="BN28" s="111"/>
      <c r="BT28" s="111">
        <v>129.91720170340761</v>
      </c>
      <c r="BU28" s="112">
        <v>-110876.5996604028</v>
      </c>
      <c r="CC28" s="111">
        <v>129.91720170340761</v>
      </c>
      <c r="CD28" s="112">
        <v>-110876.5996604028</v>
      </c>
      <c r="CL28" s="111">
        <v>129.91720170340761</v>
      </c>
      <c r="CM28" s="112">
        <v>-110876.5996604028</v>
      </c>
      <c r="CU28" s="111">
        <v>129.91720170340761</v>
      </c>
      <c r="CV28" s="112">
        <v>-110876.5996604028</v>
      </c>
      <c r="DD28" s="111">
        <v>129.91720170340761</v>
      </c>
      <c r="DE28" s="112">
        <v>-110876.5996604028</v>
      </c>
      <c r="DM28" s="111"/>
      <c r="DN28" s="112"/>
      <c r="DV28" s="111"/>
      <c r="DW28" s="112"/>
      <c r="EE28" s="111"/>
      <c r="EF28" s="112"/>
      <c r="EN28" s="111"/>
      <c r="EO28" s="112"/>
    </row>
    <row r="29" spans="1:158" ht="18" x14ac:dyDescent="0.25">
      <c r="A29"/>
      <c r="AM29" s="48"/>
      <c r="AS29" s="114"/>
      <c r="AT29" s="115"/>
      <c r="AU29" s="111"/>
      <c r="AV29" s="111"/>
      <c r="BB29" s="114"/>
      <c r="BC29" s="115"/>
      <c r="BD29" s="111"/>
      <c r="BE29" s="111"/>
      <c r="BK29" s="114"/>
      <c r="BL29" s="115"/>
      <c r="BM29" s="111"/>
      <c r="BN29" s="111"/>
      <c r="BT29" s="111">
        <v>22225.796383602355</v>
      </c>
      <c r="BU29" s="112">
        <v>-589359.92684692808</v>
      </c>
      <c r="CC29" s="111">
        <v>22225.796383602355</v>
      </c>
      <c r="CD29" s="112">
        <v>-589359.92684692808</v>
      </c>
      <c r="CL29" s="111">
        <v>22225.796383602355</v>
      </c>
      <c r="CM29" s="112">
        <v>-589359.92684692808</v>
      </c>
      <c r="CU29" s="111">
        <v>22225.796383602355</v>
      </c>
      <c r="CV29" s="112">
        <v>-589359.92684692808</v>
      </c>
      <c r="DD29" s="111">
        <v>22225.796383602355</v>
      </c>
      <c r="DE29" s="112">
        <v>-589359.92684692808</v>
      </c>
      <c r="DM29" s="111"/>
      <c r="DN29" s="112"/>
      <c r="DV29" s="111"/>
      <c r="DW29" s="112"/>
      <c r="EE29" s="111"/>
      <c r="EF29" s="112"/>
      <c r="EN29" s="111"/>
      <c r="EO29" s="112"/>
    </row>
    <row r="30" spans="1:158" ht="18" x14ac:dyDescent="0.25">
      <c r="A30"/>
      <c r="AM30" s="48"/>
      <c r="AS30" s="114"/>
      <c r="AT30" s="115"/>
      <c r="AU30" s="111"/>
      <c r="AV30" s="111"/>
      <c r="BB30" s="114"/>
      <c r="BC30" s="115"/>
      <c r="BD30" s="111"/>
      <c r="BE30" s="111"/>
      <c r="BK30" s="114"/>
      <c r="BL30" s="115"/>
      <c r="BM30" s="111"/>
      <c r="BN30" s="111"/>
      <c r="BT30" s="111">
        <v>22823.961471808656</v>
      </c>
      <c r="BU30" s="112">
        <v>-657719.97102192813</v>
      </c>
      <c r="CC30" s="111">
        <v>22823.961471808656</v>
      </c>
      <c r="CD30" s="112">
        <v>-657719.97102192813</v>
      </c>
      <c r="CL30" s="111">
        <v>22823.961471808656</v>
      </c>
      <c r="CM30" s="112">
        <v>-657719.97102192813</v>
      </c>
      <c r="CU30" s="111">
        <v>22823.961471808656</v>
      </c>
      <c r="CV30" s="112">
        <v>-657719.97102192813</v>
      </c>
      <c r="DD30" s="111">
        <v>22823.961471808656</v>
      </c>
      <c r="DE30" s="112">
        <v>-657719.97102192813</v>
      </c>
      <c r="DM30" s="111"/>
      <c r="DN30" s="112"/>
      <c r="DV30" s="111"/>
      <c r="DW30" s="112"/>
      <c r="EE30" s="111"/>
      <c r="EF30" s="112"/>
      <c r="EN30" s="111"/>
      <c r="EO30" s="112"/>
    </row>
    <row r="31" spans="1:158" ht="18" x14ac:dyDescent="0.25">
      <c r="A31"/>
      <c r="AM31" s="48"/>
      <c r="AS31" s="114"/>
      <c r="AT31" s="115"/>
      <c r="AU31" s="111"/>
      <c r="AV31" s="111"/>
      <c r="BB31" s="114"/>
      <c r="BC31" s="115"/>
      <c r="BD31" s="111"/>
      <c r="BE31" s="111"/>
      <c r="BK31" s="114"/>
      <c r="BL31" s="115"/>
      <c r="BM31" s="111"/>
      <c r="BN31" s="111"/>
      <c r="BT31" s="111">
        <v>169781.88351210128</v>
      </c>
      <c r="BU31" s="112">
        <v>-1439630.6623599036</v>
      </c>
      <c r="CC31" s="111">
        <v>169781.88351210128</v>
      </c>
      <c r="CD31" s="112">
        <v>-1439630.6623599036</v>
      </c>
      <c r="CL31" s="111">
        <v>169781.88351210128</v>
      </c>
      <c r="CM31" s="112">
        <v>-1439630.6623599036</v>
      </c>
      <c r="CU31" s="111">
        <v>169781.88351210128</v>
      </c>
      <c r="CV31" s="112">
        <v>-1439630.6623599036</v>
      </c>
      <c r="DD31" s="111">
        <v>169781.88351210128</v>
      </c>
      <c r="DE31" s="112">
        <v>-1439630.6623599036</v>
      </c>
      <c r="DM31" s="111"/>
      <c r="DN31" s="112"/>
      <c r="DV31" s="111"/>
      <c r="DW31" s="112"/>
      <c r="EE31" s="111"/>
      <c r="EF31" s="112"/>
      <c r="EN31" s="111"/>
      <c r="EO31" s="112"/>
    </row>
    <row r="32" spans="1:158" ht="18" x14ac:dyDescent="0.25">
      <c r="A32"/>
      <c r="AM32" s="48"/>
      <c r="AS32" s="114"/>
      <c r="AT32" s="115"/>
      <c r="AU32" s="111"/>
      <c r="AV32" s="111"/>
      <c r="BB32" s="114"/>
      <c r="BC32" s="115"/>
      <c r="BD32" s="111"/>
      <c r="BE32" s="111"/>
      <c r="BK32" s="114"/>
      <c r="BL32" s="115"/>
      <c r="BM32" s="111"/>
      <c r="BN32" s="111"/>
      <c r="BT32" s="111">
        <v>72707.980356998363</v>
      </c>
      <c r="BU32" s="112">
        <v>-971784.58997117984</v>
      </c>
      <c r="CC32" s="111">
        <v>72707.980356998363</v>
      </c>
      <c r="CD32" s="112">
        <v>-971784.58997117984</v>
      </c>
      <c r="CL32" s="111">
        <v>72707.980356998363</v>
      </c>
      <c r="CM32" s="112">
        <v>-971784.58997117984</v>
      </c>
      <c r="CU32" s="111">
        <v>72707.980356998363</v>
      </c>
      <c r="CV32" s="112">
        <v>-971784.58997117984</v>
      </c>
      <c r="DD32" s="111">
        <v>72707.980356998363</v>
      </c>
      <c r="DE32" s="112">
        <v>-971784.58997117984</v>
      </c>
      <c r="DM32" s="111"/>
      <c r="DN32" s="112"/>
      <c r="DV32" s="111"/>
      <c r="DW32" s="112"/>
      <c r="EE32" s="111"/>
      <c r="EF32" s="112"/>
      <c r="EN32" s="111"/>
      <c r="EO32" s="112"/>
    </row>
    <row r="33" spans="1:145" ht="18" x14ac:dyDescent="0.25">
      <c r="A33"/>
      <c r="AM33" s="48"/>
      <c r="AS33" s="114"/>
      <c r="AT33" s="115"/>
      <c r="AU33" s="111"/>
      <c r="AV33" s="111"/>
      <c r="BB33" s="114"/>
      <c r="BC33" s="115"/>
      <c r="BD33" s="111"/>
      <c r="BE33" s="111"/>
      <c r="BK33" s="114"/>
      <c r="BL33" s="115"/>
      <c r="BM33" s="111"/>
      <c r="BN33" s="111"/>
      <c r="BT33" s="111">
        <v>693908.81343132001</v>
      </c>
      <c r="BU33" s="112">
        <v>-4762127.6040509436</v>
      </c>
      <c r="CC33" s="111">
        <v>693908.81343132001</v>
      </c>
      <c r="CD33" s="112">
        <v>-4762127.6040509436</v>
      </c>
      <c r="CL33" s="111">
        <v>693908.81343132001</v>
      </c>
      <c r="CM33" s="112">
        <v>-4762127.6040509436</v>
      </c>
      <c r="CU33" s="111">
        <v>693908.81343132001</v>
      </c>
      <c r="CV33" s="112">
        <v>-4762127.6040509436</v>
      </c>
      <c r="DD33" s="111">
        <v>693908.81343132001</v>
      </c>
      <c r="DE33" s="112">
        <v>-4762127.6040509436</v>
      </c>
      <c r="DM33" s="111"/>
      <c r="DN33" s="112"/>
      <c r="DV33" s="111"/>
      <c r="DW33" s="112"/>
      <c r="EE33" s="111"/>
      <c r="EF33" s="112"/>
      <c r="EN33" s="111"/>
      <c r="EO33" s="112"/>
    </row>
    <row r="34" spans="1:145" ht="18" x14ac:dyDescent="0.25">
      <c r="A34"/>
      <c r="AM34" s="48"/>
      <c r="AS34" s="114"/>
      <c r="AT34" s="115"/>
      <c r="AU34" s="111"/>
      <c r="AV34" s="111"/>
      <c r="BB34" s="114"/>
      <c r="BC34" s="115"/>
      <c r="BD34" s="111"/>
      <c r="BE34" s="111"/>
      <c r="BK34" s="114"/>
      <c r="BL34" s="115"/>
      <c r="BM34" s="111"/>
      <c r="BN34" s="111"/>
      <c r="BT34" s="111">
        <v>485736.16940192407</v>
      </c>
      <c r="BU34" s="112">
        <v>-3151784.9923176998</v>
      </c>
      <c r="CC34" s="111">
        <v>485736.16940192407</v>
      </c>
      <c r="CD34" s="112">
        <v>-3151784.9923176998</v>
      </c>
      <c r="CL34" s="111">
        <v>485736.16940192407</v>
      </c>
      <c r="CM34" s="112">
        <v>-3151784.9923176998</v>
      </c>
      <c r="CU34" s="111">
        <v>485736.16940192407</v>
      </c>
      <c r="CV34" s="112">
        <v>-3151784.9923176998</v>
      </c>
      <c r="DD34" s="111">
        <v>485736.16940192407</v>
      </c>
      <c r="DE34" s="112">
        <v>-3151784.9923176998</v>
      </c>
      <c r="DM34" s="111"/>
      <c r="DN34" s="112"/>
      <c r="DV34" s="111"/>
      <c r="DW34" s="112"/>
      <c r="EE34" s="111"/>
      <c r="EF34" s="112"/>
      <c r="EN34" s="111"/>
      <c r="EO34" s="112"/>
    </row>
    <row r="35" spans="1:145" ht="18" x14ac:dyDescent="0.25">
      <c r="A35"/>
      <c r="AM35" s="48"/>
      <c r="AS35" s="114"/>
      <c r="AT35" s="115"/>
      <c r="AU35" s="111"/>
      <c r="AV35" s="111"/>
      <c r="BB35" s="114"/>
      <c r="BC35" s="115"/>
      <c r="BD35" s="111"/>
      <c r="BE35" s="111"/>
      <c r="BK35" s="114"/>
      <c r="BL35" s="115"/>
      <c r="BM35" s="111"/>
      <c r="BN35" s="111"/>
      <c r="BT35" s="111">
        <v>200.33985962413524</v>
      </c>
      <c r="CC35" s="111">
        <v>200.33985962413524</v>
      </c>
      <c r="CL35" s="111">
        <v>200.33985962413524</v>
      </c>
      <c r="CU35" s="111">
        <v>200.33985962413524</v>
      </c>
      <c r="DD35" s="111">
        <v>200.33985962413524</v>
      </c>
      <c r="DM35" s="111"/>
      <c r="DV35" s="111"/>
      <c r="EE35" s="111"/>
      <c r="EN35" s="111"/>
    </row>
    <row r="36" spans="1:145" ht="18" x14ac:dyDescent="0.25">
      <c r="A36"/>
      <c r="AS36" s="114"/>
      <c r="AT36" s="115"/>
      <c r="AU36" s="111"/>
      <c r="AV36" s="111"/>
      <c r="BB36" s="114"/>
      <c r="BC36" s="115"/>
      <c r="BD36" s="111"/>
      <c r="BE36" s="111"/>
      <c r="BK36" s="114"/>
      <c r="BL36" s="115"/>
      <c r="BM36" s="111"/>
      <c r="BN36" s="111"/>
      <c r="BT36" s="111">
        <v>233.72983622815784</v>
      </c>
      <c r="CC36" s="111">
        <v>233.72983622815784</v>
      </c>
      <c r="CL36" s="111">
        <v>233.72983622815784</v>
      </c>
      <c r="CU36" s="111">
        <v>233.72983622815784</v>
      </c>
      <c r="DD36" s="111">
        <v>233.72983622815784</v>
      </c>
      <c r="DM36" s="111"/>
      <c r="DV36" s="111"/>
      <c r="EE36" s="111"/>
      <c r="EN36" s="111"/>
    </row>
    <row r="37" spans="1:145" ht="18" x14ac:dyDescent="0.25">
      <c r="A37"/>
      <c r="AS37" s="114"/>
      <c r="AT37" s="115"/>
      <c r="AU37" s="111"/>
      <c r="AV37" s="111"/>
      <c r="BB37" s="114"/>
      <c r="BC37" s="115"/>
      <c r="BD37" s="111"/>
      <c r="BE37" s="111"/>
      <c r="BK37" s="114"/>
      <c r="BL37" s="115"/>
      <c r="BM37" s="111"/>
      <c r="BN37" s="111"/>
      <c r="BT37" s="111">
        <v>3458028.1318592029</v>
      </c>
      <c r="BU37" s="113">
        <v>-7428277.7884409269</v>
      </c>
      <c r="CC37" s="111">
        <v>3458028.1318592029</v>
      </c>
      <c r="CD37" s="113">
        <v>-7428277.7884409269</v>
      </c>
      <c r="CL37" s="111">
        <v>3458028.1318592029</v>
      </c>
      <c r="CM37" s="113">
        <v>-7428277.7884409269</v>
      </c>
      <c r="CU37" s="111">
        <v>3458028.1318592029</v>
      </c>
      <c r="CV37" s="113">
        <v>-7428277.7884409269</v>
      </c>
      <c r="DD37" s="111">
        <v>3458028.1318592029</v>
      </c>
      <c r="DE37" s="113">
        <v>-7428277.7884409269</v>
      </c>
      <c r="DM37" s="111"/>
      <c r="DN37" s="113"/>
      <c r="DV37" s="111"/>
      <c r="DW37" s="113"/>
      <c r="EE37" s="111"/>
      <c r="EF37" s="113"/>
      <c r="EN37" s="111"/>
      <c r="EO37" s="113"/>
    </row>
    <row r="38" spans="1:145" ht="18" x14ac:dyDescent="0.25">
      <c r="A38"/>
      <c r="AS38" s="114"/>
      <c r="AT38" s="116"/>
      <c r="AU38" s="111"/>
      <c r="AV38" s="111"/>
      <c r="BB38" s="114"/>
      <c r="BC38" s="116"/>
      <c r="BD38" s="111"/>
      <c r="BE38" s="111"/>
      <c r="BK38" s="114"/>
      <c r="BL38" s="116"/>
      <c r="BM38" s="111"/>
      <c r="BN38" s="111"/>
    </row>
    <row r="39" spans="1:145" x14ac:dyDescent="0.2">
      <c r="A39"/>
    </row>
    <row r="40" spans="1:145" x14ac:dyDescent="0.2">
      <c r="A40"/>
    </row>
    <row r="41" spans="1:145" x14ac:dyDescent="0.2">
      <c r="A41"/>
    </row>
    <row r="42" spans="1:145" x14ac:dyDescent="0.2">
      <c r="A42"/>
    </row>
    <row r="43" spans="1:145" x14ac:dyDescent="0.2">
      <c r="A43"/>
      <c r="AS43" s="111"/>
      <c r="AT43" s="112"/>
      <c r="BB43" s="111"/>
      <c r="BC43" s="112"/>
      <c r="BK43" s="111"/>
      <c r="BL43" s="112"/>
    </row>
    <row r="44" spans="1:145" x14ac:dyDescent="0.2">
      <c r="A44"/>
    </row>
    <row r="45" spans="1:145" x14ac:dyDescent="0.2">
      <c r="A45"/>
      <c r="AS45" s="111"/>
      <c r="AT45" s="112"/>
      <c r="BB45" s="111"/>
      <c r="BC45" s="112"/>
      <c r="BK45" s="111"/>
      <c r="BL45" s="112"/>
    </row>
    <row r="46" spans="1:145" x14ac:dyDescent="0.2">
      <c r="A46"/>
    </row>
    <row r="47" spans="1:145" x14ac:dyDescent="0.2">
      <c r="A47"/>
      <c r="AS47" s="111"/>
      <c r="AT47" s="112"/>
      <c r="BB47" s="111"/>
      <c r="BC47" s="112"/>
      <c r="BK47" s="111"/>
      <c r="BL47" s="112"/>
    </row>
    <row r="48" spans="1:145" x14ac:dyDescent="0.2">
      <c r="A48"/>
    </row>
    <row r="49" spans="1:64" x14ac:dyDescent="0.2">
      <c r="A49"/>
      <c r="AS49" s="111"/>
      <c r="AT49" s="112"/>
      <c r="BB49" s="111"/>
      <c r="BC49" s="112"/>
      <c r="BK49" s="111"/>
      <c r="BL49" s="112"/>
    </row>
    <row r="50" spans="1:64" x14ac:dyDescent="0.2">
      <c r="A50"/>
    </row>
    <row r="51" spans="1:64" x14ac:dyDescent="0.2">
      <c r="A51"/>
      <c r="AS51" s="111"/>
      <c r="AT51" s="112"/>
      <c r="BB51" s="111"/>
      <c r="BC51" s="112"/>
      <c r="BK51" s="111"/>
      <c r="BL51" s="112"/>
    </row>
    <row r="52" spans="1:64" x14ac:dyDescent="0.2">
      <c r="A52"/>
    </row>
    <row r="53" spans="1:64" x14ac:dyDescent="0.2">
      <c r="A53"/>
      <c r="AS53" s="111"/>
      <c r="AT53" s="112"/>
      <c r="BB53" s="111"/>
      <c r="BC53" s="112"/>
      <c r="BK53" s="111"/>
      <c r="BL53" s="112"/>
    </row>
    <row r="54" spans="1:64" x14ac:dyDescent="0.2">
      <c r="A54"/>
    </row>
    <row r="55" spans="1:64" x14ac:dyDescent="0.2">
      <c r="A55"/>
      <c r="AS55" s="111"/>
      <c r="AT55" s="112"/>
      <c r="BB55" s="111"/>
      <c r="BC55" s="112"/>
      <c r="BK55" s="111"/>
      <c r="BL55" s="112"/>
    </row>
    <row r="56" spans="1:64" x14ac:dyDescent="0.2">
      <c r="A56"/>
    </row>
    <row r="57" spans="1:64" x14ac:dyDescent="0.2">
      <c r="A57"/>
      <c r="AS57" s="111"/>
      <c r="AT57" s="112"/>
      <c r="BB57" s="111"/>
      <c r="BC57" s="112"/>
      <c r="BK57" s="111"/>
      <c r="BL57" s="112"/>
    </row>
    <row r="58" spans="1:64" x14ac:dyDescent="0.2">
      <c r="A58"/>
    </row>
    <row r="59" spans="1:64" x14ac:dyDescent="0.2">
      <c r="A59"/>
      <c r="AS59" s="111"/>
      <c r="AT59" s="112"/>
      <c r="BB59" s="111"/>
      <c r="BC59" s="112"/>
      <c r="BK59" s="111"/>
      <c r="BL59" s="112"/>
    </row>
    <row r="60" spans="1:64" x14ac:dyDescent="0.2">
      <c r="A60"/>
    </row>
    <row r="61" spans="1:64" x14ac:dyDescent="0.2">
      <c r="A61"/>
      <c r="AS61" s="111"/>
      <c r="AT61" s="112"/>
      <c r="BB61" s="111"/>
      <c r="BC61" s="112"/>
      <c r="BK61" s="111"/>
      <c r="BL61" s="112"/>
    </row>
    <row r="62" spans="1:64" x14ac:dyDescent="0.2">
      <c r="A62"/>
    </row>
    <row r="63" spans="1:64" x14ac:dyDescent="0.2">
      <c r="A63"/>
      <c r="AS63" s="111"/>
      <c r="AT63" s="112"/>
      <c r="BB63" s="111"/>
      <c r="BC63" s="112"/>
      <c r="BK63" s="111"/>
      <c r="BL63" s="112"/>
    </row>
    <row r="64" spans="1:64" x14ac:dyDescent="0.2">
      <c r="A64"/>
    </row>
    <row r="65" spans="1:64" x14ac:dyDescent="0.2">
      <c r="A65"/>
      <c r="AS65" s="111"/>
      <c r="AT65" s="112"/>
      <c r="BB65" s="111"/>
      <c r="BC65" s="112"/>
      <c r="BK65" s="111"/>
      <c r="BL65" s="112"/>
    </row>
    <row r="66" spans="1:64" x14ac:dyDescent="0.2">
      <c r="A66"/>
    </row>
    <row r="67" spans="1:64" x14ac:dyDescent="0.2">
      <c r="A67"/>
      <c r="AS67" s="117"/>
      <c r="AT67" s="113"/>
      <c r="BB67" s="117"/>
      <c r="BC67" s="113"/>
      <c r="BK67" s="117"/>
      <c r="BL67" s="113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2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EW19:EW21"/>
    <mergeCell ref="FB5:FE5"/>
    <mergeCell ref="EW5:EZ5"/>
    <mergeCell ref="DD5:DK5"/>
    <mergeCell ref="DM5:DT5"/>
    <mergeCell ref="DV5:EC5"/>
    <mergeCell ref="EE5:EL5"/>
    <mergeCell ref="EN5:EU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93" customWidth="1"/>
    <col min="2" max="2" width="11.28515625" style="93" customWidth="1"/>
    <col min="3" max="3" width="6.7109375" style="93" customWidth="1"/>
    <col min="4" max="4" width="42.42578125" style="93" bestFit="1" customWidth="1"/>
    <col min="5" max="5" width="11.28515625" style="99" customWidth="1"/>
    <col min="6" max="6" width="8.42578125" style="105" customWidth="1"/>
    <col min="7" max="8" width="8.42578125" style="96" customWidth="1"/>
    <col min="9" max="9" width="8" style="99" customWidth="1"/>
    <col min="10" max="10" width="5.140625" style="101" customWidth="1"/>
    <col min="11" max="11" width="4.140625" style="101" bestFit="1" customWidth="1"/>
    <col min="12" max="12" width="7.140625" style="106" bestFit="1" customWidth="1"/>
    <col min="13" max="13" width="2.85546875" style="101" customWidth="1"/>
    <col min="14" max="14" width="7.42578125" style="101" customWidth="1"/>
    <col min="15" max="15" width="3.85546875" style="99" bestFit="1" customWidth="1"/>
    <col min="16" max="16" width="12.42578125" style="107" bestFit="1" customWidth="1"/>
    <col min="17" max="17" width="1.7109375" style="93" customWidth="1"/>
    <col min="18" max="18" width="13.42578125" style="93" customWidth="1"/>
    <col min="19" max="20" width="10.140625" style="93" customWidth="1"/>
    <col min="21" max="21" width="2.28515625" style="93" customWidth="1"/>
    <col min="22" max="22" width="11.28515625" style="93" customWidth="1"/>
    <col min="23" max="23" width="12" style="93" bestFit="1" customWidth="1"/>
    <col min="24" max="24" width="3.28515625" style="93" customWidth="1"/>
    <col min="25" max="26" width="12" style="93" customWidth="1"/>
    <col min="27" max="27" width="13" style="99" bestFit="1" customWidth="1"/>
    <col min="28" max="30" width="10.42578125" style="93" bestFit="1" customWidth="1"/>
    <col min="31" max="31" width="10.28515625" style="93" bestFit="1" customWidth="1"/>
    <col min="32" max="32" width="10.42578125" style="93" bestFit="1" customWidth="1"/>
    <col min="33" max="33" width="10.28515625" style="93" bestFit="1" customWidth="1"/>
    <col min="34" max="34" width="10.42578125" style="93" bestFit="1" customWidth="1"/>
    <col min="35" max="36" width="10.28515625" style="93" bestFit="1" customWidth="1"/>
    <col min="37" max="37" width="10.42578125" style="93" bestFit="1" customWidth="1"/>
    <col min="38" max="38" width="10.28515625" style="93" bestFit="1" customWidth="1"/>
    <col min="39" max="41" width="10.42578125" style="93" bestFit="1" customWidth="1"/>
    <col min="42" max="43" width="10.28515625" style="93" bestFit="1" customWidth="1"/>
    <col min="44" max="44" width="8.42578125" style="93" bestFit="1" customWidth="1"/>
    <col min="45" max="45" width="7.85546875" style="93" bestFit="1" customWidth="1"/>
    <col min="46" max="16384" width="9.140625" style="93"/>
  </cols>
  <sheetData>
    <row r="1" spans="1:45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AA1" s="60"/>
    </row>
    <row r="2" spans="1:45" s="64" customFormat="1" ht="23.25" x14ac:dyDescent="0.35">
      <c r="A2" s="187"/>
      <c r="B2" s="187"/>
      <c r="C2" s="187"/>
      <c r="D2" s="187"/>
      <c r="E2" s="187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58"/>
      <c r="Z2" s="58"/>
      <c r="AA2" s="66"/>
      <c r="AB2" s="67"/>
    </row>
    <row r="3" spans="1:45" s="64" customFormat="1" ht="23.25" x14ac:dyDescent="0.35">
      <c r="A3" s="188"/>
      <c r="B3" s="188"/>
      <c r="C3" s="188"/>
      <c r="D3" s="188"/>
      <c r="E3" s="188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93"/>
      <c r="Z3" s="58"/>
      <c r="AA3" s="66"/>
      <c r="AB3" s="67"/>
    </row>
    <row r="4" spans="1:45" s="64" customFormat="1" ht="15.75" x14ac:dyDescent="0.25">
      <c r="A4" s="124"/>
      <c r="B4" s="124"/>
      <c r="C4" s="124"/>
      <c r="D4" s="124"/>
      <c r="E4" s="68"/>
      <c r="F4" s="123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V4" s="179" t="s">
        <v>102</v>
      </c>
      <c r="W4" s="180"/>
      <c r="X4" s="93"/>
      <c r="Y4" s="179" t="s">
        <v>103</v>
      </c>
      <c r="Z4" s="180"/>
      <c r="AA4" s="66"/>
      <c r="AB4" s="67"/>
    </row>
    <row r="5" spans="1:45" s="64" customFormat="1" ht="15.75" x14ac:dyDescent="0.25">
      <c r="A5" s="124"/>
      <c r="B5" s="124"/>
      <c r="C5" s="124"/>
      <c r="D5" s="124"/>
      <c r="E5" s="68"/>
      <c r="F5" s="123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79" t="s">
        <v>12</v>
      </c>
      <c r="S5" s="196"/>
      <c r="T5" s="180"/>
      <c r="V5" s="179">
        <v>43101</v>
      </c>
      <c r="W5" s="180"/>
      <c r="X5" s="93"/>
      <c r="Y5" s="179">
        <v>43282</v>
      </c>
      <c r="Z5" s="180"/>
      <c r="AA5" s="66"/>
    </row>
    <row r="6" spans="1:45" s="78" customFormat="1" ht="13.35" customHeight="1" x14ac:dyDescent="0.25">
      <c r="A6" s="189" t="s">
        <v>39</v>
      </c>
      <c r="B6" s="192" t="s">
        <v>40</v>
      </c>
      <c r="C6" s="189" t="s">
        <v>41</v>
      </c>
      <c r="D6" s="125"/>
      <c r="E6" s="193" t="s">
        <v>42</v>
      </c>
      <c r="F6" s="181" t="s">
        <v>43</v>
      </c>
      <c r="G6" s="181" t="s">
        <v>44</v>
      </c>
      <c r="H6" s="181" t="s">
        <v>45</v>
      </c>
      <c r="I6" s="189" t="s">
        <v>101</v>
      </c>
      <c r="J6" s="197" t="s">
        <v>46</v>
      </c>
      <c r="K6" s="198"/>
      <c r="L6" s="203" t="s">
        <v>47</v>
      </c>
      <c r="M6" s="197" t="s">
        <v>48</v>
      </c>
      <c r="N6" s="198"/>
      <c r="O6" s="206" t="s">
        <v>49</v>
      </c>
      <c r="P6" s="207"/>
      <c r="Q6" s="75"/>
      <c r="R6" s="184" t="s">
        <v>13</v>
      </c>
      <c r="S6" s="181" t="s">
        <v>98</v>
      </c>
      <c r="T6" s="181" t="s">
        <v>99</v>
      </c>
      <c r="U6" s="64"/>
      <c r="V6" s="184" t="s">
        <v>104</v>
      </c>
      <c r="W6" s="181" t="s">
        <v>99</v>
      </c>
      <c r="X6" s="93"/>
      <c r="Y6" s="184" t="s">
        <v>104</v>
      </c>
      <c r="Z6" s="181" t="s">
        <v>99</v>
      </c>
      <c r="AA6" s="76"/>
      <c r="AB6" s="77" t="s">
        <v>50</v>
      </c>
      <c r="AC6" s="77" t="s">
        <v>51</v>
      </c>
      <c r="AD6" s="77" t="s">
        <v>52</v>
      </c>
      <c r="AE6" s="77" t="s">
        <v>53</v>
      </c>
      <c r="AF6" s="77" t="s">
        <v>54</v>
      </c>
      <c r="AG6" s="77" t="s">
        <v>55</v>
      </c>
      <c r="AH6" s="77" t="s">
        <v>56</v>
      </c>
      <c r="AI6" s="77" t="s">
        <v>57</v>
      </c>
      <c r="AJ6" s="77" t="s">
        <v>58</v>
      </c>
      <c r="AK6" s="77" t="s">
        <v>59</v>
      </c>
      <c r="AL6" s="77" t="s">
        <v>60</v>
      </c>
      <c r="AM6" s="77" t="s">
        <v>61</v>
      </c>
      <c r="AN6" s="77" t="s">
        <v>62</v>
      </c>
      <c r="AO6" s="77" t="s">
        <v>63</v>
      </c>
      <c r="AP6" s="77" t="s">
        <v>64</v>
      </c>
      <c r="AQ6" s="77" t="s">
        <v>65</v>
      </c>
      <c r="AR6" s="77" t="s">
        <v>66</v>
      </c>
      <c r="AS6" s="77" t="s">
        <v>67</v>
      </c>
    </row>
    <row r="7" spans="1:45" s="78" customFormat="1" ht="22.5" x14ac:dyDescent="0.25">
      <c r="A7" s="190"/>
      <c r="B7" s="192"/>
      <c r="C7" s="190"/>
      <c r="D7" s="126" t="s">
        <v>2</v>
      </c>
      <c r="E7" s="194"/>
      <c r="F7" s="182"/>
      <c r="G7" s="182"/>
      <c r="H7" s="182"/>
      <c r="I7" s="190"/>
      <c r="J7" s="199"/>
      <c r="K7" s="200"/>
      <c r="L7" s="204"/>
      <c r="M7" s="199"/>
      <c r="N7" s="200"/>
      <c r="O7" s="208"/>
      <c r="P7" s="209"/>
      <c r="Q7" s="75"/>
      <c r="R7" s="185"/>
      <c r="S7" s="182"/>
      <c r="T7" s="182"/>
      <c r="U7" s="64"/>
      <c r="V7" s="185"/>
      <c r="W7" s="182"/>
      <c r="X7" s="93"/>
      <c r="Y7" s="185"/>
      <c r="Z7" s="182"/>
      <c r="AA7" s="135" t="s">
        <v>68</v>
      </c>
      <c r="AB7" s="79">
        <v>43101</v>
      </c>
      <c r="AC7" s="79">
        <f>AB8</f>
        <v>43282</v>
      </c>
      <c r="AD7" s="79">
        <f t="shared" ref="AD7:AS7" si="0">AC8</f>
        <v>43466</v>
      </c>
      <c r="AE7" s="79">
        <f t="shared" si="0"/>
        <v>43647</v>
      </c>
      <c r="AF7" s="79">
        <f t="shared" si="0"/>
        <v>43831</v>
      </c>
      <c r="AG7" s="79">
        <f t="shared" si="0"/>
        <v>44013</v>
      </c>
      <c r="AH7" s="79">
        <f t="shared" si="0"/>
        <v>44197</v>
      </c>
      <c r="AI7" s="79">
        <f t="shared" si="0"/>
        <v>44378</v>
      </c>
      <c r="AJ7" s="79">
        <f t="shared" si="0"/>
        <v>44562</v>
      </c>
      <c r="AK7" s="79">
        <f t="shared" si="0"/>
        <v>44743</v>
      </c>
      <c r="AL7" s="79">
        <f t="shared" si="0"/>
        <v>44927</v>
      </c>
      <c r="AM7" s="79">
        <f t="shared" si="0"/>
        <v>45108</v>
      </c>
      <c r="AN7" s="79">
        <f t="shared" si="0"/>
        <v>45292</v>
      </c>
      <c r="AO7" s="79">
        <f t="shared" si="0"/>
        <v>45474</v>
      </c>
      <c r="AP7" s="79">
        <f t="shared" si="0"/>
        <v>45658</v>
      </c>
      <c r="AQ7" s="79">
        <f t="shared" si="0"/>
        <v>45839</v>
      </c>
      <c r="AR7" s="79">
        <f t="shared" si="0"/>
        <v>46023</v>
      </c>
      <c r="AS7" s="79">
        <f t="shared" si="0"/>
        <v>46204</v>
      </c>
    </row>
    <row r="8" spans="1:45" s="78" customFormat="1" ht="15.75" x14ac:dyDescent="0.25">
      <c r="A8" s="191"/>
      <c r="B8" s="192"/>
      <c r="C8" s="191"/>
      <c r="D8" s="127"/>
      <c r="E8" s="195"/>
      <c r="F8" s="183"/>
      <c r="G8" s="183"/>
      <c r="H8" s="183"/>
      <c r="I8" s="191"/>
      <c r="J8" s="201"/>
      <c r="K8" s="202"/>
      <c r="L8" s="205"/>
      <c r="M8" s="201"/>
      <c r="N8" s="202"/>
      <c r="O8" s="210"/>
      <c r="P8" s="211"/>
      <c r="Q8" s="75"/>
      <c r="R8" s="186"/>
      <c r="S8" s="183"/>
      <c r="T8" s="183"/>
      <c r="U8" s="64"/>
      <c r="V8" s="186"/>
      <c r="W8" s="183"/>
      <c r="X8" s="93"/>
      <c r="Y8" s="186"/>
      <c r="Z8" s="183"/>
      <c r="AA8" s="80"/>
      <c r="AB8" s="81">
        <v>43282</v>
      </c>
      <c r="AC8" s="81">
        <v>43466</v>
      </c>
      <c r="AD8" s="81">
        <v>43647</v>
      </c>
      <c r="AE8" s="81">
        <v>43831</v>
      </c>
      <c r="AF8" s="81">
        <v>44013</v>
      </c>
      <c r="AG8" s="81">
        <v>44197</v>
      </c>
      <c r="AH8" s="81">
        <v>44378</v>
      </c>
      <c r="AI8" s="81">
        <v>44562</v>
      </c>
      <c r="AJ8" s="81">
        <v>44743</v>
      </c>
      <c r="AK8" s="81">
        <v>44927</v>
      </c>
      <c r="AL8" s="81">
        <v>45108</v>
      </c>
      <c r="AM8" s="81">
        <v>45292</v>
      </c>
      <c r="AN8" s="81">
        <v>45474</v>
      </c>
      <c r="AO8" s="81">
        <v>45658</v>
      </c>
      <c r="AP8" s="81">
        <v>45839</v>
      </c>
      <c r="AQ8" s="81">
        <v>46023</v>
      </c>
      <c r="AR8" s="81">
        <v>46204</v>
      </c>
      <c r="AS8" s="81">
        <v>46388</v>
      </c>
    </row>
    <row r="9" spans="1:45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93"/>
      <c r="Z9" s="82"/>
      <c r="AA9" s="86"/>
    </row>
    <row r="10" spans="1:45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93"/>
      <c r="Z10" s="82"/>
      <c r="AA10" s="86"/>
    </row>
    <row r="11" spans="1:45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1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8">
        <v>1381593</v>
      </c>
      <c r="S11" s="128">
        <v>122961.777</v>
      </c>
      <c r="T11" s="128">
        <v>1258631.223</v>
      </c>
      <c r="U11" s="64"/>
      <c r="V11" s="132">
        <f>$H11-MAX($V$5,$G11)</f>
        <v>1565</v>
      </c>
      <c r="W11" s="134">
        <v>571328.91338508739</v>
      </c>
      <c r="Z11" s="82"/>
      <c r="AA11" s="133">
        <f t="shared" ref="AA11:AA21" si="1">SUM(AB11:AS11)</f>
        <v>571328.91338508739</v>
      </c>
      <c r="AB11" s="129">
        <f>MAX((MIN(AB$8,$H11)-MAX(AB$7,$G11))/$V11*$W11,0)</f>
        <v>66077.018097572407</v>
      </c>
      <c r="AC11" s="129">
        <f t="shared" ref="AC11:AS19" si="2">MAX((MIN(AC$8,$H11)-MAX(AC$7,$G11))/$V11*$W11,0)</f>
        <v>67172.217292559799</v>
      </c>
      <c r="AD11" s="129">
        <f t="shared" si="2"/>
        <v>66077.018097572407</v>
      </c>
      <c r="AE11" s="129">
        <f t="shared" si="2"/>
        <v>67172.217292559799</v>
      </c>
      <c r="AF11" s="129">
        <f t="shared" si="2"/>
        <v>66442.084495901538</v>
      </c>
      <c r="AG11" s="129">
        <f t="shared" si="2"/>
        <v>67172.217292559799</v>
      </c>
      <c r="AH11" s="129">
        <f t="shared" si="2"/>
        <v>66077.018097572407</v>
      </c>
      <c r="AI11" s="129">
        <f t="shared" si="2"/>
        <v>67172.217292559799</v>
      </c>
      <c r="AJ11" s="129">
        <f t="shared" si="2"/>
        <v>37966.905426229452</v>
      </c>
      <c r="AK11" s="129">
        <f t="shared" si="2"/>
        <v>0</v>
      </c>
      <c r="AL11" s="129">
        <f t="shared" si="2"/>
        <v>0</v>
      </c>
      <c r="AM11" s="129">
        <f t="shared" si="2"/>
        <v>0</v>
      </c>
      <c r="AN11" s="129">
        <f t="shared" si="2"/>
        <v>0</v>
      </c>
      <c r="AO11" s="129">
        <f t="shared" si="2"/>
        <v>0</v>
      </c>
      <c r="AP11" s="129">
        <f t="shared" si="2"/>
        <v>0</v>
      </c>
      <c r="AQ11" s="129">
        <f t="shared" si="2"/>
        <v>0</v>
      </c>
      <c r="AR11" s="129">
        <f t="shared" si="2"/>
        <v>0</v>
      </c>
      <c r="AS11" s="129">
        <f t="shared" si="2"/>
        <v>0</v>
      </c>
    </row>
    <row r="12" spans="1:45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1">
        <f t="shared" ref="I12:I21" si="3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8">
        <v>1352852</v>
      </c>
      <c r="S12" s="128"/>
      <c r="T12" s="128">
        <v>1352852</v>
      </c>
      <c r="U12" s="64"/>
      <c r="V12" s="132">
        <f t="shared" ref="V12:V19" si="4">$H12-MAX($V$5,$G12)</f>
        <v>1592</v>
      </c>
      <c r="W12" s="134">
        <v>592197.60565169132</v>
      </c>
      <c r="Z12" s="82"/>
      <c r="AA12" s="133">
        <f t="shared" si="1"/>
        <v>592197.60565169132</v>
      </c>
      <c r="AB12" s="129">
        <f t="shared" ref="AB12:AB19" si="5">MAX((MIN(AB$8,$H12)-MAX(AB$7,$G12))/$V12*$W12,0)</f>
        <v>67328.999135022692</v>
      </c>
      <c r="AC12" s="129">
        <f t="shared" si="2"/>
        <v>68444.949396929151</v>
      </c>
      <c r="AD12" s="129">
        <f t="shared" si="2"/>
        <v>67328.999135022692</v>
      </c>
      <c r="AE12" s="129">
        <f t="shared" si="2"/>
        <v>68444.949396929151</v>
      </c>
      <c r="AF12" s="129">
        <f t="shared" si="2"/>
        <v>67700.982555658178</v>
      </c>
      <c r="AG12" s="129">
        <f t="shared" si="2"/>
        <v>68444.949396929151</v>
      </c>
      <c r="AH12" s="129">
        <f t="shared" si="2"/>
        <v>67328.999135022692</v>
      </c>
      <c r="AI12" s="129">
        <f t="shared" si="2"/>
        <v>68444.949396929151</v>
      </c>
      <c r="AJ12" s="129">
        <f t="shared" si="2"/>
        <v>48729.828103248467</v>
      </c>
      <c r="AK12" s="129">
        <f t="shared" si="2"/>
        <v>0</v>
      </c>
      <c r="AL12" s="129">
        <f t="shared" si="2"/>
        <v>0</v>
      </c>
      <c r="AM12" s="129">
        <f t="shared" si="2"/>
        <v>0</v>
      </c>
      <c r="AN12" s="129">
        <f t="shared" si="2"/>
        <v>0</v>
      </c>
      <c r="AO12" s="129">
        <f t="shared" si="2"/>
        <v>0</v>
      </c>
      <c r="AP12" s="129">
        <f t="shared" si="2"/>
        <v>0</v>
      </c>
      <c r="AQ12" s="129">
        <f t="shared" si="2"/>
        <v>0</v>
      </c>
      <c r="AR12" s="129">
        <f t="shared" si="2"/>
        <v>0</v>
      </c>
      <c r="AS12" s="129">
        <f t="shared" si="2"/>
        <v>0</v>
      </c>
    </row>
    <row r="13" spans="1:45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1">
        <f t="shared" si="3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8">
        <v>1328134</v>
      </c>
      <c r="S13" s="128">
        <v>65344.192799999997</v>
      </c>
      <c r="T13" s="128">
        <v>1262789.8071999999</v>
      </c>
      <c r="U13" s="64"/>
      <c r="V13" s="132">
        <f t="shared" si="4"/>
        <v>1614</v>
      </c>
      <c r="W13" s="134">
        <v>613378.92943818215</v>
      </c>
      <c r="Z13" s="82"/>
      <c r="AA13" s="133">
        <f t="shared" si="1"/>
        <v>613378.92943818215</v>
      </c>
      <c r="AB13" s="129">
        <f t="shared" si="5"/>
        <v>68786.608567726755</v>
      </c>
      <c r="AC13" s="129">
        <f t="shared" si="2"/>
        <v>69926.718101998456</v>
      </c>
      <c r="AD13" s="129">
        <f t="shared" si="2"/>
        <v>68786.608567726755</v>
      </c>
      <c r="AE13" s="129">
        <f t="shared" si="2"/>
        <v>69926.718101998456</v>
      </c>
      <c r="AF13" s="129">
        <f t="shared" si="2"/>
        <v>69166.64507915065</v>
      </c>
      <c r="AG13" s="129">
        <f t="shared" si="2"/>
        <v>69926.718101998456</v>
      </c>
      <c r="AH13" s="129">
        <f t="shared" si="2"/>
        <v>68786.608567726755</v>
      </c>
      <c r="AI13" s="129">
        <f t="shared" si="2"/>
        <v>69926.718101998456</v>
      </c>
      <c r="AJ13" s="129">
        <f t="shared" si="2"/>
        <v>58145.586247857413</v>
      </c>
      <c r="AK13" s="129">
        <f t="shared" si="2"/>
        <v>0</v>
      </c>
      <c r="AL13" s="129">
        <f t="shared" si="2"/>
        <v>0</v>
      </c>
      <c r="AM13" s="129">
        <f t="shared" si="2"/>
        <v>0</v>
      </c>
      <c r="AN13" s="129">
        <f t="shared" si="2"/>
        <v>0</v>
      </c>
      <c r="AO13" s="129">
        <f t="shared" si="2"/>
        <v>0</v>
      </c>
      <c r="AP13" s="129">
        <f t="shared" si="2"/>
        <v>0</v>
      </c>
      <c r="AQ13" s="129">
        <f t="shared" si="2"/>
        <v>0</v>
      </c>
      <c r="AR13" s="129">
        <f t="shared" si="2"/>
        <v>0</v>
      </c>
      <c r="AS13" s="129">
        <f t="shared" si="2"/>
        <v>0</v>
      </c>
    </row>
    <row r="14" spans="1:45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1">
        <f t="shared" si="3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8">
        <v>1425130.6069038401</v>
      </c>
      <c r="S14" s="128"/>
      <c r="T14" s="128">
        <v>1425130.6069038401</v>
      </c>
      <c r="U14" s="64"/>
      <c r="V14" s="132">
        <f t="shared" si="4"/>
        <v>1638</v>
      </c>
      <c r="W14" s="134">
        <v>632606.1912113959</v>
      </c>
      <c r="Z14" s="82"/>
      <c r="AA14" s="133">
        <f t="shared" si="1"/>
        <v>632606.1912113959</v>
      </c>
      <c r="AB14" s="129">
        <f t="shared" si="5"/>
        <v>69903.370335325191</v>
      </c>
      <c r="AC14" s="129">
        <f t="shared" si="2"/>
        <v>71061.989733148264</v>
      </c>
      <c r="AD14" s="129">
        <f t="shared" si="2"/>
        <v>69903.370335325191</v>
      </c>
      <c r="AE14" s="129">
        <f t="shared" si="2"/>
        <v>71061.989733148264</v>
      </c>
      <c r="AF14" s="129">
        <f t="shared" si="2"/>
        <v>70289.576801266201</v>
      </c>
      <c r="AG14" s="129">
        <f t="shared" si="2"/>
        <v>71061.989733148264</v>
      </c>
      <c r="AH14" s="129">
        <f t="shared" si="2"/>
        <v>69903.370335325191</v>
      </c>
      <c r="AI14" s="129">
        <f t="shared" si="2"/>
        <v>71061.989733148264</v>
      </c>
      <c r="AJ14" s="129">
        <f t="shared" si="2"/>
        <v>68358.544471561094</v>
      </c>
      <c r="AK14" s="129">
        <f t="shared" si="2"/>
        <v>0</v>
      </c>
      <c r="AL14" s="129">
        <f t="shared" si="2"/>
        <v>0</v>
      </c>
      <c r="AM14" s="129">
        <f t="shared" si="2"/>
        <v>0</v>
      </c>
      <c r="AN14" s="129">
        <f t="shared" si="2"/>
        <v>0</v>
      </c>
      <c r="AO14" s="129">
        <f t="shared" si="2"/>
        <v>0</v>
      </c>
      <c r="AP14" s="129">
        <f t="shared" si="2"/>
        <v>0</v>
      </c>
      <c r="AQ14" s="129">
        <f t="shared" si="2"/>
        <v>0</v>
      </c>
      <c r="AR14" s="129">
        <f t="shared" si="2"/>
        <v>0</v>
      </c>
      <c r="AS14" s="129">
        <f t="shared" si="2"/>
        <v>0</v>
      </c>
    </row>
    <row r="15" spans="1:45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1">
        <f t="shared" si="3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8">
        <v>1449900.2282753501</v>
      </c>
      <c r="S15" s="128"/>
      <c r="T15" s="128">
        <v>1449900.2282753501</v>
      </c>
      <c r="U15" s="64"/>
      <c r="V15" s="132">
        <f t="shared" si="4"/>
        <v>1646</v>
      </c>
      <c r="W15" s="134">
        <v>639411.63717973791</v>
      </c>
      <c r="Z15" s="82"/>
      <c r="AA15" s="133">
        <f t="shared" si="1"/>
        <v>639411.63717973779</v>
      </c>
      <c r="AB15" s="129">
        <f t="shared" si="5"/>
        <v>70311.972253664979</v>
      </c>
      <c r="AC15" s="129">
        <f t="shared" si="2"/>
        <v>71477.364058974345</v>
      </c>
      <c r="AD15" s="129">
        <f t="shared" si="2"/>
        <v>70311.972253664979</v>
      </c>
      <c r="AE15" s="129">
        <f t="shared" si="2"/>
        <v>71477.364058974345</v>
      </c>
      <c r="AF15" s="129">
        <f t="shared" si="2"/>
        <v>70700.436188768101</v>
      </c>
      <c r="AG15" s="129">
        <f t="shared" si="2"/>
        <v>71477.364058974345</v>
      </c>
      <c r="AH15" s="129">
        <f t="shared" si="2"/>
        <v>70311.972253664979</v>
      </c>
      <c r="AI15" s="129">
        <f t="shared" si="2"/>
        <v>71477.364058974345</v>
      </c>
      <c r="AJ15" s="129">
        <f t="shared" si="2"/>
        <v>70311.972253664979</v>
      </c>
      <c r="AK15" s="129">
        <f t="shared" si="2"/>
        <v>1553.8557404124856</v>
      </c>
      <c r="AL15" s="129">
        <f t="shared" si="2"/>
        <v>0</v>
      </c>
      <c r="AM15" s="129">
        <f t="shared" si="2"/>
        <v>0</v>
      </c>
      <c r="AN15" s="129">
        <f t="shared" si="2"/>
        <v>0</v>
      </c>
      <c r="AO15" s="129">
        <f t="shared" si="2"/>
        <v>0</v>
      </c>
      <c r="AP15" s="129">
        <f t="shared" si="2"/>
        <v>0</v>
      </c>
      <c r="AQ15" s="129">
        <f t="shared" si="2"/>
        <v>0</v>
      </c>
      <c r="AR15" s="129">
        <f t="shared" si="2"/>
        <v>0</v>
      </c>
      <c r="AS15" s="129">
        <f t="shared" si="2"/>
        <v>0</v>
      </c>
    </row>
    <row r="16" spans="1:45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1">
        <f t="shared" si="3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8">
        <v>1529241.13265311</v>
      </c>
      <c r="S16" s="128">
        <v>200024.74015102701</v>
      </c>
      <c r="T16" s="128">
        <v>1329216.39250209</v>
      </c>
      <c r="U16" s="64"/>
      <c r="V16" s="132">
        <f t="shared" si="4"/>
        <v>1919</v>
      </c>
      <c r="W16" s="134">
        <v>609343.70265854849</v>
      </c>
      <c r="Z16" s="82"/>
      <c r="AA16" s="133">
        <f t="shared" si="1"/>
        <v>609343.70265854837</v>
      </c>
      <c r="AB16" s="129">
        <f t="shared" si="5"/>
        <v>0</v>
      </c>
      <c r="AC16" s="129">
        <f t="shared" si="2"/>
        <v>0</v>
      </c>
      <c r="AD16" s="129">
        <f t="shared" si="2"/>
        <v>0</v>
      </c>
      <c r="AE16" s="129">
        <f t="shared" si="2"/>
        <v>29530.466048590417</v>
      </c>
      <c r="AF16" s="129">
        <f t="shared" si="2"/>
        <v>57790.804525198451</v>
      </c>
      <c r="AG16" s="129">
        <f t="shared" si="2"/>
        <v>58425.868311189639</v>
      </c>
      <c r="AH16" s="129">
        <f t="shared" si="2"/>
        <v>57473.272632202854</v>
      </c>
      <c r="AI16" s="129">
        <f t="shared" si="2"/>
        <v>58425.868311189639</v>
      </c>
      <c r="AJ16" s="129">
        <f t="shared" si="2"/>
        <v>57473.272632202854</v>
      </c>
      <c r="AK16" s="129">
        <f t="shared" si="2"/>
        <v>58425.868311189639</v>
      </c>
      <c r="AL16" s="129">
        <f t="shared" si="2"/>
        <v>57473.272632202854</v>
      </c>
      <c r="AM16" s="129">
        <f t="shared" si="2"/>
        <v>58425.868311189639</v>
      </c>
      <c r="AN16" s="129">
        <f t="shared" si="2"/>
        <v>57790.804525198451</v>
      </c>
      <c r="AO16" s="129">
        <f t="shared" si="2"/>
        <v>58108.336418194041</v>
      </c>
      <c r="AP16" s="129">
        <f t="shared" si="2"/>
        <v>0</v>
      </c>
      <c r="AQ16" s="129">
        <f t="shared" si="2"/>
        <v>0</v>
      </c>
      <c r="AR16" s="129">
        <f t="shared" si="2"/>
        <v>0</v>
      </c>
      <c r="AS16" s="129">
        <f t="shared" si="2"/>
        <v>0</v>
      </c>
    </row>
    <row r="17" spans="1:45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1">
        <f t="shared" si="3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8">
        <v>5974901.4726418098</v>
      </c>
      <c r="S17" s="128">
        <v>2884682.4309914699</v>
      </c>
      <c r="T17" s="128">
        <v>3090219.04165034</v>
      </c>
      <c r="U17" s="64"/>
      <c r="V17" s="132">
        <f t="shared" si="4"/>
        <v>2922</v>
      </c>
      <c r="W17" s="134">
        <v>1815037.6220245156</v>
      </c>
      <c r="Z17" s="82"/>
      <c r="AA17" s="133">
        <f t="shared" si="1"/>
        <v>1815037.6220245161</v>
      </c>
      <c r="AB17" s="129">
        <f t="shared" si="5"/>
        <v>111809.29909801944</v>
      </c>
      <c r="AC17" s="129">
        <f t="shared" si="2"/>
        <v>114293.95018908654</v>
      </c>
      <c r="AD17" s="129">
        <f t="shared" si="2"/>
        <v>112430.46187078622</v>
      </c>
      <c r="AE17" s="129">
        <f t="shared" si="2"/>
        <v>114293.95018908654</v>
      </c>
      <c r="AF17" s="129">
        <f t="shared" si="2"/>
        <v>113051.624643553</v>
      </c>
      <c r="AG17" s="129">
        <f t="shared" si="2"/>
        <v>114293.95018908654</v>
      </c>
      <c r="AH17" s="129">
        <f t="shared" si="2"/>
        <v>112430.46187078622</v>
      </c>
      <c r="AI17" s="129">
        <f t="shared" si="2"/>
        <v>114293.95018908654</v>
      </c>
      <c r="AJ17" s="129">
        <f t="shared" si="2"/>
        <v>112430.46187078622</v>
      </c>
      <c r="AK17" s="129">
        <f t="shared" si="2"/>
        <v>114293.95018908654</v>
      </c>
      <c r="AL17" s="129">
        <f t="shared" si="2"/>
        <v>112430.46187078622</v>
      </c>
      <c r="AM17" s="129">
        <f t="shared" si="2"/>
        <v>114293.95018908654</v>
      </c>
      <c r="AN17" s="129">
        <f t="shared" si="2"/>
        <v>113051.624643553</v>
      </c>
      <c r="AO17" s="129">
        <f t="shared" si="2"/>
        <v>114293.95018908654</v>
      </c>
      <c r="AP17" s="129">
        <f t="shared" si="2"/>
        <v>112430.46187078622</v>
      </c>
      <c r="AQ17" s="129">
        <f t="shared" si="2"/>
        <v>114293.95018908654</v>
      </c>
      <c r="AR17" s="129">
        <f t="shared" si="2"/>
        <v>621.16277276677465</v>
      </c>
      <c r="AS17" s="129">
        <f t="shared" si="2"/>
        <v>0</v>
      </c>
    </row>
    <row r="18" spans="1:45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1">
        <f t="shared" si="3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8">
        <v>3972503.7112473501</v>
      </c>
      <c r="S18" s="128">
        <v>1776900.9100409399</v>
      </c>
      <c r="T18" s="128">
        <v>2195602.8012064099</v>
      </c>
      <c r="U18" s="64"/>
      <c r="V18" s="132">
        <f t="shared" si="4"/>
        <v>2922</v>
      </c>
      <c r="W18" s="134">
        <v>1270526.3354171608</v>
      </c>
      <c r="Z18" s="82"/>
      <c r="AA18" s="133">
        <f t="shared" si="1"/>
        <v>1270526.3354171608</v>
      </c>
      <c r="AB18" s="129">
        <f t="shared" si="5"/>
        <v>78266.509368613595</v>
      </c>
      <c r="AC18" s="129">
        <f t="shared" si="2"/>
        <v>80005.765132360568</v>
      </c>
      <c r="AD18" s="129">
        <f t="shared" si="2"/>
        <v>78701.323309550338</v>
      </c>
      <c r="AE18" s="129">
        <f t="shared" si="2"/>
        <v>80005.765132360568</v>
      </c>
      <c r="AF18" s="129">
        <f t="shared" si="2"/>
        <v>79136.137250487081</v>
      </c>
      <c r="AG18" s="129">
        <f t="shared" si="2"/>
        <v>80005.765132360568</v>
      </c>
      <c r="AH18" s="129">
        <f t="shared" si="2"/>
        <v>78701.323309550338</v>
      </c>
      <c r="AI18" s="129">
        <f t="shared" si="2"/>
        <v>80005.765132360568</v>
      </c>
      <c r="AJ18" s="129">
        <f t="shared" si="2"/>
        <v>78701.323309550338</v>
      </c>
      <c r="AK18" s="129">
        <f t="shared" si="2"/>
        <v>80005.765132360568</v>
      </c>
      <c r="AL18" s="129">
        <f t="shared" si="2"/>
        <v>78701.323309550338</v>
      </c>
      <c r="AM18" s="129">
        <f t="shared" si="2"/>
        <v>80005.765132360568</v>
      </c>
      <c r="AN18" s="129">
        <f t="shared" si="2"/>
        <v>79136.137250487081</v>
      </c>
      <c r="AO18" s="129">
        <f t="shared" si="2"/>
        <v>80005.765132360568</v>
      </c>
      <c r="AP18" s="129">
        <f t="shared" si="2"/>
        <v>78701.323309550338</v>
      </c>
      <c r="AQ18" s="129">
        <f t="shared" si="2"/>
        <v>80005.765132360568</v>
      </c>
      <c r="AR18" s="129">
        <f t="shared" si="2"/>
        <v>434.8139409367422</v>
      </c>
      <c r="AS18" s="129">
        <f t="shared" si="2"/>
        <v>0</v>
      </c>
    </row>
    <row r="19" spans="1:45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1">
        <f t="shared" si="3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8">
        <v>1827361.9317906599</v>
      </c>
      <c r="S19" s="128"/>
      <c r="T19" s="128">
        <v>1827361.9317906599</v>
      </c>
      <c r="U19" s="64"/>
      <c r="V19" s="132">
        <f t="shared" si="4"/>
        <v>2032</v>
      </c>
      <c r="W19" s="134">
        <v>993209.78163609246</v>
      </c>
      <c r="Z19" s="82"/>
      <c r="AA19" s="133">
        <f t="shared" si="1"/>
        <v>993209.78163609223</v>
      </c>
      <c r="AB19" s="129">
        <f t="shared" si="5"/>
        <v>88469.965785498382</v>
      </c>
      <c r="AC19" s="129">
        <f t="shared" si="2"/>
        <v>89936.318809567427</v>
      </c>
      <c r="AD19" s="129">
        <f t="shared" si="2"/>
        <v>88469.965785498382</v>
      </c>
      <c r="AE19" s="129">
        <f t="shared" si="2"/>
        <v>89936.318809567427</v>
      </c>
      <c r="AF19" s="129">
        <f t="shared" si="2"/>
        <v>88958.750126854735</v>
      </c>
      <c r="AG19" s="129">
        <f t="shared" si="2"/>
        <v>89936.318809567427</v>
      </c>
      <c r="AH19" s="129">
        <f t="shared" si="2"/>
        <v>88469.965785498382</v>
      </c>
      <c r="AI19" s="129">
        <f t="shared" si="2"/>
        <v>89936.318809567427</v>
      </c>
      <c r="AJ19" s="129">
        <f t="shared" si="2"/>
        <v>88469.965785498382</v>
      </c>
      <c r="AK19" s="129">
        <f t="shared" si="2"/>
        <v>89936.318809567427</v>
      </c>
      <c r="AL19" s="129">
        <f t="shared" si="2"/>
        <v>88469.965785498382</v>
      </c>
      <c r="AM19" s="129">
        <f t="shared" si="2"/>
        <v>12219.608533908618</v>
      </c>
      <c r="AN19" s="129">
        <f t="shared" si="2"/>
        <v>0</v>
      </c>
      <c r="AO19" s="129">
        <f t="shared" si="2"/>
        <v>0</v>
      </c>
      <c r="AP19" s="129">
        <f t="shared" si="2"/>
        <v>0</v>
      </c>
      <c r="AQ19" s="129">
        <f t="shared" si="2"/>
        <v>0</v>
      </c>
      <c r="AR19" s="129">
        <f t="shared" si="2"/>
        <v>0</v>
      </c>
      <c r="AS19" s="129">
        <f t="shared" si="2"/>
        <v>0</v>
      </c>
    </row>
    <row r="20" spans="1:45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1">
        <f t="shared" si="3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8">
        <v>102000</v>
      </c>
      <c r="S20" s="128"/>
      <c r="T20" s="128">
        <v>102000</v>
      </c>
      <c r="U20" s="64"/>
      <c r="V20" s="132"/>
      <c r="W20" s="128"/>
      <c r="Y20" s="132">
        <f>$H20-MAX($Y$5,$G20)</f>
        <v>1644</v>
      </c>
      <c r="Z20" s="134">
        <v>8040.4976160704846</v>
      </c>
      <c r="AA20" s="133">
        <f t="shared" si="1"/>
        <v>8040.4976160704837</v>
      </c>
      <c r="AB20" s="136"/>
      <c r="AC20" s="129">
        <f t="shared" ref="AC20:AS21" si="6">MAX((MIN(AC$8,$H20)-MAX(AC$7,$G20))/$Y20*$Z20,0)</f>
        <v>899.9097088546041</v>
      </c>
      <c r="AD20" s="129">
        <f t="shared" si="6"/>
        <v>885.23726794936601</v>
      </c>
      <c r="AE20" s="129">
        <f t="shared" si="6"/>
        <v>899.9097088546041</v>
      </c>
      <c r="AF20" s="129">
        <f t="shared" si="6"/>
        <v>890.12808158444545</v>
      </c>
      <c r="AG20" s="129">
        <f t="shared" si="6"/>
        <v>899.9097088546041</v>
      </c>
      <c r="AH20" s="129">
        <f t="shared" si="6"/>
        <v>885.23726794936601</v>
      </c>
      <c r="AI20" s="129">
        <f t="shared" si="6"/>
        <v>899.9097088546041</v>
      </c>
      <c r="AJ20" s="129">
        <f t="shared" si="6"/>
        <v>885.23726794936601</v>
      </c>
      <c r="AK20" s="129">
        <f t="shared" si="6"/>
        <v>895.01889521952478</v>
      </c>
      <c r="AL20" s="129">
        <f t="shared" si="6"/>
        <v>0</v>
      </c>
      <c r="AM20" s="129">
        <f t="shared" si="6"/>
        <v>0</v>
      </c>
      <c r="AN20" s="129">
        <f t="shared" si="6"/>
        <v>0</v>
      </c>
      <c r="AO20" s="129">
        <f t="shared" si="6"/>
        <v>0</v>
      </c>
      <c r="AP20" s="129">
        <f t="shared" si="6"/>
        <v>0</v>
      </c>
      <c r="AQ20" s="129">
        <f t="shared" si="6"/>
        <v>0</v>
      </c>
      <c r="AR20" s="129">
        <f t="shared" si="6"/>
        <v>0</v>
      </c>
      <c r="AS20" s="129">
        <f t="shared" si="6"/>
        <v>0</v>
      </c>
    </row>
    <row r="21" spans="1:45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1">
        <f t="shared" si="3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8">
        <v>119000</v>
      </c>
      <c r="S21" s="128"/>
      <c r="T21" s="128">
        <v>119000</v>
      </c>
      <c r="U21" s="64"/>
      <c r="V21" s="132"/>
      <c r="W21" s="128"/>
      <c r="Y21" s="132">
        <f>$H21-MAX($Y$5,$G21)</f>
        <v>1644</v>
      </c>
      <c r="Z21" s="134">
        <v>9380.5805520822323</v>
      </c>
      <c r="AA21" s="133">
        <f t="shared" si="1"/>
        <v>9380.5805520822341</v>
      </c>
      <c r="AB21" s="136"/>
      <c r="AC21" s="129">
        <f t="shared" si="6"/>
        <v>1049.8946603303716</v>
      </c>
      <c r="AD21" s="129">
        <f t="shared" si="6"/>
        <v>1032.7768126075937</v>
      </c>
      <c r="AE21" s="129">
        <f t="shared" si="6"/>
        <v>1049.8946603303716</v>
      </c>
      <c r="AF21" s="129">
        <f t="shared" si="6"/>
        <v>1038.4827618485197</v>
      </c>
      <c r="AG21" s="129">
        <f t="shared" si="6"/>
        <v>1049.8946603303716</v>
      </c>
      <c r="AH21" s="129">
        <f t="shared" si="6"/>
        <v>1032.7768126075937</v>
      </c>
      <c r="AI21" s="129">
        <f t="shared" si="6"/>
        <v>1049.8946603303716</v>
      </c>
      <c r="AJ21" s="129">
        <f t="shared" si="6"/>
        <v>1032.7768126075937</v>
      </c>
      <c r="AK21" s="129">
        <f t="shared" si="6"/>
        <v>1044.1887110894456</v>
      </c>
      <c r="AL21" s="129">
        <f t="shared" si="6"/>
        <v>0</v>
      </c>
      <c r="AM21" s="129">
        <f t="shared" si="6"/>
        <v>0</v>
      </c>
      <c r="AN21" s="129">
        <f t="shared" si="6"/>
        <v>0</v>
      </c>
      <c r="AO21" s="129">
        <f t="shared" si="6"/>
        <v>0</v>
      </c>
      <c r="AP21" s="129">
        <f t="shared" si="6"/>
        <v>0</v>
      </c>
      <c r="AQ21" s="129">
        <f t="shared" si="6"/>
        <v>0</v>
      </c>
      <c r="AR21" s="129">
        <f t="shared" si="6"/>
        <v>0</v>
      </c>
      <c r="AS21" s="129">
        <f t="shared" si="6"/>
        <v>0</v>
      </c>
    </row>
    <row r="22" spans="1:45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0">
        <f>SUM(R11:R21)</f>
        <v>20462618.083512124</v>
      </c>
      <c r="S22" s="130">
        <f>SUM(S11:S21)</f>
        <v>5049914.0509834364</v>
      </c>
      <c r="T22" s="130">
        <f>SUM(T11:T21)</f>
        <v>15412704.032528689</v>
      </c>
      <c r="U22" s="64"/>
      <c r="V22" s="64"/>
      <c r="W22" s="95">
        <f>SUM(W11:W21)</f>
        <v>7737040.7186024124</v>
      </c>
      <c r="X22" s="93"/>
      <c r="Y22" s="93"/>
      <c r="Z22" s="95">
        <f>SUM(Z11:Z21)</f>
        <v>17421.078168152715</v>
      </c>
      <c r="AA22" s="130">
        <f>SUM(AA11:AA21)</f>
        <v>7754461.7967705652</v>
      </c>
      <c r="AB22" s="130">
        <f t="shared" ref="AB22:AS22" si="7">SUM(AB11:AB21)</f>
        <v>620953.7426414435</v>
      </c>
      <c r="AC22" s="130">
        <f t="shared" si="7"/>
        <v>634269.07708380965</v>
      </c>
      <c r="AD22" s="130">
        <f t="shared" si="7"/>
        <v>623927.73343570391</v>
      </c>
      <c r="AE22" s="130">
        <f t="shared" si="7"/>
        <v>663799.54313240002</v>
      </c>
      <c r="AF22" s="130">
        <f t="shared" si="7"/>
        <v>685165.65251027094</v>
      </c>
      <c r="AG22" s="130">
        <f t="shared" si="7"/>
        <v>692694.94539499923</v>
      </c>
      <c r="AH22" s="130">
        <f t="shared" si="7"/>
        <v>681401.00606790674</v>
      </c>
      <c r="AI22" s="130">
        <f t="shared" si="7"/>
        <v>692694.94539499923</v>
      </c>
      <c r="AJ22" s="130">
        <f t="shared" si="7"/>
        <v>622505.87418115605</v>
      </c>
      <c r="AK22" s="130">
        <f t="shared" si="7"/>
        <v>346154.96578892565</v>
      </c>
      <c r="AL22" s="130">
        <f t="shared" si="7"/>
        <v>337075.02359803778</v>
      </c>
      <c r="AM22" s="130">
        <f t="shared" si="7"/>
        <v>264945.19216654537</v>
      </c>
      <c r="AN22" s="130">
        <f t="shared" si="7"/>
        <v>249978.56641923854</v>
      </c>
      <c r="AO22" s="130">
        <f t="shared" si="7"/>
        <v>252408.05173964115</v>
      </c>
      <c r="AP22" s="130">
        <f t="shared" si="7"/>
        <v>191131.78518033656</v>
      </c>
      <c r="AQ22" s="130">
        <f t="shared" si="7"/>
        <v>194299.71532144712</v>
      </c>
      <c r="AR22" s="130">
        <f t="shared" si="7"/>
        <v>1055.9767137035169</v>
      </c>
      <c r="AS22" s="130">
        <f t="shared" si="7"/>
        <v>0</v>
      </c>
    </row>
    <row r="23" spans="1:45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5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5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AA25" s="73"/>
    </row>
    <row r="26" spans="1:45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AA26" s="73"/>
    </row>
    <row r="27" spans="1:45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AA27" s="73"/>
    </row>
    <row r="28" spans="1:45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AA28" s="102"/>
    </row>
    <row r="29" spans="1:45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AA29" s="104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45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5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AA31" s="93"/>
    </row>
    <row r="32" spans="1:45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93" customWidth="1"/>
    <col min="2" max="2" width="12.140625" style="93" bestFit="1" customWidth="1"/>
    <col min="3" max="3" width="8.7109375" style="93" bestFit="1" customWidth="1"/>
    <col min="4" max="4" width="45.42578125" style="93" bestFit="1" customWidth="1"/>
    <col min="5" max="5" width="12.42578125" style="99" bestFit="1" customWidth="1"/>
    <col min="6" max="6" width="8.42578125" style="105" customWidth="1"/>
    <col min="7" max="7" width="9.28515625" style="96" bestFit="1" customWidth="1"/>
    <col min="8" max="8" width="8.42578125" style="96" bestFit="1" customWidth="1"/>
    <col min="9" max="9" width="14.42578125" style="99" bestFit="1" customWidth="1"/>
    <col min="10" max="10" width="4.28515625" style="101" bestFit="1" customWidth="1"/>
    <col min="11" max="11" width="4" style="101" bestFit="1" customWidth="1"/>
    <col min="12" max="12" width="7.140625" style="106" bestFit="1" customWidth="1"/>
    <col min="13" max="13" width="2.85546875" style="101" customWidth="1"/>
    <col min="14" max="14" width="8.42578125" style="101" bestFit="1" customWidth="1"/>
    <col min="15" max="15" width="4.28515625" style="99" bestFit="1" customWidth="1"/>
    <col min="16" max="16" width="12.42578125" style="107" bestFit="1" customWidth="1"/>
    <col min="17" max="17" width="1.7109375" style="93" customWidth="1"/>
    <col min="18" max="18" width="23" style="93" bestFit="1" customWidth="1"/>
    <col min="19" max="19" width="10.28515625" style="93" bestFit="1" customWidth="1"/>
    <col min="20" max="20" width="11.28515625" style="93" bestFit="1" customWidth="1"/>
    <col min="21" max="21" width="2.28515625" style="93" customWidth="1"/>
    <col min="22" max="22" width="17.42578125" style="93" bestFit="1" customWidth="1"/>
    <col min="23" max="23" width="11.28515625" style="93" bestFit="1" customWidth="1"/>
    <col min="24" max="24" width="3.28515625" style="93" customWidth="1"/>
    <col min="25" max="25" width="11.28515625" style="99" bestFit="1" customWidth="1"/>
    <col min="26" max="26" width="8.7109375" style="99" bestFit="1" customWidth="1"/>
    <col min="27" max="28" width="9" style="99" bestFit="1" customWidth="1"/>
    <col min="29" max="29" width="8.7109375" style="99" bestFit="1" customWidth="1"/>
    <col min="30" max="31" width="10.28515625" style="93" bestFit="1" customWidth="1"/>
    <col min="32" max="32" width="9.42578125" style="93" bestFit="1" customWidth="1"/>
    <col min="33" max="34" width="10.28515625" style="93" bestFit="1" customWidth="1"/>
    <col min="35" max="35" width="9.85546875" style="93" bestFit="1" customWidth="1"/>
    <col min="36" max="36" width="9.42578125" style="93" bestFit="1" customWidth="1"/>
    <col min="37" max="37" width="9.85546875" style="93" bestFit="1" customWidth="1"/>
    <col min="38" max="38" width="10.28515625" style="93" bestFit="1" customWidth="1"/>
    <col min="39" max="39" width="9" style="93" bestFit="1" customWidth="1"/>
    <col min="40" max="41" width="8.7109375" style="93" bestFit="1" customWidth="1"/>
    <col min="42" max="44" width="9" style="93" bestFit="1" customWidth="1"/>
    <col min="45" max="47" width="8.7109375" style="93" bestFit="1" customWidth="1"/>
    <col min="48" max="48" width="9.140625" style="93"/>
    <col min="49" max="49" width="10.28515625" style="93" bestFit="1" customWidth="1"/>
    <col min="50" max="16384" width="9.140625" style="93"/>
  </cols>
  <sheetData>
    <row r="1" spans="1:49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Y1" s="60"/>
      <c r="Z1" s="60"/>
      <c r="AA1" s="60"/>
      <c r="AB1" s="60"/>
      <c r="AC1" s="60"/>
    </row>
    <row r="2" spans="1:49" s="64" customFormat="1" ht="23.25" x14ac:dyDescent="0.35">
      <c r="A2" s="187"/>
      <c r="B2" s="187"/>
      <c r="C2" s="187"/>
      <c r="D2" s="187"/>
      <c r="E2" s="187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66"/>
      <c r="Z2" s="66"/>
      <c r="AA2" s="66"/>
      <c r="AB2" s="66"/>
      <c r="AC2" s="66"/>
      <c r="AD2" s="67"/>
    </row>
    <row r="3" spans="1:49" s="64" customFormat="1" ht="23.25" x14ac:dyDescent="0.35">
      <c r="A3" s="188"/>
      <c r="B3" s="188"/>
      <c r="C3" s="188"/>
      <c r="D3" s="188"/>
      <c r="E3" s="188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58"/>
      <c r="Y3" s="66"/>
      <c r="Z3" s="66"/>
      <c r="AA3" s="66"/>
      <c r="AB3" s="66"/>
      <c r="AC3" s="66"/>
      <c r="AD3" s="67"/>
    </row>
    <row r="4" spans="1:49" s="64" customFormat="1" ht="23.25" x14ac:dyDescent="0.35">
      <c r="A4" s="147"/>
      <c r="B4" s="147"/>
      <c r="C4" s="147"/>
      <c r="D4" s="147"/>
      <c r="E4" s="68"/>
      <c r="F4" s="146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W4" s="58"/>
      <c r="X4" s="58"/>
      <c r="Y4" s="66"/>
      <c r="Z4" s="66"/>
      <c r="AA4" s="66"/>
      <c r="AB4" s="66"/>
      <c r="AC4" s="66"/>
      <c r="AD4" s="67"/>
    </row>
    <row r="5" spans="1:49" s="64" customFormat="1" ht="15.75" x14ac:dyDescent="0.25">
      <c r="A5" s="147"/>
      <c r="B5" s="147"/>
      <c r="C5" s="147"/>
      <c r="D5" s="147"/>
      <c r="E5" s="68"/>
      <c r="F5" s="146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79" t="s">
        <v>12</v>
      </c>
      <c r="S5" s="196"/>
      <c r="T5" s="180"/>
      <c r="V5" s="179" t="s">
        <v>111</v>
      </c>
      <c r="W5" s="180"/>
      <c r="X5" s="93"/>
      <c r="Y5" s="66"/>
      <c r="Z5" s="66"/>
      <c r="AA5" s="66"/>
      <c r="AB5" s="66"/>
      <c r="AC5" s="66"/>
    </row>
    <row r="6" spans="1:49" s="78" customFormat="1" ht="13.35" customHeight="1" x14ac:dyDescent="0.25">
      <c r="A6" s="189" t="s">
        <v>39</v>
      </c>
      <c r="B6" s="192" t="s">
        <v>40</v>
      </c>
      <c r="C6" s="189" t="s">
        <v>41</v>
      </c>
      <c r="D6" s="143"/>
      <c r="E6" s="193" t="s">
        <v>42</v>
      </c>
      <c r="F6" s="181" t="s">
        <v>43</v>
      </c>
      <c r="G6" s="181" t="s">
        <v>44</v>
      </c>
      <c r="H6" s="181" t="s">
        <v>45</v>
      </c>
      <c r="I6" s="189" t="s">
        <v>101</v>
      </c>
      <c r="J6" s="197" t="s">
        <v>46</v>
      </c>
      <c r="K6" s="198"/>
      <c r="L6" s="203" t="s">
        <v>47</v>
      </c>
      <c r="M6" s="197" t="s">
        <v>48</v>
      </c>
      <c r="N6" s="198"/>
      <c r="O6" s="206" t="s">
        <v>49</v>
      </c>
      <c r="P6" s="207"/>
      <c r="Q6" s="75"/>
      <c r="R6" s="184" t="s">
        <v>13</v>
      </c>
      <c r="S6" s="181" t="s">
        <v>98</v>
      </c>
      <c r="T6" s="181" t="s">
        <v>99</v>
      </c>
      <c r="U6" s="64"/>
      <c r="V6" s="184" t="s">
        <v>104</v>
      </c>
      <c r="W6" s="181" t="s">
        <v>99</v>
      </c>
      <c r="X6" s="93"/>
      <c r="Y6" s="148"/>
      <c r="Z6" s="77" t="s">
        <v>112</v>
      </c>
      <c r="AA6" s="77" t="s">
        <v>113</v>
      </c>
      <c r="AB6" s="77" t="s">
        <v>114</v>
      </c>
      <c r="AC6" s="77" t="s">
        <v>115</v>
      </c>
      <c r="AD6" s="77" t="s">
        <v>50</v>
      </c>
      <c r="AE6" s="77" t="s">
        <v>51</v>
      </c>
      <c r="AF6" s="77" t="s">
        <v>52</v>
      </c>
      <c r="AG6" s="77" t="s">
        <v>53</v>
      </c>
      <c r="AH6" s="77" t="s">
        <v>54</v>
      </c>
      <c r="AI6" s="77" t="s">
        <v>55</v>
      </c>
      <c r="AJ6" s="77" t="s">
        <v>56</v>
      </c>
      <c r="AK6" s="77" t="s">
        <v>57</v>
      </c>
      <c r="AL6" s="77" t="s">
        <v>58</v>
      </c>
      <c r="AM6" s="77" t="s">
        <v>59</v>
      </c>
      <c r="AN6" s="77" t="s">
        <v>60</v>
      </c>
      <c r="AO6" s="77" t="s">
        <v>61</v>
      </c>
      <c r="AP6" s="77" t="s">
        <v>62</v>
      </c>
      <c r="AQ6" s="77" t="s">
        <v>63</v>
      </c>
      <c r="AR6" s="77" t="s">
        <v>64</v>
      </c>
      <c r="AS6" s="77" t="s">
        <v>65</v>
      </c>
      <c r="AT6" s="77" t="s">
        <v>66</v>
      </c>
      <c r="AU6" s="77" t="s">
        <v>67</v>
      </c>
    </row>
    <row r="7" spans="1:49" s="78" customFormat="1" ht="22.5" x14ac:dyDescent="0.25">
      <c r="A7" s="190"/>
      <c r="B7" s="192"/>
      <c r="C7" s="190"/>
      <c r="D7" s="144" t="s">
        <v>2</v>
      </c>
      <c r="E7" s="194"/>
      <c r="F7" s="182"/>
      <c r="G7" s="182"/>
      <c r="H7" s="182"/>
      <c r="I7" s="190"/>
      <c r="J7" s="199"/>
      <c r="K7" s="200"/>
      <c r="L7" s="204"/>
      <c r="M7" s="199"/>
      <c r="N7" s="200"/>
      <c r="O7" s="208"/>
      <c r="P7" s="209"/>
      <c r="Q7" s="75"/>
      <c r="R7" s="185"/>
      <c r="S7" s="182"/>
      <c r="T7" s="182"/>
      <c r="U7" s="64"/>
      <c r="V7" s="185"/>
      <c r="W7" s="182"/>
      <c r="X7" s="93"/>
      <c r="Y7" s="149" t="s">
        <v>68</v>
      </c>
      <c r="Z7" s="79">
        <v>42370</v>
      </c>
      <c r="AA7" s="79">
        <f t="shared" ref="AA7" si="0">Z8</f>
        <v>42552</v>
      </c>
      <c r="AB7" s="79">
        <v>42736</v>
      </c>
      <c r="AC7" s="79">
        <f t="shared" ref="AC7" si="1">AB8</f>
        <v>42917</v>
      </c>
      <c r="AD7" s="79">
        <v>43101</v>
      </c>
      <c r="AE7" s="79">
        <f>AD8</f>
        <v>43282</v>
      </c>
      <c r="AF7" s="79">
        <f t="shared" ref="AF7:AU7" si="2">AE8</f>
        <v>43466</v>
      </c>
      <c r="AG7" s="79">
        <f t="shared" si="2"/>
        <v>43647</v>
      </c>
      <c r="AH7" s="79">
        <f t="shared" si="2"/>
        <v>43831</v>
      </c>
      <c r="AI7" s="79">
        <f t="shared" si="2"/>
        <v>44013</v>
      </c>
      <c r="AJ7" s="79">
        <f t="shared" si="2"/>
        <v>44197</v>
      </c>
      <c r="AK7" s="79">
        <f t="shared" si="2"/>
        <v>44378</v>
      </c>
      <c r="AL7" s="79">
        <f t="shared" si="2"/>
        <v>44562</v>
      </c>
      <c r="AM7" s="79">
        <f t="shared" si="2"/>
        <v>44743</v>
      </c>
      <c r="AN7" s="79">
        <f t="shared" si="2"/>
        <v>44927</v>
      </c>
      <c r="AO7" s="79">
        <f t="shared" si="2"/>
        <v>45108</v>
      </c>
      <c r="AP7" s="79">
        <f t="shared" si="2"/>
        <v>45292</v>
      </c>
      <c r="AQ7" s="79">
        <f t="shared" si="2"/>
        <v>45474</v>
      </c>
      <c r="AR7" s="79">
        <f t="shared" si="2"/>
        <v>45658</v>
      </c>
      <c r="AS7" s="79">
        <f t="shared" si="2"/>
        <v>45839</v>
      </c>
      <c r="AT7" s="79">
        <f t="shared" si="2"/>
        <v>46023</v>
      </c>
      <c r="AU7" s="79">
        <f t="shared" si="2"/>
        <v>46204</v>
      </c>
    </row>
    <row r="8" spans="1:49" s="78" customFormat="1" ht="15.75" x14ac:dyDescent="0.25">
      <c r="A8" s="191"/>
      <c r="B8" s="192"/>
      <c r="C8" s="191"/>
      <c r="D8" s="145"/>
      <c r="E8" s="195"/>
      <c r="F8" s="183"/>
      <c r="G8" s="183"/>
      <c r="H8" s="183"/>
      <c r="I8" s="191"/>
      <c r="J8" s="201"/>
      <c r="K8" s="202"/>
      <c r="L8" s="205"/>
      <c r="M8" s="201"/>
      <c r="N8" s="202"/>
      <c r="O8" s="210"/>
      <c r="P8" s="211"/>
      <c r="Q8" s="75"/>
      <c r="R8" s="186"/>
      <c r="S8" s="183"/>
      <c r="T8" s="183"/>
      <c r="U8" s="64"/>
      <c r="V8" s="186"/>
      <c r="W8" s="183"/>
      <c r="X8" s="93"/>
      <c r="Y8" s="150"/>
      <c r="Z8" s="81">
        <v>42552</v>
      </c>
      <c r="AA8" s="81">
        <v>42736</v>
      </c>
      <c r="AB8" s="81">
        <v>42917</v>
      </c>
      <c r="AC8" s="81">
        <v>43101</v>
      </c>
      <c r="AD8" s="81">
        <v>43282</v>
      </c>
      <c r="AE8" s="81">
        <v>43466</v>
      </c>
      <c r="AF8" s="81">
        <v>43647</v>
      </c>
      <c r="AG8" s="81">
        <v>43831</v>
      </c>
      <c r="AH8" s="81">
        <v>44013</v>
      </c>
      <c r="AI8" s="81">
        <v>44197</v>
      </c>
      <c r="AJ8" s="81">
        <v>44378</v>
      </c>
      <c r="AK8" s="81">
        <v>44562</v>
      </c>
      <c r="AL8" s="81">
        <v>44743</v>
      </c>
      <c r="AM8" s="81">
        <v>44927</v>
      </c>
      <c r="AN8" s="81">
        <v>45108</v>
      </c>
      <c r="AO8" s="81">
        <v>45292</v>
      </c>
      <c r="AP8" s="81">
        <v>45474</v>
      </c>
      <c r="AQ8" s="81">
        <v>45658</v>
      </c>
      <c r="AR8" s="81">
        <v>45839</v>
      </c>
      <c r="AS8" s="81">
        <v>46023</v>
      </c>
      <c r="AT8" s="81">
        <v>46204</v>
      </c>
      <c r="AU8" s="81">
        <v>46388</v>
      </c>
    </row>
    <row r="9" spans="1:49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86"/>
      <c r="Z9" s="86"/>
      <c r="AA9" s="86"/>
      <c r="AB9" s="86"/>
      <c r="AC9" s="86"/>
    </row>
    <row r="10" spans="1:49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86"/>
      <c r="Z10" s="86"/>
      <c r="AA10" s="86"/>
      <c r="AB10" s="86"/>
      <c r="AC10" s="86"/>
    </row>
    <row r="11" spans="1:49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1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8">
        <v>1381593</v>
      </c>
      <c r="S11" s="128">
        <v>122961.777</v>
      </c>
      <c r="T11" s="128">
        <v>1258631.223</v>
      </c>
      <c r="U11" s="64"/>
      <c r="V11" s="132">
        <f>H11-G11</f>
        <v>2191</v>
      </c>
      <c r="W11" s="134">
        <f>T11</f>
        <v>1258631.223</v>
      </c>
      <c r="Y11" s="133">
        <f>SUM(Z11:AU11)</f>
        <v>1258631.223</v>
      </c>
      <c r="Z11" s="129">
        <f t="shared" ref="Z11:AO21" si="3">MAX((MIN(Z$8,$H11)-MAX(Z$7,$G11))/$V11*$W11,0)</f>
        <v>44233.046175718846</v>
      </c>
      <c r="AA11" s="129">
        <f t="shared" si="3"/>
        <v>105699.74670561387</v>
      </c>
      <c r="AB11" s="129">
        <f t="shared" si="3"/>
        <v>103976.38127019626</v>
      </c>
      <c r="AC11" s="129">
        <f t="shared" si="3"/>
        <v>105699.74670561387</v>
      </c>
      <c r="AD11" s="129">
        <f t="shared" si="3"/>
        <v>103976.38127019626</v>
      </c>
      <c r="AE11" s="129">
        <f t="shared" si="3"/>
        <v>105699.74670561387</v>
      </c>
      <c r="AF11" s="129">
        <f t="shared" si="3"/>
        <v>103976.38127019626</v>
      </c>
      <c r="AG11" s="129">
        <f t="shared" si="3"/>
        <v>105699.74670561387</v>
      </c>
      <c r="AH11" s="129">
        <f t="shared" si="3"/>
        <v>104550.83641533546</v>
      </c>
      <c r="AI11" s="129">
        <f t="shared" si="3"/>
        <v>105699.74670561387</v>
      </c>
      <c r="AJ11" s="129">
        <f t="shared" si="3"/>
        <v>103976.38127019626</v>
      </c>
      <c r="AK11" s="129">
        <f t="shared" si="3"/>
        <v>105699.74670561387</v>
      </c>
      <c r="AL11" s="129">
        <f t="shared" si="3"/>
        <v>59743.335094477407</v>
      </c>
      <c r="AM11" s="129">
        <f t="shared" si="3"/>
        <v>0</v>
      </c>
      <c r="AN11" s="129">
        <f t="shared" si="3"/>
        <v>0</v>
      </c>
      <c r="AO11" s="129">
        <f t="shared" si="3"/>
        <v>0</v>
      </c>
      <c r="AP11" s="129">
        <f t="shared" ref="AA11:AU21" si="4">MAX((MIN(AP$8,$H11)-MAX(AP$7,$G11))/$V11*$W11,0)</f>
        <v>0</v>
      </c>
      <c r="AQ11" s="129">
        <f t="shared" si="4"/>
        <v>0</v>
      </c>
      <c r="AR11" s="129">
        <f t="shared" si="4"/>
        <v>0</v>
      </c>
      <c r="AS11" s="129">
        <f t="shared" si="4"/>
        <v>0</v>
      </c>
      <c r="AT11" s="129">
        <f t="shared" si="4"/>
        <v>0</v>
      </c>
      <c r="AU11" s="129">
        <f t="shared" si="4"/>
        <v>0</v>
      </c>
      <c r="AW11" s="153">
        <f>SUM(AI11:AU11)</f>
        <v>375119.2097759014</v>
      </c>
    </row>
    <row r="12" spans="1:49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1">
        <f t="shared" ref="I12:I21" si="5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8">
        <v>1352852</v>
      </c>
      <c r="S12" s="128"/>
      <c r="T12" s="128">
        <v>1352852</v>
      </c>
      <c r="U12" s="64"/>
      <c r="V12" s="132">
        <f t="shared" ref="V12:V21" si="6">H12-G12</f>
        <v>2191</v>
      </c>
      <c r="W12" s="134">
        <f t="shared" ref="W12:W19" si="7">T12</f>
        <v>1352852</v>
      </c>
      <c r="Y12" s="133">
        <f t="shared" ref="Y12:Y21" si="8">SUM(Z12:AU12)</f>
        <v>1352852</v>
      </c>
      <c r="Z12" s="129">
        <f t="shared" si="3"/>
        <v>30872.93473299863</v>
      </c>
      <c r="AA12" s="129">
        <f t="shared" si="4"/>
        <v>113612.39981743495</v>
      </c>
      <c r="AB12" s="129">
        <f t="shared" si="4"/>
        <v>111760.02373345505</v>
      </c>
      <c r="AC12" s="129">
        <f t="shared" si="4"/>
        <v>113612.39981743495</v>
      </c>
      <c r="AD12" s="129">
        <f t="shared" si="4"/>
        <v>111760.02373345505</v>
      </c>
      <c r="AE12" s="129">
        <f t="shared" si="4"/>
        <v>113612.39981743495</v>
      </c>
      <c r="AF12" s="129">
        <f t="shared" si="4"/>
        <v>111760.02373345505</v>
      </c>
      <c r="AG12" s="129">
        <f t="shared" si="4"/>
        <v>113612.39981743495</v>
      </c>
      <c r="AH12" s="129">
        <f t="shared" si="4"/>
        <v>112377.48242811501</v>
      </c>
      <c r="AI12" s="129">
        <f t="shared" si="4"/>
        <v>113612.39981743495</v>
      </c>
      <c r="AJ12" s="129">
        <f t="shared" si="4"/>
        <v>111760.02373345505</v>
      </c>
      <c r="AK12" s="129">
        <f t="shared" si="4"/>
        <v>113612.39981743495</v>
      </c>
      <c r="AL12" s="129">
        <f t="shared" si="4"/>
        <v>80887.089000456413</v>
      </c>
      <c r="AM12" s="129">
        <f t="shared" si="4"/>
        <v>0</v>
      </c>
      <c r="AN12" s="129">
        <f t="shared" si="4"/>
        <v>0</v>
      </c>
      <c r="AO12" s="129">
        <f t="shared" si="4"/>
        <v>0</v>
      </c>
      <c r="AP12" s="129">
        <f t="shared" si="4"/>
        <v>0</v>
      </c>
      <c r="AQ12" s="129">
        <f t="shared" si="4"/>
        <v>0</v>
      </c>
      <c r="AR12" s="129">
        <f t="shared" si="4"/>
        <v>0</v>
      </c>
      <c r="AS12" s="129">
        <f t="shared" si="4"/>
        <v>0</v>
      </c>
      <c r="AT12" s="129">
        <f t="shared" si="4"/>
        <v>0</v>
      </c>
      <c r="AU12" s="129">
        <f t="shared" si="4"/>
        <v>0</v>
      </c>
      <c r="AW12" s="153">
        <f t="shared" ref="AW12:AW21" si="9">SUM(AI12:AU12)</f>
        <v>419871.9123687814</v>
      </c>
    </row>
    <row r="13" spans="1:49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1">
        <f t="shared" si="5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8">
        <v>1328134</v>
      </c>
      <c r="S13" s="128">
        <v>65344.192799999997</v>
      </c>
      <c r="T13" s="128">
        <v>1262789.8071999999</v>
      </c>
      <c r="U13" s="64"/>
      <c r="V13" s="132">
        <f t="shared" si="6"/>
        <v>2191</v>
      </c>
      <c r="W13" s="134">
        <f t="shared" si="7"/>
        <v>1262789.8071999999</v>
      </c>
      <c r="Y13" s="133">
        <f t="shared" si="8"/>
        <v>1262789.8071999997</v>
      </c>
      <c r="Z13" s="129">
        <f t="shared" si="3"/>
        <v>16137.888909904152</v>
      </c>
      <c r="AA13" s="129">
        <f t="shared" si="4"/>
        <v>106048.98426508442</v>
      </c>
      <c r="AB13" s="129">
        <f t="shared" si="4"/>
        <v>104319.92473902328</v>
      </c>
      <c r="AC13" s="129">
        <f t="shared" si="4"/>
        <v>106048.98426508442</v>
      </c>
      <c r="AD13" s="129">
        <f t="shared" si="4"/>
        <v>104319.92473902328</v>
      </c>
      <c r="AE13" s="129">
        <f t="shared" si="4"/>
        <v>106048.98426508442</v>
      </c>
      <c r="AF13" s="129">
        <f t="shared" si="4"/>
        <v>104319.92473902328</v>
      </c>
      <c r="AG13" s="129">
        <f t="shared" si="4"/>
        <v>106048.98426508442</v>
      </c>
      <c r="AH13" s="129">
        <f t="shared" si="4"/>
        <v>104896.27791437699</v>
      </c>
      <c r="AI13" s="129">
        <f t="shared" si="4"/>
        <v>106048.98426508442</v>
      </c>
      <c r="AJ13" s="129">
        <f t="shared" si="4"/>
        <v>104319.92473902328</v>
      </c>
      <c r="AK13" s="129">
        <f t="shared" si="4"/>
        <v>106048.98426508442</v>
      </c>
      <c r="AL13" s="129">
        <f t="shared" si="4"/>
        <v>88182.035829119122</v>
      </c>
      <c r="AM13" s="129">
        <f t="shared" si="4"/>
        <v>0</v>
      </c>
      <c r="AN13" s="129">
        <f t="shared" si="4"/>
        <v>0</v>
      </c>
      <c r="AO13" s="129">
        <f t="shared" si="4"/>
        <v>0</v>
      </c>
      <c r="AP13" s="129">
        <f t="shared" si="4"/>
        <v>0</v>
      </c>
      <c r="AQ13" s="129">
        <f t="shared" si="4"/>
        <v>0</v>
      </c>
      <c r="AR13" s="129">
        <f t="shared" si="4"/>
        <v>0</v>
      </c>
      <c r="AS13" s="129">
        <f t="shared" si="4"/>
        <v>0</v>
      </c>
      <c r="AT13" s="129">
        <f t="shared" si="4"/>
        <v>0</v>
      </c>
      <c r="AU13" s="129">
        <f t="shared" si="4"/>
        <v>0</v>
      </c>
      <c r="AW13" s="153">
        <f t="shared" si="9"/>
        <v>404599.92909831123</v>
      </c>
    </row>
    <row r="14" spans="1:49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1">
        <f t="shared" si="5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8">
        <v>1425130.6069038401</v>
      </c>
      <c r="S14" s="128"/>
      <c r="T14" s="128">
        <v>1425130.6069038401</v>
      </c>
      <c r="U14" s="64"/>
      <c r="V14" s="132">
        <f t="shared" si="6"/>
        <v>2191</v>
      </c>
      <c r="W14" s="134">
        <f t="shared" si="7"/>
        <v>1425130.6069038401</v>
      </c>
      <c r="Y14" s="133">
        <f t="shared" si="8"/>
        <v>1425130.6069038399</v>
      </c>
      <c r="Z14" s="129">
        <f t="shared" si="3"/>
        <v>2601.7902453744227</v>
      </c>
      <c r="AA14" s="129">
        <f t="shared" si="4"/>
        <v>119682.35128722344</v>
      </c>
      <c r="AB14" s="129">
        <f t="shared" si="4"/>
        <v>117731.00860319263</v>
      </c>
      <c r="AC14" s="129">
        <f t="shared" si="4"/>
        <v>119682.35128722344</v>
      </c>
      <c r="AD14" s="129">
        <f t="shared" si="4"/>
        <v>117731.00860319263</v>
      </c>
      <c r="AE14" s="129">
        <f t="shared" si="4"/>
        <v>119682.35128722344</v>
      </c>
      <c r="AF14" s="129">
        <f t="shared" si="4"/>
        <v>117731.00860319263</v>
      </c>
      <c r="AG14" s="129">
        <f t="shared" si="4"/>
        <v>119682.35128722344</v>
      </c>
      <c r="AH14" s="129">
        <f t="shared" si="4"/>
        <v>118381.45616453623</v>
      </c>
      <c r="AI14" s="129">
        <f t="shared" si="4"/>
        <v>119682.35128722344</v>
      </c>
      <c r="AJ14" s="129">
        <f t="shared" si="4"/>
        <v>117731.00860319263</v>
      </c>
      <c r="AK14" s="129">
        <f t="shared" si="4"/>
        <v>119682.35128722344</v>
      </c>
      <c r="AL14" s="129">
        <f t="shared" si="4"/>
        <v>115129.2183578182</v>
      </c>
      <c r="AM14" s="129">
        <f t="shared" si="4"/>
        <v>0</v>
      </c>
      <c r="AN14" s="129">
        <f t="shared" si="4"/>
        <v>0</v>
      </c>
      <c r="AO14" s="129">
        <f t="shared" si="4"/>
        <v>0</v>
      </c>
      <c r="AP14" s="129">
        <f t="shared" si="4"/>
        <v>0</v>
      </c>
      <c r="AQ14" s="129">
        <f t="shared" si="4"/>
        <v>0</v>
      </c>
      <c r="AR14" s="129">
        <f t="shared" si="4"/>
        <v>0</v>
      </c>
      <c r="AS14" s="129">
        <f t="shared" si="4"/>
        <v>0</v>
      </c>
      <c r="AT14" s="129">
        <f t="shared" si="4"/>
        <v>0</v>
      </c>
      <c r="AU14" s="129">
        <f t="shared" si="4"/>
        <v>0</v>
      </c>
      <c r="AW14" s="153">
        <f t="shared" si="9"/>
        <v>472224.92953545775</v>
      </c>
    </row>
    <row r="15" spans="1:49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1">
        <f t="shared" si="5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8">
        <v>1449900.2282753501</v>
      </c>
      <c r="S15" s="128"/>
      <c r="T15" s="128">
        <v>1449900.2282753501</v>
      </c>
      <c r="U15" s="64"/>
      <c r="V15" s="132">
        <f t="shared" si="6"/>
        <v>2191</v>
      </c>
      <c r="W15" s="134">
        <f t="shared" si="7"/>
        <v>1449900.2282753501</v>
      </c>
      <c r="Y15" s="133">
        <f t="shared" si="8"/>
        <v>1449900.2282753498</v>
      </c>
      <c r="Z15" s="129">
        <f t="shared" si="3"/>
        <v>0</v>
      </c>
      <c r="AA15" s="129">
        <f t="shared" si="4"/>
        <v>119115.49114083203</v>
      </c>
      <c r="AB15" s="129">
        <f t="shared" si="4"/>
        <v>119777.24386939223</v>
      </c>
      <c r="AC15" s="129">
        <f t="shared" si="4"/>
        <v>121762.50205507275</v>
      </c>
      <c r="AD15" s="129">
        <f t="shared" si="4"/>
        <v>119777.24386939223</v>
      </c>
      <c r="AE15" s="129">
        <f t="shared" si="4"/>
        <v>121762.50205507275</v>
      </c>
      <c r="AF15" s="129">
        <f t="shared" si="4"/>
        <v>119777.24386939223</v>
      </c>
      <c r="AG15" s="129">
        <f t="shared" si="4"/>
        <v>121762.50205507275</v>
      </c>
      <c r="AH15" s="129">
        <f t="shared" si="4"/>
        <v>120438.9965979524</v>
      </c>
      <c r="AI15" s="129">
        <f t="shared" si="4"/>
        <v>121762.50205507275</v>
      </c>
      <c r="AJ15" s="129">
        <f t="shared" si="4"/>
        <v>119777.24386939223</v>
      </c>
      <c r="AK15" s="129">
        <f t="shared" si="4"/>
        <v>121762.50205507275</v>
      </c>
      <c r="AL15" s="129">
        <f t="shared" si="4"/>
        <v>119777.24386939223</v>
      </c>
      <c r="AM15" s="129">
        <f t="shared" si="4"/>
        <v>2647.0109142407123</v>
      </c>
      <c r="AN15" s="129">
        <f t="shared" si="4"/>
        <v>0</v>
      </c>
      <c r="AO15" s="129">
        <f t="shared" si="4"/>
        <v>0</v>
      </c>
      <c r="AP15" s="129">
        <f t="shared" si="4"/>
        <v>0</v>
      </c>
      <c r="AQ15" s="129">
        <f t="shared" si="4"/>
        <v>0</v>
      </c>
      <c r="AR15" s="129">
        <f t="shared" si="4"/>
        <v>0</v>
      </c>
      <c r="AS15" s="129">
        <f t="shared" si="4"/>
        <v>0</v>
      </c>
      <c r="AT15" s="129">
        <f t="shared" si="4"/>
        <v>0</v>
      </c>
      <c r="AU15" s="129">
        <f t="shared" si="4"/>
        <v>0</v>
      </c>
      <c r="AW15" s="153">
        <f t="shared" si="9"/>
        <v>485726.50276317063</v>
      </c>
    </row>
    <row r="16" spans="1:49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1">
        <f t="shared" si="5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8">
        <v>1529241.13265311</v>
      </c>
      <c r="S16" s="128">
        <v>200024.74015102701</v>
      </c>
      <c r="T16" s="128">
        <v>1329216.39250209</v>
      </c>
      <c r="U16" s="64"/>
      <c r="V16" s="132">
        <f t="shared" si="6"/>
        <v>1919</v>
      </c>
      <c r="W16" s="134">
        <f t="shared" si="7"/>
        <v>1329216.39250209</v>
      </c>
      <c r="Y16" s="133">
        <f t="shared" si="8"/>
        <v>1329216.3925020904</v>
      </c>
      <c r="Z16" s="129">
        <f t="shared" si="3"/>
        <v>0</v>
      </c>
      <c r="AA16" s="129">
        <f t="shared" si="4"/>
        <v>0</v>
      </c>
      <c r="AB16" s="129">
        <f t="shared" si="4"/>
        <v>0</v>
      </c>
      <c r="AC16" s="129">
        <f t="shared" si="4"/>
        <v>0</v>
      </c>
      <c r="AD16" s="129">
        <f t="shared" si="4"/>
        <v>0</v>
      </c>
      <c r="AE16" s="129">
        <f t="shared" si="4"/>
        <v>0</v>
      </c>
      <c r="AF16" s="129">
        <f t="shared" si="4"/>
        <v>0</v>
      </c>
      <c r="AG16" s="129">
        <f t="shared" si="4"/>
        <v>64417.46977732901</v>
      </c>
      <c r="AH16" s="129">
        <f t="shared" si="4"/>
        <v>126064.29569326753</v>
      </c>
      <c r="AI16" s="129">
        <f t="shared" si="4"/>
        <v>127449.61762396277</v>
      </c>
      <c r="AJ16" s="129">
        <f t="shared" si="4"/>
        <v>125371.63472791991</v>
      </c>
      <c r="AK16" s="129">
        <f t="shared" si="4"/>
        <v>127449.61762396277</v>
      </c>
      <c r="AL16" s="129">
        <f t="shared" si="4"/>
        <v>125371.63472791991</v>
      </c>
      <c r="AM16" s="129">
        <f t="shared" si="4"/>
        <v>127449.61762396277</v>
      </c>
      <c r="AN16" s="129">
        <f t="shared" si="4"/>
        <v>125371.63472791991</v>
      </c>
      <c r="AO16" s="129">
        <f t="shared" si="4"/>
        <v>127449.61762396277</v>
      </c>
      <c r="AP16" s="129">
        <f t="shared" si="4"/>
        <v>126064.29569326753</v>
      </c>
      <c r="AQ16" s="129">
        <f t="shared" si="4"/>
        <v>126756.95665861515</v>
      </c>
      <c r="AR16" s="129">
        <f t="shared" si="4"/>
        <v>0</v>
      </c>
      <c r="AS16" s="129">
        <f t="shared" si="4"/>
        <v>0</v>
      </c>
      <c r="AT16" s="129">
        <f t="shared" si="4"/>
        <v>0</v>
      </c>
      <c r="AU16" s="129">
        <f t="shared" si="4"/>
        <v>0</v>
      </c>
      <c r="AW16" s="153">
        <f t="shared" si="9"/>
        <v>1138734.6270314935</v>
      </c>
    </row>
    <row r="17" spans="1:49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1">
        <f t="shared" si="5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8">
        <v>5974901.4726418098</v>
      </c>
      <c r="S17" s="128">
        <v>2884682.4309914699</v>
      </c>
      <c r="T17" s="128">
        <v>3090219.04165034</v>
      </c>
      <c r="U17" s="64"/>
      <c r="V17" s="132">
        <f t="shared" si="6"/>
        <v>2922</v>
      </c>
      <c r="W17" s="134">
        <f t="shared" si="7"/>
        <v>3090219.04165034</v>
      </c>
      <c r="Y17" s="133">
        <f t="shared" si="8"/>
        <v>3090219.04165034</v>
      </c>
      <c r="Z17" s="129">
        <f t="shared" si="3"/>
        <v>0</v>
      </c>
      <c r="AA17" s="129">
        <f t="shared" si="4"/>
        <v>0</v>
      </c>
      <c r="AB17" s="129">
        <f t="shared" si="4"/>
        <v>0</v>
      </c>
      <c r="AC17" s="129">
        <f t="shared" si="4"/>
        <v>0</v>
      </c>
      <c r="AD17" s="129">
        <f t="shared" si="4"/>
        <v>190362.5693008423</v>
      </c>
      <c r="AE17" s="129">
        <f t="shared" si="4"/>
        <v>194592.84861863879</v>
      </c>
      <c r="AF17" s="129">
        <f t="shared" si="4"/>
        <v>191420.13913029141</v>
      </c>
      <c r="AG17" s="129">
        <f t="shared" si="4"/>
        <v>194592.84861863879</v>
      </c>
      <c r="AH17" s="129">
        <f t="shared" si="4"/>
        <v>192477.70895974056</v>
      </c>
      <c r="AI17" s="129">
        <f t="shared" si="4"/>
        <v>194592.84861863879</v>
      </c>
      <c r="AJ17" s="129">
        <f t="shared" si="4"/>
        <v>191420.13913029141</v>
      </c>
      <c r="AK17" s="129">
        <f t="shared" si="4"/>
        <v>194592.84861863879</v>
      </c>
      <c r="AL17" s="129">
        <f t="shared" si="4"/>
        <v>191420.13913029141</v>
      </c>
      <c r="AM17" s="129">
        <f t="shared" si="4"/>
        <v>194592.84861863879</v>
      </c>
      <c r="AN17" s="129">
        <f t="shared" si="4"/>
        <v>191420.13913029141</v>
      </c>
      <c r="AO17" s="129">
        <f t="shared" si="4"/>
        <v>194592.84861863879</v>
      </c>
      <c r="AP17" s="129">
        <f t="shared" si="4"/>
        <v>192477.70895974056</v>
      </c>
      <c r="AQ17" s="129">
        <f t="shared" si="4"/>
        <v>194592.84861863879</v>
      </c>
      <c r="AR17" s="129">
        <f t="shared" si="4"/>
        <v>191420.13913029141</v>
      </c>
      <c r="AS17" s="129">
        <f t="shared" si="4"/>
        <v>194592.84861863879</v>
      </c>
      <c r="AT17" s="129">
        <f t="shared" si="4"/>
        <v>1057.5698294491237</v>
      </c>
      <c r="AU17" s="129">
        <f t="shared" si="4"/>
        <v>0</v>
      </c>
      <c r="AW17" s="153">
        <f t="shared" si="9"/>
        <v>2126772.927022188</v>
      </c>
    </row>
    <row r="18" spans="1:49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1">
        <f t="shared" si="5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8">
        <v>3972503.7112473501</v>
      </c>
      <c r="S18" s="128">
        <v>1776900.9100409399</v>
      </c>
      <c r="T18" s="128">
        <v>2195602.8012064099</v>
      </c>
      <c r="U18" s="64"/>
      <c r="V18" s="132">
        <f t="shared" si="6"/>
        <v>2922</v>
      </c>
      <c r="W18" s="134">
        <f t="shared" si="7"/>
        <v>2195602.8012064099</v>
      </c>
      <c r="Y18" s="133">
        <f t="shared" si="8"/>
        <v>2195602.8012064095</v>
      </c>
      <c r="Z18" s="129">
        <f t="shared" si="3"/>
        <v>0</v>
      </c>
      <c r="AA18" s="129">
        <f t="shared" si="4"/>
        <v>0</v>
      </c>
      <c r="AB18" s="129">
        <f t="shared" si="4"/>
        <v>0</v>
      </c>
      <c r="AC18" s="129">
        <f t="shared" si="4"/>
        <v>0</v>
      </c>
      <c r="AD18" s="129">
        <f t="shared" si="4"/>
        <v>135252.73929402936</v>
      </c>
      <c r="AE18" s="129">
        <f t="shared" si="4"/>
        <v>138258.35572278555</v>
      </c>
      <c r="AF18" s="129">
        <f t="shared" si="4"/>
        <v>136004.1434012184</v>
      </c>
      <c r="AG18" s="129">
        <f t="shared" si="4"/>
        <v>138258.35572278555</v>
      </c>
      <c r="AH18" s="129">
        <f t="shared" si="4"/>
        <v>136755.54750840747</v>
      </c>
      <c r="AI18" s="129">
        <f t="shared" si="4"/>
        <v>138258.35572278555</v>
      </c>
      <c r="AJ18" s="129">
        <f t="shared" si="4"/>
        <v>136004.1434012184</v>
      </c>
      <c r="AK18" s="129">
        <f t="shared" si="4"/>
        <v>138258.35572278555</v>
      </c>
      <c r="AL18" s="129">
        <f t="shared" si="4"/>
        <v>136004.1434012184</v>
      </c>
      <c r="AM18" s="129">
        <f t="shared" si="4"/>
        <v>138258.35572278555</v>
      </c>
      <c r="AN18" s="129">
        <f t="shared" si="4"/>
        <v>136004.1434012184</v>
      </c>
      <c r="AO18" s="129">
        <f t="shared" si="4"/>
        <v>138258.35572278555</v>
      </c>
      <c r="AP18" s="129">
        <f t="shared" si="4"/>
        <v>136755.54750840747</v>
      </c>
      <c r="AQ18" s="129">
        <f t="shared" si="4"/>
        <v>138258.35572278555</v>
      </c>
      <c r="AR18" s="129">
        <f t="shared" si="4"/>
        <v>136004.1434012184</v>
      </c>
      <c r="AS18" s="129">
        <f t="shared" si="4"/>
        <v>138258.35572278555</v>
      </c>
      <c r="AT18" s="129">
        <f t="shared" si="4"/>
        <v>751.40410718905196</v>
      </c>
      <c r="AU18" s="129">
        <f t="shared" si="4"/>
        <v>0</v>
      </c>
      <c r="AW18" s="153">
        <f t="shared" si="9"/>
        <v>1511073.6595571833</v>
      </c>
    </row>
    <row r="19" spans="1:49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1">
        <f t="shared" si="5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8">
        <v>1827361.9317906599</v>
      </c>
      <c r="S19" s="128"/>
      <c r="T19" s="128">
        <v>1827361.9317906599</v>
      </c>
      <c r="U19" s="64"/>
      <c r="V19" s="132">
        <f t="shared" si="6"/>
        <v>2556</v>
      </c>
      <c r="W19" s="134">
        <f t="shared" si="7"/>
        <v>1827361.9317906599</v>
      </c>
      <c r="Y19" s="133">
        <f t="shared" si="8"/>
        <v>1827361.9317906601</v>
      </c>
      <c r="Z19" s="129">
        <f t="shared" si="3"/>
        <v>0</v>
      </c>
      <c r="AA19" s="129">
        <f t="shared" si="4"/>
        <v>113673.92298697768</v>
      </c>
      <c r="AB19" s="129">
        <f t="shared" si="4"/>
        <v>129402.39031850916</v>
      </c>
      <c r="AC19" s="129">
        <f t="shared" si="4"/>
        <v>131547.18131826347</v>
      </c>
      <c r="AD19" s="129">
        <f t="shared" si="4"/>
        <v>129402.39031850916</v>
      </c>
      <c r="AE19" s="129">
        <f t="shared" si="4"/>
        <v>131547.18131826347</v>
      </c>
      <c r="AF19" s="129">
        <f t="shared" si="4"/>
        <v>129402.39031850916</v>
      </c>
      <c r="AG19" s="129">
        <f t="shared" si="4"/>
        <v>131547.18131826347</v>
      </c>
      <c r="AH19" s="129">
        <f t="shared" si="4"/>
        <v>130117.3206517606</v>
      </c>
      <c r="AI19" s="129">
        <f t="shared" si="4"/>
        <v>131547.18131826347</v>
      </c>
      <c r="AJ19" s="129">
        <f t="shared" si="4"/>
        <v>129402.39031850916</v>
      </c>
      <c r="AK19" s="129">
        <f t="shared" si="4"/>
        <v>131547.18131826347</v>
      </c>
      <c r="AL19" s="129">
        <f t="shared" si="4"/>
        <v>129402.39031850916</v>
      </c>
      <c r="AM19" s="129">
        <f t="shared" si="4"/>
        <v>131547.18131826347</v>
      </c>
      <c r="AN19" s="129">
        <f t="shared" si="4"/>
        <v>129402.39031850916</v>
      </c>
      <c r="AO19" s="129">
        <f t="shared" si="4"/>
        <v>17873.258331285797</v>
      </c>
      <c r="AP19" s="129">
        <f t="shared" si="4"/>
        <v>0</v>
      </c>
      <c r="AQ19" s="129">
        <f t="shared" si="4"/>
        <v>0</v>
      </c>
      <c r="AR19" s="129">
        <f t="shared" si="4"/>
        <v>0</v>
      </c>
      <c r="AS19" s="129">
        <f t="shared" si="4"/>
        <v>0</v>
      </c>
      <c r="AT19" s="129">
        <f t="shared" si="4"/>
        <v>0</v>
      </c>
      <c r="AU19" s="129">
        <f t="shared" si="4"/>
        <v>0</v>
      </c>
      <c r="AW19" s="153">
        <f t="shared" si="9"/>
        <v>800721.9732416037</v>
      </c>
    </row>
    <row r="20" spans="1:49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1">
        <f t="shared" si="5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8">
        <v>102000</v>
      </c>
      <c r="S20" s="128"/>
      <c r="T20" s="128">
        <v>102000</v>
      </c>
      <c r="U20" s="64"/>
      <c r="V20" s="132">
        <f t="shared" si="6"/>
        <v>2191</v>
      </c>
      <c r="W20" s="134">
        <v>41722</v>
      </c>
      <c r="Y20" s="133">
        <f t="shared" si="8"/>
        <v>41721.999999999993</v>
      </c>
      <c r="Z20" s="129">
        <f t="shared" si="3"/>
        <v>0</v>
      </c>
      <c r="AA20" s="129">
        <f t="shared" si="4"/>
        <v>19.042446371519855</v>
      </c>
      <c r="AB20" s="129">
        <f t="shared" si="4"/>
        <v>3446.6827932450938</v>
      </c>
      <c r="AC20" s="129">
        <f t="shared" si="4"/>
        <v>3503.8101323596529</v>
      </c>
      <c r="AD20" s="129">
        <f t="shared" si="4"/>
        <v>3446.6827932450938</v>
      </c>
      <c r="AE20" s="129">
        <f t="shared" si="4"/>
        <v>3503.8101323596529</v>
      </c>
      <c r="AF20" s="129">
        <f t="shared" si="4"/>
        <v>3446.6827932450938</v>
      </c>
      <c r="AG20" s="129">
        <f t="shared" si="4"/>
        <v>3503.8101323596529</v>
      </c>
      <c r="AH20" s="129">
        <f t="shared" si="4"/>
        <v>3465.7252396166132</v>
      </c>
      <c r="AI20" s="129">
        <f t="shared" si="4"/>
        <v>3503.8101323596529</v>
      </c>
      <c r="AJ20" s="129">
        <f t="shared" si="4"/>
        <v>3446.6827932450938</v>
      </c>
      <c r="AK20" s="129">
        <f t="shared" si="4"/>
        <v>3503.8101323596529</v>
      </c>
      <c r="AL20" s="129">
        <f t="shared" si="4"/>
        <v>3446.6827932450938</v>
      </c>
      <c r="AM20" s="129">
        <f t="shared" si="4"/>
        <v>3484.7676859881335</v>
      </c>
      <c r="AN20" s="129">
        <f t="shared" si="4"/>
        <v>0</v>
      </c>
      <c r="AO20" s="129">
        <f t="shared" si="4"/>
        <v>0</v>
      </c>
      <c r="AP20" s="129">
        <f t="shared" si="4"/>
        <v>0</v>
      </c>
      <c r="AQ20" s="129">
        <f t="shared" si="4"/>
        <v>0</v>
      </c>
      <c r="AR20" s="129">
        <f t="shared" si="4"/>
        <v>0</v>
      </c>
      <c r="AS20" s="129">
        <f t="shared" si="4"/>
        <v>0</v>
      </c>
      <c r="AT20" s="129">
        <f t="shared" si="4"/>
        <v>0</v>
      </c>
      <c r="AU20" s="129">
        <f t="shared" si="4"/>
        <v>0</v>
      </c>
      <c r="AW20" s="153">
        <f t="shared" si="9"/>
        <v>17385.753537197626</v>
      </c>
    </row>
    <row r="21" spans="1:49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1">
        <f t="shared" si="5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8">
        <v>119000</v>
      </c>
      <c r="S21" s="128"/>
      <c r="T21" s="128">
        <v>119000</v>
      </c>
      <c r="U21" s="64"/>
      <c r="V21" s="132">
        <f t="shared" si="6"/>
        <v>2191</v>
      </c>
      <c r="W21" s="134">
        <v>48676</v>
      </c>
      <c r="Y21" s="133">
        <f t="shared" si="8"/>
        <v>48676</v>
      </c>
      <c r="Z21" s="129">
        <f t="shared" si="3"/>
        <v>0</v>
      </c>
      <c r="AA21" s="129">
        <f t="shared" si="4"/>
        <v>22.21633957097216</v>
      </c>
      <c r="AB21" s="129">
        <f t="shared" si="4"/>
        <v>4021.157462345961</v>
      </c>
      <c r="AC21" s="129">
        <f t="shared" si="4"/>
        <v>4087.8064810588771</v>
      </c>
      <c r="AD21" s="129">
        <f t="shared" si="4"/>
        <v>4021.157462345961</v>
      </c>
      <c r="AE21" s="129">
        <f t="shared" si="4"/>
        <v>4087.8064810588771</v>
      </c>
      <c r="AF21" s="129">
        <f t="shared" si="4"/>
        <v>4021.157462345961</v>
      </c>
      <c r="AG21" s="129">
        <f t="shared" si="4"/>
        <v>4087.8064810588771</v>
      </c>
      <c r="AH21" s="129">
        <f t="shared" si="4"/>
        <v>4043.3738019169327</v>
      </c>
      <c r="AI21" s="129">
        <f t="shared" si="4"/>
        <v>4087.8064810588771</v>
      </c>
      <c r="AJ21" s="129">
        <f t="shared" si="4"/>
        <v>4021.157462345961</v>
      </c>
      <c r="AK21" s="129">
        <f t="shared" si="4"/>
        <v>4087.8064810588771</v>
      </c>
      <c r="AL21" s="129">
        <f t="shared" si="4"/>
        <v>4021.157462345961</v>
      </c>
      <c r="AM21" s="129">
        <f t="shared" si="4"/>
        <v>4065.5901414879054</v>
      </c>
      <c r="AN21" s="129">
        <f t="shared" si="4"/>
        <v>0</v>
      </c>
      <c r="AO21" s="129">
        <f t="shared" si="4"/>
        <v>0</v>
      </c>
      <c r="AP21" s="129">
        <f t="shared" si="4"/>
        <v>0</v>
      </c>
      <c r="AQ21" s="129">
        <f t="shared" si="4"/>
        <v>0</v>
      </c>
      <c r="AR21" s="129">
        <f t="shared" si="4"/>
        <v>0</v>
      </c>
      <c r="AS21" s="129">
        <f t="shared" ref="AS21:AU21" si="10">MAX((MIN(AS$8,$H21)-MAX(AS$7,$G21))/$V21*$W21,0)</f>
        <v>0</v>
      </c>
      <c r="AT21" s="129">
        <f t="shared" si="10"/>
        <v>0</v>
      </c>
      <c r="AU21" s="129">
        <f t="shared" si="10"/>
        <v>0</v>
      </c>
      <c r="AW21" s="153">
        <f t="shared" si="9"/>
        <v>20283.518028297582</v>
      </c>
    </row>
    <row r="22" spans="1:49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0">
        <f>SUM(R11:R21)</f>
        <v>20462618.083512124</v>
      </c>
      <c r="S22" s="130">
        <f>SUM(S11:S21)</f>
        <v>5049914.0509834364</v>
      </c>
      <c r="T22" s="130">
        <f>SUM(T11:T21)</f>
        <v>15412704.032528689</v>
      </c>
      <c r="U22" s="64"/>
      <c r="V22" s="64"/>
      <c r="W22" s="130">
        <f>SUM(W11:W21)</f>
        <v>15282102.032528689</v>
      </c>
      <c r="X22" s="93"/>
      <c r="Y22" s="130">
        <f>SUM(Y11:Y21)</f>
        <v>15282102.032528691</v>
      </c>
      <c r="Z22" s="130">
        <f>SUM(Z11:Z21)</f>
        <v>93845.660063996052</v>
      </c>
      <c r="AA22" s="130">
        <f>SUM(AA11:AA21)</f>
        <v>677874.15498910879</v>
      </c>
      <c r="AB22" s="130">
        <f>SUM(AB11:AB21)</f>
        <v>694434.81278935971</v>
      </c>
      <c r="AC22" s="130">
        <f>SUM(AC11:AC21)</f>
        <v>705944.78206211131</v>
      </c>
      <c r="AD22" s="130">
        <f t="shared" ref="AD22:AU22" si="11">SUM(AD11:AD21)</f>
        <v>1020050.1213842314</v>
      </c>
      <c r="AE22" s="130">
        <f t="shared" si="11"/>
        <v>1038795.9864035357</v>
      </c>
      <c r="AF22" s="130">
        <f t="shared" si="11"/>
        <v>1021859.0953208695</v>
      </c>
      <c r="AG22" s="130">
        <f t="shared" si="11"/>
        <v>1103213.4561808649</v>
      </c>
      <c r="AH22" s="130">
        <f t="shared" si="11"/>
        <v>1153569.0213750256</v>
      </c>
      <c r="AI22" s="130">
        <f t="shared" si="11"/>
        <v>1166245.6040274987</v>
      </c>
      <c r="AJ22" s="130">
        <f t="shared" si="11"/>
        <v>1147230.7300487894</v>
      </c>
      <c r="AK22" s="130">
        <f t="shared" si="11"/>
        <v>1166245.6040274987</v>
      </c>
      <c r="AL22" s="130">
        <f t="shared" si="11"/>
        <v>1053385.0699847934</v>
      </c>
      <c r="AM22" s="130">
        <f t="shared" si="11"/>
        <v>602045.37202536734</v>
      </c>
      <c r="AN22" s="130">
        <f t="shared" si="11"/>
        <v>582198.30757793889</v>
      </c>
      <c r="AO22" s="130">
        <f t="shared" si="11"/>
        <v>478174.08029667288</v>
      </c>
      <c r="AP22" s="130">
        <f t="shared" si="11"/>
        <v>455297.55216141557</v>
      </c>
      <c r="AQ22" s="130">
        <f t="shared" si="11"/>
        <v>459608.16100003954</v>
      </c>
      <c r="AR22" s="130">
        <f t="shared" si="11"/>
        <v>327424.28253150982</v>
      </c>
      <c r="AS22" s="130">
        <f t="shared" si="11"/>
        <v>332851.20434142434</v>
      </c>
      <c r="AT22" s="130">
        <f t="shared" si="11"/>
        <v>1808.9739366381757</v>
      </c>
      <c r="AU22" s="130">
        <f t="shared" si="11"/>
        <v>0</v>
      </c>
    </row>
    <row r="23" spans="1:49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9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9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Y25" s="73"/>
      <c r="Z25" s="73"/>
      <c r="AA25" s="73"/>
      <c r="AB25" s="73"/>
      <c r="AC25" s="73"/>
    </row>
    <row r="26" spans="1:49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Y26" s="73"/>
      <c r="Z26" s="73"/>
      <c r="AA26" s="73"/>
      <c r="AB26" s="73"/>
      <c r="AC26" s="73"/>
    </row>
    <row r="27" spans="1:49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Y27" s="73"/>
      <c r="Z27" s="73"/>
      <c r="AA27" s="73"/>
      <c r="AB27" s="73"/>
      <c r="AC27" s="73"/>
    </row>
    <row r="28" spans="1:49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Y28" s="102"/>
      <c r="Z28" s="102"/>
      <c r="AA28" s="102"/>
      <c r="AB28" s="102"/>
      <c r="AC28" s="102"/>
    </row>
    <row r="29" spans="1:49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Y29" s="104"/>
      <c r="Z29" s="104"/>
      <c r="AA29" s="104"/>
      <c r="AB29" s="104"/>
      <c r="AC29" s="104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49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9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Y31" s="93"/>
      <c r="Z31" s="93"/>
      <c r="AA31" s="93"/>
      <c r="AB31" s="93"/>
      <c r="AC31" s="93"/>
    </row>
    <row r="32" spans="1:49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2" t="s">
        <v>50</v>
      </c>
      <c r="D3" s="212"/>
      <c r="E3" s="212"/>
      <c r="F3" s="212"/>
      <c r="G3" s="212"/>
    </row>
    <row r="4" spans="3:7" ht="15.75" x14ac:dyDescent="0.2">
      <c r="C4" s="108" t="s">
        <v>110</v>
      </c>
      <c r="D4" s="108" t="s">
        <v>37</v>
      </c>
      <c r="E4" s="108" t="s">
        <v>106</v>
      </c>
      <c r="F4" s="108" t="s">
        <v>107</v>
      </c>
      <c r="G4" s="108" t="s">
        <v>109</v>
      </c>
    </row>
    <row r="5" spans="3:7" x14ac:dyDescent="0.2">
      <c r="C5" s="142">
        <v>-634741</v>
      </c>
      <c r="D5" s="142">
        <v>-987496</v>
      </c>
      <c r="E5" s="142">
        <v>-500453</v>
      </c>
      <c r="F5" s="142">
        <v>-195196</v>
      </c>
      <c r="G5" s="142">
        <f>C5-D5-E5+F5</f>
        <v>658012</v>
      </c>
    </row>
    <row r="8" spans="3:7" ht="15.75" x14ac:dyDescent="0.2">
      <c r="C8" s="213" t="s">
        <v>51</v>
      </c>
      <c r="D8" s="214"/>
      <c r="E8" s="214"/>
      <c r="F8" s="214"/>
      <c r="G8" s="215"/>
    </row>
    <row r="9" spans="3:7" ht="15.75" x14ac:dyDescent="0.2">
      <c r="C9" s="108" t="s">
        <v>110</v>
      </c>
      <c r="D9" s="108" t="s">
        <v>37</v>
      </c>
      <c r="E9" s="108" t="s">
        <v>108</v>
      </c>
      <c r="F9" s="108" t="s">
        <v>106</v>
      </c>
      <c r="G9" s="108" t="s">
        <v>109</v>
      </c>
    </row>
    <row r="10" spans="3:7" x14ac:dyDescent="0.2">
      <c r="C10" s="142">
        <v>-648284.57639591605</v>
      </c>
      <c r="D10" s="142">
        <v>-1369050</v>
      </c>
      <c r="E10" s="142">
        <v>-516815.6944444445</v>
      </c>
      <c r="F10" s="142">
        <v>-500453</v>
      </c>
      <c r="G10" s="142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 Miguel</cp:lastModifiedBy>
  <cp:lastPrinted>2018-03-12T09:53:41Z</cp:lastPrinted>
  <dcterms:created xsi:type="dcterms:W3CDTF">1996-10-14T23:33:28Z</dcterms:created>
  <dcterms:modified xsi:type="dcterms:W3CDTF">2022-07-15T09:04:04Z</dcterms:modified>
</cp:coreProperties>
</file>