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Kerius-Interne\Clients\Orpea\rapports\Clotures\2023-06-30\Envoyés\"/>
    </mc:Choice>
  </mc:AlternateContent>
  <xr:revisionPtr revIDLastSave="0" documentId="8_{DCE3FD16-60B0-4360-B0C0-626909A1D3B3}" xr6:coauthVersionLast="47" xr6:coauthVersionMax="47" xr10:uidLastSave="{00000000-0000-0000-0000-000000000000}"/>
  <bookViews>
    <workbookView xWindow="-120" yWindow="-120" windowWidth="29040" windowHeight="15720" activeTab="8"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6 - G0 Eur" sheetId="124" r:id="rId8"/>
    <sheet name="2022 12 - G0 Eur" sheetId="117" r:id="rId9"/>
    <sheet name="2023 06 change" sheetId="119" r:id="rId10"/>
    <sheet name="2022 12 change" sheetId="115" r:id="rId11"/>
  </sheets>
  <definedNames>
    <definedName name="_xlnm._FilterDatabase" localSheetId="8" hidden="1">'2022 12 - G0 Eur'!$A$8:$BZ$72</definedName>
    <definedName name="_xlnm._FilterDatabase" localSheetId="7" hidden="1">'2023 06 - G0 Eur'!$A$8:$BZ$64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06 - G0 Eur'!$A$1</definedName>
    <definedName name="fxPortfolioInput" localSheetId="9">'2023 06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06 - G0 Eur'!$A$1:$Y$68</definedName>
    <definedName name="_xlnm.Print_Area" localSheetId="9">'2023 06 change'!$A$1:$AA$31</definedName>
    <definedName name="_xlnm.Print_Area" localSheetId="0">Synthèse!$A$1:$K$12</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0" i="117" l="1"/>
  <c r="W73" i="117"/>
  <c r="W75" i="117"/>
  <c r="V21" i="117"/>
  <c r="V12" i="117"/>
  <c r="P67" i="124" l="1"/>
  <c r="W65" i="124"/>
  <c r="W67" i="124" s="1"/>
  <c r="I12" i="1" s="1"/>
  <c r="V65" i="124"/>
  <c r="V67" i="124" s="1"/>
  <c r="V19" i="124"/>
  <c r="U67" i="124"/>
  <c r="S67" i="124"/>
  <c r="T65" i="124"/>
  <c r="T67" i="124" s="1"/>
  <c r="S65" i="124"/>
  <c r="P65" i="124"/>
  <c r="I6" i="1" l="1"/>
  <c r="I4" i="1"/>
  <c r="I3" i="1"/>
  <c r="I2" i="1"/>
  <c r="O10" i="16"/>
  <c r="O8" i="16"/>
  <c r="O9" i="16"/>
  <c r="O7" i="16"/>
  <c r="L5" i="16" l="1"/>
  <c r="L13" i="16" s="1"/>
  <c r="L6" i="16"/>
  <c r="L7" i="16"/>
  <c r="L8" i="16"/>
  <c r="L9" i="16"/>
  <c r="L10" i="16"/>
  <c r="L11" i="16"/>
  <c r="L12" i="16"/>
  <c r="L4" i="16"/>
  <c r="C7" i="1" l="1"/>
  <c r="C4" i="1"/>
  <c r="V19" i="117"/>
  <c r="V18" i="117"/>
  <c r="V17" i="117"/>
  <c r="V16" i="117"/>
  <c r="V15" i="117"/>
  <c r="V14" i="117"/>
  <c r="V13" i="117"/>
  <c r="C2" i="1" s="1"/>
  <c r="V11" i="117"/>
  <c r="V10" i="117"/>
  <c r="C5" i="1" l="1"/>
  <c r="F2" i="1"/>
  <c r="H3" i="1"/>
  <c r="I5" i="1" l="1"/>
  <c r="L2" i="1" l="1"/>
  <c r="F12" i="1" l="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H6" i="1"/>
  <c r="H7" i="1" s="1"/>
  <c r="C8" i="1" l="1"/>
  <c r="L8" i="1" s="1"/>
  <c r="L5" i="1"/>
  <c r="C10" i="1" l="1"/>
  <c r="C11" i="1" s="1"/>
  <c r="L9" i="1"/>
  <c r="I10" i="1"/>
  <c r="F9" i="1"/>
  <c r="L10" i="1" l="1"/>
  <c r="F10" i="1"/>
  <c r="I11" i="1"/>
  <c r="L11" i="1" l="1"/>
  <c r="I4" i="16" l="1"/>
  <c r="I5" i="16"/>
  <c r="I6" i="16"/>
  <c r="I8" i="16"/>
  <c r="I9" i="16"/>
  <c r="I10" i="16"/>
  <c r="I11" i="16"/>
  <c r="I12" i="16"/>
  <c r="M12" i="16" s="1"/>
  <c r="I13" i="16" l="1"/>
  <c r="C39" i="1" l="1"/>
  <c r="B39" i="1"/>
  <c r="C38" i="1"/>
  <c r="C37" i="1"/>
  <c r="D39" i="1" l="1"/>
  <c r="J4" i="2"/>
  <c r="J6" i="2"/>
  <c r="H11" i="16"/>
  <c r="H10" i="16"/>
  <c r="H9" i="16"/>
  <c r="H8" i="16"/>
  <c r="H6" i="16"/>
  <c r="H5" i="16"/>
  <c r="H4" i="16"/>
  <c r="F11" i="16"/>
  <c r="M11" i="16" s="1"/>
  <c r="G10" i="16"/>
  <c r="F10" i="16"/>
  <c r="G9" i="16"/>
  <c r="F9" i="16"/>
  <c r="M9" i="16" s="1"/>
  <c r="G8" i="16"/>
  <c r="F8" i="16"/>
  <c r="M8" i="16" s="1"/>
  <c r="G7" i="16"/>
  <c r="F7" i="16"/>
  <c r="M7" i="16" s="1"/>
  <c r="G6" i="16"/>
  <c r="F6" i="16"/>
  <c r="M6" i="16" s="1"/>
  <c r="G5" i="16"/>
  <c r="F5" i="16"/>
  <c r="M5" i="16" s="1"/>
  <c r="G4" i="16"/>
  <c r="F4" i="16"/>
  <c r="M4" i="16" s="1"/>
  <c r="H13" i="16" l="1"/>
  <c r="M10" i="16"/>
  <c r="P12" i="16"/>
  <c r="F13" i="16"/>
  <c r="G13" i="16"/>
  <c r="N8" i="16"/>
  <c r="P8" i="16" s="1"/>
  <c r="N9" i="16"/>
  <c r="P9" i="16" s="1"/>
  <c r="N7" i="16"/>
  <c r="P7" i="16" s="1"/>
  <c r="N10" i="16"/>
  <c r="P10" i="16" s="1"/>
  <c r="P5" i="16" l="1"/>
  <c r="P11" i="16"/>
  <c r="P6" i="16"/>
  <c r="M13" i="16"/>
  <c r="N13" i="16" s="1"/>
  <c r="O13" i="16" l="1"/>
  <c r="F4" i="1" s="1"/>
  <c r="H4" i="1" s="1"/>
  <c r="H5" i="1" s="1"/>
  <c r="H8" i="1" s="1"/>
  <c r="P4" i="16"/>
  <c r="T34" i="3"/>
  <c r="U34" i="3"/>
  <c r="F5" i="1" l="1"/>
  <c r="F8" i="1" s="1"/>
  <c r="F11" i="1" s="1"/>
  <c r="P13" i="16"/>
  <c r="B38" i="1"/>
  <c r="B37" i="1"/>
  <c r="B44" i="1"/>
  <c r="B45" i="1" s="1"/>
  <c r="B50" i="1" s="1"/>
  <c r="B40" i="1" l="1"/>
  <c r="B49" i="1" s="1"/>
  <c r="D37" i="1"/>
  <c r="C40" i="1"/>
  <c r="D38"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1" i="1"/>
  <c r="B52" i="1" s="1"/>
  <c r="D40" i="1"/>
  <c r="E8" i="1"/>
  <c r="E11" i="1" s="1"/>
  <c r="K14"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<sst xmlns="http://schemas.openxmlformats.org/spreadsheetml/2006/main" count="2709" uniqueCount="388">
  <si>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</si>
  <si>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</si>
  <si>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</si>
  <si>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</si>
  <si>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</si>
  <si>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</si>
  <si>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</si>
  <si>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</si>
  <si>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</si>
  <si>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</si>
  <si>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</si>
  <si>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</si>
  <si>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</si>
  <si>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</si>
  <si>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</si>
  <si>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</si>
  <si>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</si>
  <si>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</si>
  <si>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</si>
  <si>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</si>
  <si>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</si>
  <si>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</si>
  <si>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</si>
  <si>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</si>
  <si>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</si>
  <si>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</si>
  <si>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</si>
  <si>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</si>
  <si>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</si>
  <si>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</si>
  <si>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</si>
  <si>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</si>
  <si>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</si>
  <si>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</si>
  <si>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</si>
  <si>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</si>
  <si>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</si>
  <si>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</si>
  <si>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</si>
  <si>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</si>
  <si>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</si>
  <si>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</si>
  <si>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</si>
  <si>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</si>
  <si>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</si>
  <si>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</si>
  <si>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</si>
  <si>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</si>
  <si>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</si>
  <si>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</si>
  <si>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</si>
  <si>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</si>
  <si>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</si>
  <si>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</si>
  <si>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</si>
  <si>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</si>
  <si>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</si>
  <si>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</si>
  <si>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</si>
  <si>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</si>
  <si>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</si>
  <si>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</si>
  <si>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</si>
  <si>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</si>
  <si>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</si>
  <si>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</si>
  <si>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</si>
  <si>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</si>
  <si>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</si>
  <si>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</si>
  <si>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</si>
  <si>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</si>
  <si>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</si>
  <si>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</si>
  <si>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</si>
  <si>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</si>
  <si>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</si>
  <si>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</si>
  <si>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</si>
  <si>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</si>
  <si>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</si>
  <si>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</si>
  <si>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</si>
  <si>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</si>
  <si>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</si>
  <si>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</si>
  <si>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</si>
  <si>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</si>
  <si>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</si>
  <si>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</si>
  <si>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</si>
  <si>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</si>
  <si>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</si>
  <si>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</si>
  <si>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</si>
  <si>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</si>
  <si>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</si>
  <si>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</si>
  <si>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</si>
  <si>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</si>
  <si>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</si>
  <si>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</si>
  <si>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</si>
  <si>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</si>
  <si>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</si>
  <si>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</si>
  <si>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</si>
  <si>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</si>
  <si>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</si>
  <si>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</si>
  <si>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</si>
  <si>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</si>
  <si>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</si>
  <si>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</si>
  <si>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</si>
  <si>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</si>
  <si>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</si>
  <si>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</si>
  <si>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</si>
  <si>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</si>
  <si>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</si>
  <si>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</si>
  <si>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</si>
  <si>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</si>
  <si>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</si>
  <si>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</si>
  <si>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</si>
  <si>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</si>
  <si>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</si>
  <si>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</si>
  <si>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</si>
  <si>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</si>
  <si>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</si>
  <si>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</si>
  <si>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</si>
  <si>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</si>
  <si>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</si>
  <si>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</si>
  <si>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</si>
  <si>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</si>
  <si>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</si>
  <si>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</si>
  <si>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</si>
  <si>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</si>
  <si>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</si>
  <si>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</si>
  <si>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</si>
  <si>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</si>
  <si>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</si>
  <si>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</si>
  <si>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</si>
  <si>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</si>
  <si>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</si>
  <si>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</si>
  <si>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</si>
  <si>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</si>
  <si>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</si>
  <si>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</si>
  <si>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</si>
  <si>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</si>
  <si>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</si>
  <si>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</si>
  <si>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</si>
  <si>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</si>
  <si>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</si>
  <si>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</si>
  <si>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</si>
  <si>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</si>
  <si>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</si>
  <si>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</si>
  <si>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</si>
  <si>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</si>
  <si>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</si>
  <si>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</si>
  <si>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</si>
  <si>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</si>
  <si>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</si>
  <si>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</si>
  <si>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</si>
  <si>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</si>
  <si>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</si>
  <si>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</si>
  <si>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</si>
  <si>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</si>
  <si>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</si>
  <si>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</si>
  <si>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</si>
  <si>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</si>
  <si>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</si>
  <si>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</si>
  <si>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</si>
  <si>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</si>
  <si>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</si>
  <si>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</si>
  <si>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</si>
  <si>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</si>
  <si>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</si>
  <si>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</si>
  <si>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</si>
  <si>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</si>
  <si>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</si>
  <si>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</si>
  <si>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</si>
  <si>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</si>
  <si>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</si>
  <si>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</si>
  <si>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</si>
  <si>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</si>
  <si>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</si>
  <si>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</si>
  <si>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</si>
  <si>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</si>
  <si>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</si>
  <si>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</si>
  <si>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</si>
  <si>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</si>
  <si>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</si>
  <si>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</si>
  <si>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</si>
  <si>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</si>
  <si>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</si>
  <si>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</si>
  <si>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</si>
  <si>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</si>
  <si>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</si>
  <si>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</si>
  <si>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</si>
  <si>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</si>
  <si>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</si>
  <si>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</si>
  <si>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</si>
  <si>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</si>
  <si>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</si>
  <si>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</si>
  <si>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</si>
  <si>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</si>
  <si>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</si>
  <si>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</si>
  <si>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</si>
  <si>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</si>
  <si>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</si>
  <si>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</si>
  <si>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</si>
  <si>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</si>
  <si>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</si>
  <si>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</si>
  <si>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</si>
  <si>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</si>
  <si>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</si>
  <si>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</si>
  <si>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</si>
  <si>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</si>
  <si>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</si>
  <si>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</si>
  <si>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</si>
  <si>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</si>
  <si>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</si>
  <si>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</si>
  <si>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</si>
  <si>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</si>
  <si>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</si>
  <si>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</si>
  <si>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</si>
  <si>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</si>
  <si>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</si>
  <si>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</si>
  <si>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</si>
  <si>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</si>
  <si>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</si>
  <si>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</si>
  <si>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</si>
  <si>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</si>
  <si>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</si>
  <si>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</si>
  <si>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</si>
  <si>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</si>
  <si>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</si>
  <si>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</si>
  <si>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</si>
  <si>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</si>
  <si>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</si>
  <si>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</si>
  <si>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</si>
  <si>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</si>
  <si>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</si>
  <si>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</si>
  <si>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</si>
  <si>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</si>
  <si>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</si>
  <si>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</si>
  <si>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</si>
  <si>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</si>
  <si>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</si>
  <si>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</si>
  <si>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</si>
  <si>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</si>
  <si>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</si>
  <si>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</si>
  <si>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</si>
  <si>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</si>
  <si>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</si>
  <si>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</si>
  <si>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</si>
  <si>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</si>
  <si>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</si>
  <si>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</si>
  <si>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</si>
  <si>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</si>
  <si>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</si>
  <si>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</si>
  <si>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</si>
  <si>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</si>
  <si>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</si>
  <si>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</si>
  <si>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</si>
  <si>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</si>
  <si>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</si>
  <si>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</si>
  <si>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</si>
  <si>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</si>
  <si>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</si>
  <si>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</si>
  <si>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</si>
  <si>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</si>
  <si>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</si>
  <si>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</si>
  <si>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</si>
  <si>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</si>
  <si>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</si>
  <si>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</si>
  <si>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</si>
  <si>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</si>
  <si>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</si>
  <si>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</si>
  <si>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</si>
  <si>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</si>
  <si>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</si>
  <si>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</si>
  <si>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</si>
  <si>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</si>
  <si>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</si>
  <si>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</si>
  <si>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</si>
  <si>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</si>
  <si>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</si>
  <si>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</si>
  <si>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</si>
  <si>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</si>
  <si>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</si>
  <si>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</si>
  <si>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</si>
  <si>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</si>
  <si>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</si>
  <si>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</si>
  <si>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</si>
  <si>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</si>
  <si>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</si>
  <si>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</si>
  <si>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</si>
  <si>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</si>
  <si>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</si>
  <si>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</si>
  <si>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</si>
  <si>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</si>
  <si>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</si>
  <si>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</si>
  <si>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</si>
  <si>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</si>
  <si>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</si>
  <si>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</si>
  <si>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</si>
  <si>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</si>
  <si>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</si>
  <si>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</si>
  <si>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</si>
  <si>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</si>
  <si>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</si>
  <si>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</si>
  <si>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</si>
  <si>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</si>
  <si>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</si>
  <si>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</si>
  <si>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</si>
  <si>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</si>
  <si>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2023 06 - G0 Eur</t>
  </si>
  <si>
    <t>Calculation Date: 03/07/2023</t>
  </si>
  <si>
    <t>Calculation Date: 03/07/2023 09:00:00</t>
  </si>
  <si>
    <t>EUSA20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</si>
</sst>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
      <sz val="8"/>
      <color theme="1"/>
      <name val="Arial"/>
      <family val="2"/>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399">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65" fontId="18" fillId="10" borderId="2" xfId="170" applyNumberFormat="1" applyFont="1" applyFill="1" applyBorder="1"/>
    <xf numFmtId="165" fontId="18" fillId="43" borderId="2" xfId="170" applyNumberFormat="1" applyFont="1" applyFill="1" applyBorder="1"/>
    <xf numFmtId="165" fontId="18" fillId="8" borderId="2" xfId="0" applyNumberFormat="1" applyFont="1" applyFill="1" applyBorder="1"/>
    <xf numFmtId="165" fontId="23" fillId="52" borderId="0" xfId="170" applyNumberFormat="1" applyFont="1" applyFill="1"/>
    <xf numFmtId="165" fontId="24" fillId="11" borderId="0" xfId="170" applyNumberFormat="1" applyFont="1" applyFill="1"/>
    <xf numFmtId="165" fontId="18" fillId="53" borderId="0" xfId="170" applyNumberFormat="1" applyFont="1" applyFill="1"/>
    <xf numFmtId="165" fontId="82" fillId="0" borderId="0" xfId="170" applyNumberFormat="1" applyFont="1"/>
    <xf numFmtId="165" fontId="18" fillId="53"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0" fontId="18" fillId="13" borderId="12" xfId="170" applyFont="1" applyFill="1" applyBorder="1" applyAlignment="1">
      <alignment horizontal="center" vertical="center" wrapText="1"/>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15" xfId="170" applyFont="1" applyFill="1" applyBorder="1" applyAlignment="1">
      <alignment horizontal="center"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1" xfId="0" applyFont="1" applyFill="1" applyBorder="1" applyAlignment="1">
      <alignment horizontal="center"/>
    </xf>
    <xf numFmtId="0" fontId="18" fillId="13" borderId="3" xfId="0" applyFont="1" applyFill="1" applyBorder="1" applyAlignment="1">
      <alignment horizontal="center"/>
    </xf>
    <xf numFmtId="171" fontId="23" fillId="0" borderId="0" xfId="170" applyNumberFormat="1" applyFont="1"/>
    <xf numFmtId="165" fontId="18" fillId="54" borderId="2" xfId="170" applyNumberFormat="1" applyFont="1" applyFill="1" applyBorder="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625CA3E-61AC-4646-9AE5-59DB21838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2"/>
  <sheetViews>
    <sheetView zoomScale="85" zoomScaleNormal="85" workbookViewId="0">
      <selection activeCell="C12" sqref="C12"/>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I2-E2-C2</f>
        <v>857581.24647312611</v>
      </c>
      <c r="G2" s="179"/>
      <c r="H2" s="179"/>
      <c r="I2" s="178">
        <f>'2023 06 - G0 Eur'!V11+'2023 06 - G0 Eur'!V13+'2023 06 - G0 Eur'!V15+'2023 06 - G0 Eur'!V17</f>
        <v>-3418340.567870751</v>
      </c>
      <c r="J2" s="178" t="s">
        <v>384</v>
      </c>
      <c r="K2" s="180" t="s">
        <v>7</v>
      </c>
      <c r="L2" s="215">
        <f>I2-C2</f>
        <v>857581.24647312611</v>
      </c>
    </row>
    <row r="3" spans="1:16" ht="25.5" x14ac:dyDescent="0.25">
      <c r="A3" s="181" t="s">
        <v>8</v>
      </c>
      <c r="B3" s="182" t="s">
        <v>9</v>
      </c>
      <c r="C3" s="183">
        <v>17017921.488756601</v>
      </c>
      <c r="D3" s="183" t="s">
        <v>366</v>
      </c>
      <c r="E3" s="184"/>
      <c r="F3" s="184"/>
      <c r="G3" s="184"/>
      <c r="H3" s="184">
        <f>I3-F3-E3-C3</f>
        <v>-2102890.7626986057</v>
      </c>
      <c r="I3" s="183">
        <f>'2023 06 - G0 Eur'!V19</f>
        <v>14915030.726057995</v>
      </c>
      <c r="J3" s="183" t="s">
        <v>384</v>
      </c>
      <c r="K3" s="185" t="s">
        <v>10</v>
      </c>
      <c r="L3" s="215">
        <f>I3-C3</f>
        <v>-2102890.7626986057</v>
      </c>
    </row>
    <row r="4" spans="1:16" ht="38.25" x14ac:dyDescent="0.25">
      <c r="A4" s="181" t="s">
        <v>11</v>
      </c>
      <c r="B4" s="182" t="s">
        <v>9</v>
      </c>
      <c r="C4" s="186">
        <f>'2022 12 - G0 Eur'!U10+'2022 12 - G0 Eur'!U12+'2022 12 - G0 Eur'!U14+'2022 12 - G0 Eur'!U16</f>
        <v>110752.67500333348</v>
      </c>
      <c r="D4" s="186" t="s">
        <v>366</v>
      </c>
      <c r="E4" s="184"/>
      <c r="F4" s="187">
        <f>'Lissage VT DEF'!O13</f>
        <v>-585414.87281317613</v>
      </c>
      <c r="G4" s="188" t="s">
        <v>349</v>
      </c>
      <c r="H4" s="184">
        <f>I4-F4-E4-C4</f>
        <v>596309.25439301622</v>
      </c>
      <c r="I4" s="186">
        <f>'2023 06 - G0 Eur'!U10+'2023 06 - G0 Eur'!U12+'2023 06 - G0 Eur'!U14+'2023 06 - G0 Eur'!U16</f>
        <v>121647.05658317357</v>
      </c>
      <c r="J4" s="186" t="s">
        <v>384</v>
      </c>
      <c r="K4" s="185" t="s">
        <v>25</v>
      </c>
      <c r="L4" s="215">
        <f>I4-C4</f>
        <v>10894.38157984009</v>
      </c>
    </row>
    <row r="5" spans="1:16" x14ac:dyDescent="0.25">
      <c r="A5" s="189" t="s">
        <v>12</v>
      </c>
      <c r="B5" s="190"/>
      <c r="C5" s="191">
        <f>SUBTOTAL(9,C2:C4)</f>
        <v>12852752.349416057</v>
      </c>
      <c r="D5" s="191"/>
      <c r="E5" s="191">
        <f>SUBTOTAL(9,E2:E4)</f>
        <v>0</v>
      </c>
      <c r="F5" s="191">
        <f>SUBTOTAL(9,F2:F4)</f>
        <v>272166.37365994998</v>
      </c>
      <c r="G5" s="191"/>
      <c r="H5" s="191">
        <f>SUBTOTAL(9,H2:H4)</f>
        <v>-1506581.5083055894</v>
      </c>
      <c r="I5" s="191">
        <f>SUBTOTAL(9,I2:I4)</f>
        <v>11618337.214770418</v>
      </c>
      <c r="J5" s="191"/>
      <c r="K5" s="192"/>
      <c r="L5" s="215">
        <f t="shared" ref="L5:L12" si="0">I5-C5</f>
        <v>-1234415.134645639</v>
      </c>
    </row>
    <row r="6" spans="1:16" ht="25.5" x14ac:dyDescent="0.25">
      <c r="A6" s="176" t="s">
        <v>13</v>
      </c>
      <c r="B6" s="177" t="s">
        <v>6</v>
      </c>
      <c r="C6" s="193">
        <v>118134726.97041665</v>
      </c>
      <c r="D6" s="193" t="s">
        <v>366</v>
      </c>
      <c r="E6" s="179"/>
      <c r="F6" s="179"/>
      <c r="G6" s="179"/>
      <c r="H6" s="179">
        <f>I6-C6</f>
        <v>-3307190.3489877284</v>
      </c>
      <c r="I6" s="193">
        <f>'2023 06 - G0 Eur'!V65</f>
        <v>114827536.62142892</v>
      </c>
      <c r="J6" s="193" t="s">
        <v>384</v>
      </c>
      <c r="K6" s="180" t="s">
        <v>14</v>
      </c>
      <c r="L6" s="215">
        <f t="shared" si="0"/>
        <v>-3307190.3489877284</v>
      </c>
    </row>
    <row r="7" spans="1:16" ht="24.75" customHeight="1" x14ac:dyDescent="0.25">
      <c r="A7" s="189" t="s">
        <v>15</v>
      </c>
      <c r="B7" s="190"/>
      <c r="C7" s="191">
        <f>SUBTOTAL(9,C6)</f>
        <v>118134726.97041665</v>
      </c>
      <c r="D7" s="191"/>
      <c r="E7" s="191">
        <f t="shared" ref="E7" si="1">SUBTOTAL(9,E6)</f>
        <v>0</v>
      </c>
      <c r="F7" s="191">
        <f>SUBTOTAL(9,F6)</f>
        <v>0</v>
      </c>
      <c r="G7" s="191"/>
      <c r="H7" s="191">
        <f>SUBTOTAL(9,H6)</f>
        <v>-3307190.3489877284</v>
      </c>
      <c r="I7" s="191">
        <f>SUBTOTAL(9,I6)</f>
        <v>114827536.62142892</v>
      </c>
      <c r="J7" s="191"/>
      <c r="K7" s="192"/>
      <c r="L7" s="215">
        <f t="shared" si="0"/>
        <v>-3307190.3489877284</v>
      </c>
      <c r="O7" s="175" t="s">
        <v>360</v>
      </c>
      <c r="P7" s="175">
        <v>-520429.78881917201</v>
      </c>
    </row>
    <row r="8" spans="1:16" ht="24.75" customHeight="1" x14ac:dyDescent="0.25">
      <c r="A8" s="194" t="s">
        <v>16</v>
      </c>
      <c r="B8" s="195"/>
      <c r="C8" s="196">
        <f>SUBTOTAL(9,C2:C7)</f>
        <v>130987479.31983271</v>
      </c>
      <c r="D8" s="196"/>
      <c r="E8" s="196">
        <f>SUBTOTAL(9,E2:E7)</f>
        <v>0</v>
      </c>
      <c r="F8" s="196">
        <f>SUBTOTAL(9,F2:F7)</f>
        <v>272166.37365994998</v>
      </c>
      <c r="G8" s="196"/>
      <c r="H8" s="196">
        <f>SUBTOTAL(9,H2:H7)</f>
        <v>-4813771.857293318</v>
      </c>
      <c r="I8" s="196">
        <f>SUBTOTAL(9,I2:I7)</f>
        <v>126445873.83619934</v>
      </c>
      <c r="J8" s="196"/>
      <c r="K8" s="197"/>
      <c r="L8" s="215">
        <f t="shared" si="0"/>
        <v>-4541605.4836333692</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384</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SUBTOTAL(9,F2:F10)</f>
        <v>272166.37365994998</v>
      </c>
      <c r="G11" s="201"/>
      <c r="H11" s="201">
        <f>SUBTOTAL(9,H2:H10)</f>
        <v>-4813771.857293318</v>
      </c>
      <c r="I11" s="201">
        <f>SUBTOTAL(9,I2:I10)</f>
        <v>126445873.83619934</v>
      </c>
      <c r="J11" s="201"/>
      <c r="K11" s="202"/>
      <c r="L11" s="215">
        <f t="shared" si="0"/>
        <v>-4541605.4836333692</v>
      </c>
    </row>
    <row r="12" spans="1:16" x14ac:dyDescent="0.25">
      <c r="A12" s="181" t="s">
        <v>22</v>
      </c>
      <c r="B12" s="182"/>
      <c r="C12" s="203">
        <v>1336622.0312131098</v>
      </c>
      <c r="D12" s="203" t="s">
        <v>366</v>
      </c>
      <c r="E12" s="184"/>
      <c r="F12" s="184">
        <f>I12-C12</f>
        <v>4729021.5736905653</v>
      </c>
      <c r="G12" s="184"/>
      <c r="H12" s="184"/>
      <c r="I12" s="203">
        <f>'2023 06 - G0 Eur'!W67</f>
        <v>6065643.6049036756</v>
      </c>
      <c r="J12" s="203" t="s">
        <v>384</v>
      </c>
      <c r="K12" s="204" t="s">
        <v>23</v>
      </c>
      <c r="L12" s="215">
        <f t="shared" si="0"/>
        <v>4729021.5736905653</v>
      </c>
    </row>
    <row r="13" spans="1:16" x14ac:dyDescent="0.25">
      <c r="I13" s="215"/>
    </row>
    <row r="14" spans="1:16" x14ac:dyDescent="0.25">
      <c r="A14" s="205" t="s">
        <v>324</v>
      </c>
    </row>
    <row r="15" spans="1:16" ht="30" x14ac:dyDescent="0.25">
      <c r="A15" s="206" t="s">
        <v>325</v>
      </c>
      <c r="B15" s="175" t="s">
        <v>328</v>
      </c>
    </row>
    <row r="16" spans="1:16" ht="30" x14ac:dyDescent="0.25">
      <c r="A16" s="206" t="s">
        <v>326</v>
      </c>
      <c r="B16" s="175" t="s">
        <v>327</v>
      </c>
    </row>
    <row r="18" spans="1:14" x14ac:dyDescent="0.25">
      <c r="A18" s="205" t="s">
        <v>320</v>
      </c>
    </row>
    <row r="19" spans="1:14" ht="60" x14ac:dyDescent="0.25">
      <c r="A19" s="206" t="s">
        <v>321</v>
      </c>
    </row>
    <row r="21" spans="1:14" x14ac:dyDescent="0.25">
      <c r="A21" s="207" t="s">
        <v>322</v>
      </c>
      <c r="F21" s="208"/>
      <c r="G21" s="208"/>
      <c r="H21" s="208"/>
      <c r="I21" s="208"/>
      <c r="J21" s="208"/>
      <c r="M21" s="208"/>
    </row>
    <row r="22" spans="1:14" ht="105" x14ac:dyDescent="0.25">
      <c r="A22" s="175" t="s">
        <v>323</v>
      </c>
      <c r="B22" s="169"/>
      <c r="C22" s="169"/>
      <c r="D22" s="169"/>
      <c r="E22" s="169"/>
      <c r="F22" s="169"/>
      <c r="G22" s="169"/>
      <c r="H22" s="170"/>
      <c r="I22" s="170"/>
      <c r="J22" s="169"/>
      <c r="K22" s="169"/>
      <c r="L22" s="169"/>
      <c r="M22" s="169"/>
      <c r="N22" s="169"/>
    </row>
    <row r="23" spans="1:14" ht="75" x14ac:dyDescent="0.25">
      <c r="A23" s="175" t="s">
        <v>331</v>
      </c>
      <c r="B23" s="169"/>
      <c r="C23" s="169"/>
      <c r="D23" s="169"/>
      <c r="E23" s="169"/>
      <c r="F23" s="169"/>
      <c r="G23" s="169"/>
      <c r="H23" s="169"/>
      <c r="I23" s="169"/>
      <c r="J23" s="169"/>
      <c r="K23" s="169"/>
      <c r="L23" s="169"/>
      <c r="M23" s="169"/>
      <c r="N23" s="169"/>
    </row>
    <row r="24" spans="1:14" x14ac:dyDescent="0.25">
      <c r="A24" s="209"/>
      <c r="B24" s="171"/>
      <c r="C24" s="172"/>
      <c r="D24" s="172"/>
      <c r="E24" s="172"/>
      <c r="F24" s="172"/>
      <c r="G24" s="172"/>
      <c r="H24" s="210"/>
      <c r="I24" s="210"/>
      <c r="J24" s="210"/>
      <c r="K24" s="210"/>
      <c r="L24" s="210"/>
      <c r="M24" s="210"/>
      <c r="N24" s="210"/>
    </row>
    <row r="25" spans="1:14" x14ac:dyDescent="0.25">
      <c r="A25" s="211" t="s">
        <v>332</v>
      </c>
      <c r="B25" s="171"/>
      <c r="C25" s="172"/>
      <c r="D25" s="172"/>
      <c r="E25" s="172"/>
      <c r="F25" s="172"/>
      <c r="G25" s="172"/>
      <c r="H25" s="210"/>
      <c r="I25" s="210"/>
      <c r="J25" s="210"/>
      <c r="K25" s="210"/>
      <c r="L25" s="210"/>
      <c r="M25" s="210"/>
      <c r="N25" s="210"/>
    </row>
    <row r="26" spans="1:14" ht="60" x14ac:dyDescent="0.25">
      <c r="A26" s="209" t="s">
        <v>333</v>
      </c>
      <c r="B26" s="171"/>
      <c r="C26" s="172"/>
      <c r="D26" s="172"/>
      <c r="E26" s="172"/>
      <c r="F26" s="172"/>
      <c r="G26" s="172"/>
      <c r="H26" s="210"/>
      <c r="I26" s="210"/>
      <c r="J26" s="210"/>
      <c r="K26" s="210"/>
      <c r="L26" s="210"/>
      <c r="M26" s="210"/>
      <c r="N26" s="210"/>
    </row>
    <row r="27" spans="1:14" ht="30" x14ac:dyDescent="0.25">
      <c r="A27" s="209" t="s">
        <v>334</v>
      </c>
      <c r="B27" s="171"/>
      <c r="C27" s="172"/>
      <c r="D27" s="172"/>
      <c r="E27" s="172"/>
      <c r="F27" s="172"/>
      <c r="G27" s="172"/>
      <c r="H27" s="210"/>
      <c r="I27" s="210"/>
      <c r="J27" s="210"/>
      <c r="K27" s="210"/>
      <c r="L27" s="210"/>
      <c r="M27" s="210"/>
      <c r="N27" s="210"/>
    </row>
    <row r="28" spans="1:14" ht="60" x14ac:dyDescent="0.25">
      <c r="A28" s="209" t="s">
        <v>336</v>
      </c>
      <c r="B28" s="171"/>
      <c r="C28" s="172"/>
      <c r="D28" s="172"/>
      <c r="E28" s="172"/>
      <c r="F28" s="172"/>
      <c r="G28" s="172"/>
      <c r="H28" s="210"/>
      <c r="I28" s="210"/>
      <c r="J28" s="210"/>
      <c r="K28" s="210"/>
      <c r="L28" s="210"/>
      <c r="M28" s="210"/>
      <c r="N28" s="210"/>
    </row>
    <row r="29" spans="1:14" x14ac:dyDescent="0.25">
      <c r="A29" s="209"/>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3"/>
      <c r="E31" s="172"/>
      <c r="F31" s="172"/>
      <c r="G31" s="172"/>
      <c r="H31" s="210"/>
      <c r="I31" s="210"/>
      <c r="J31" s="210"/>
      <c r="K31" s="210"/>
      <c r="L31" s="210"/>
      <c r="M31" s="210"/>
      <c r="N31" s="210"/>
    </row>
    <row r="35" spans="1:14" x14ac:dyDescent="0.25">
      <c r="A35" s="209"/>
      <c r="B35" s="210"/>
      <c r="C35" s="172"/>
      <c r="D35" s="172"/>
      <c r="E35" s="172"/>
      <c r="F35" s="172"/>
      <c r="G35" s="172"/>
      <c r="H35" s="210"/>
      <c r="I35" s="210"/>
      <c r="J35" s="210"/>
      <c r="K35" s="210"/>
      <c r="L35" s="210"/>
      <c r="M35" s="210"/>
      <c r="N35" s="210"/>
    </row>
    <row r="36" spans="1:14" x14ac:dyDescent="0.25">
      <c r="A36" s="212"/>
      <c r="B36" s="213" t="s">
        <v>341</v>
      </c>
      <c r="C36" s="214" t="s">
        <v>342</v>
      </c>
      <c r="D36" s="214" t="s">
        <v>346</v>
      </c>
      <c r="E36" s="214"/>
      <c r="F36" s="214"/>
      <c r="G36" s="214"/>
      <c r="H36" s="213"/>
      <c r="I36" s="213"/>
      <c r="J36" s="213"/>
      <c r="K36" s="213"/>
      <c r="L36" s="213"/>
      <c r="M36" s="213"/>
      <c r="N36" s="213"/>
    </row>
    <row r="37" spans="1:14" ht="30" x14ac:dyDescent="0.25">
      <c r="A37" s="175" t="s">
        <v>8</v>
      </c>
      <c r="B37" s="215">
        <f>C3</f>
        <v>17017921.488756601</v>
      </c>
      <c r="C37" s="215">
        <f>I3</f>
        <v>14915030.726057995</v>
      </c>
      <c r="D37" s="215">
        <f>C37-B37</f>
        <v>-2102890.7626986057</v>
      </c>
    </row>
    <row r="38" spans="1:14" x14ac:dyDescent="0.25">
      <c r="A38" s="175" t="s">
        <v>11</v>
      </c>
      <c r="B38" s="215">
        <f>C4</f>
        <v>110752.67500333348</v>
      </c>
      <c r="C38" s="215">
        <f>I4</f>
        <v>121647.05658317357</v>
      </c>
      <c r="D38" s="215">
        <f t="shared" ref="D38:D40" si="2">C38-B38</f>
        <v>10894.38157984009</v>
      </c>
    </row>
    <row r="39" spans="1:14" x14ac:dyDescent="0.25">
      <c r="A39" s="175" t="s">
        <v>339</v>
      </c>
      <c r="B39" s="215">
        <f>C6</f>
        <v>118134726.97041665</v>
      </c>
      <c r="C39" s="215">
        <f>I6</f>
        <v>114827536.62142892</v>
      </c>
      <c r="D39" s="215">
        <f>C39-B39</f>
        <v>-3307190.3489877284</v>
      </c>
    </row>
    <row r="40" spans="1:14" ht="30" x14ac:dyDescent="0.25">
      <c r="A40" s="175" t="s">
        <v>340</v>
      </c>
      <c r="B40" s="215">
        <f>SUM(B37:B39)</f>
        <v>135263401.13417658</v>
      </c>
      <c r="C40" s="215">
        <f>SUM(C37:C39)</f>
        <v>129864214.40407009</v>
      </c>
      <c r="D40" s="215">
        <f t="shared" si="2"/>
        <v>-5399186.7301064879</v>
      </c>
    </row>
    <row r="41" spans="1:14" x14ac:dyDescent="0.25">
      <c r="B41" s="215"/>
      <c r="C41" s="215"/>
    </row>
    <row r="44" spans="1:14" ht="30" x14ac:dyDescent="0.25">
      <c r="A44" s="209" t="s">
        <v>337</v>
      </c>
      <c r="B44" s="174">
        <f>F4</f>
        <v>-585414.87281317613</v>
      </c>
      <c r="C44" s="172"/>
      <c r="D44" s="173"/>
      <c r="E44" s="172"/>
      <c r="F44" s="172"/>
      <c r="G44" s="172"/>
      <c r="H44" s="210"/>
      <c r="I44" s="210"/>
      <c r="J44" s="210"/>
      <c r="K44" s="210"/>
      <c r="L44" s="210"/>
      <c r="M44" s="210"/>
      <c r="N44" s="210"/>
    </row>
    <row r="45" spans="1:14" x14ac:dyDescent="0.25">
      <c r="A45" s="209" t="s">
        <v>338</v>
      </c>
      <c r="B45" s="174">
        <f>SUM(B44:B44)</f>
        <v>-585414.87281317613</v>
      </c>
      <c r="C45" s="172"/>
      <c r="D45" s="172"/>
      <c r="E45" s="172"/>
      <c r="F45" s="172"/>
      <c r="G45" s="172"/>
      <c r="H45" s="210"/>
      <c r="I45" s="210"/>
      <c r="J45" s="210"/>
      <c r="K45" s="210"/>
      <c r="L45" s="210"/>
      <c r="M45" s="210"/>
      <c r="N45" s="210"/>
    </row>
    <row r="49" spans="1:2" ht="30" x14ac:dyDescent="0.25">
      <c r="A49" s="175" t="s">
        <v>343</v>
      </c>
      <c r="B49" s="215">
        <f>B40</f>
        <v>135263401.13417658</v>
      </c>
    </row>
    <row r="50" spans="1:2" x14ac:dyDescent="0.25">
      <c r="A50" s="175" t="s">
        <v>338</v>
      </c>
      <c r="B50" s="215">
        <f>B45</f>
        <v>-585414.87281317613</v>
      </c>
    </row>
    <row r="51" spans="1:2" x14ac:dyDescent="0.25">
      <c r="A51" s="175" t="s">
        <v>344</v>
      </c>
      <c r="B51" s="215">
        <f>C40-B49-B50</f>
        <v>-4813771.8572933115</v>
      </c>
    </row>
    <row r="52" spans="1:2" ht="30" x14ac:dyDescent="0.25">
      <c r="A52" s="175" t="s">
        <v>345</v>
      </c>
      <c r="B52" s="215">
        <f>SUM(B49:B51)</f>
        <v>129864214.40407011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09" t="s">
        <v>264</v>
      </c>
      <c r="B6" s="312" t="s">
        <v>33</v>
      </c>
      <c r="C6" s="312" t="s">
        <v>60</v>
      </c>
      <c r="D6" s="312" t="s">
        <v>61</v>
      </c>
      <c r="E6" s="316" t="s">
        <v>265</v>
      </c>
      <c r="F6" s="316" t="s">
        <v>266</v>
      </c>
      <c r="G6" s="316" t="s">
        <v>267</v>
      </c>
      <c r="H6" s="335" t="s">
        <v>268</v>
      </c>
      <c r="I6" s="313" t="s">
        <v>65</v>
      </c>
      <c r="J6" s="335" t="s">
        <v>269</v>
      </c>
      <c r="K6" s="336"/>
      <c r="L6" s="335" t="s">
        <v>268</v>
      </c>
      <c r="M6" s="313" t="s">
        <v>65</v>
      </c>
      <c r="N6" s="335" t="s">
        <v>270</v>
      </c>
      <c r="O6" s="336"/>
      <c r="P6" s="313" t="s">
        <v>271</v>
      </c>
      <c r="Q6" s="335" t="s">
        <v>66</v>
      </c>
      <c r="R6" s="336"/>
      <c r="S6" s="335" t="s">
        <v>272</v>
      </c>
      <c r="T6" s="336"/>
      <c r="U6" s="226"/>
      <c r="V6" s="349" t="s">
        <v>70</v>
      </c>
      <c r="W6" s="319"/>
      <c r="X6" s="319"/>
      <c r="Y6" s="319"/>
      <c r="Z6" s="319"/>
      <c r="AA6" s="320"/>
      <c r="AC6" s="312" t="s">
        <v>71</v>
      </c>
    </row>
    <row r="7" spans="1:29" s="59" customFormat="1" ht="12.75" x14ac:dyDescent="0.2">
      <c r="A7" s="310"/>
      <c r="B7" s="312"/>
      <c r="C7" s="312"/>
      <c r="D7" s="312"/>
      <c r="E7" s="317"/>
      <c r="F7" s="317"/>
      <c r="G7" s="317"/>
      <c r="H7" s="337"/>
      <c r="I7" s="314"/>
      <c r="J7" s="337"/>
      <c r="K7" s="338"/>
      <c r="L7" s="337"/>
      <c r="M7" s="314"/>
      <c r="N7" s="337"/>
      <c r="O7" s="338"/>
      <c r="P7" s="314"/>
      <c r="Q7" s="337"/>
      <c r="R7" s="338"/>
      <c r="S7" s="337"/>
      <c r="T7" s="338"/>
      <c r="U7" s="226"/>
      <c r="V7" s="347" t="s">
        <v>273</v>
      </c>
      <c r="W7" s="347" t="s">
        <v>274</v>
      </c>
      <c r="X7" s="349" t="s">
        <v>72</v>
      </c>
      <c r="Y7" s="319"/>
      <c r="Z7" s="319"/>
      <c r="AA7" s="320"/>
      <c r="AC7" s="312"/>
    </row>
    <row r="8" spans="1:29" s="59" customFormat="1" ht="12.75" x14ac:dyDescent="0.2">
      <c r="A8" s="311"/>
      <c r="B8" s="312"/>
      <c r="C8" s="312"/>
      <c r="D8" s="312"/>
      <c r="E8" s="318"/>
      <c r="F8" s="318"/>
      <c r="G8" s="318"/>
      <c r="H8" s="339"/>
      <c r="I8" s="315"/>
      <c r="J8" s="339"/>
      <c r="K8" s="340"/>
      <c r="L8" s="339"/>
      <c r="M8" s="315"/>
      <c r="N8" s="339"/>
      <c r="O8" s="340"/>
      <c r="P8" s="315"/>
      <c r="Q8" s="339"/>
      <c r="R8" s="340"/>
      <c r="S8" s="339"/>
      <c r="T8" s="340"/>
      <c r="U8" s="226"/>
      <c r="V8" s="348"/>
      <c r="W8" s="348"/>
      <c r="X8" s="395" t="s">
        <v>275</v>
      </c>
      <c r="Y8" s="396"/>
      <c r="Z8" s="227" t="s">
        <v>74</v>
      </c>
      <c r="AA8" s="227" t="s">
        <v>75</v>
      </c>
      <c r="AC8" s="312"/>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09" t="s">
        <v>264</v>
      </c>
      <c r="B6" s="312" t="s">
        <v>33</v>
      </c>
      <c r="C6" s="312" t="s">
        <v>60</v>
      </c>
      <c r="D6" s="312" t="s">
        <v>61</v>
      </c>
      <c r="E6" s="316" t="s">
        <v>265</v>
      </c>
      <c r="F6" s="316" t="s">
        <v>266</v>
      </c>
      <c r="G6" s="316" t="s">
        <v>267</v>
      </c>
      <c r="H6" s="335" t="s">
        <v>268</v>
      </c>
      <c r="I6" s="313" t="s">
        <v>65</v>
      </c>
      <c r="J6" s="335" t="s">
        <v>269</v>
      </c>
      <c r="K6" s="336"/>
      <c r="L6" s="335" t="s">
        <v>268</v>
      </c>
      <c r="M6" s="313" t="s">
        <v>65</v>
      </c>
      <c r="N6" s="335" t="s">
        <v>270</v>
      </c>
      <c r="O6" s="336"/>
      <c r="P6" s="313" t="s">
        <v>271</v>
      </c>
      <c r="Q6" s="335" t="s">
        <v>66</v>
      </c>
      <c r="R6" s="336"/>
      <c r="S6" s="335" t="s">
        <v>272</v>
      </c>
      <c r="T6" s="336"/>
      <c r="U6" s="226"/>
      <c r="V6" s="349" t="s">
        <v>70</v>
      </c>
      <c r="W6" s="319"/>
      <c r="X6" s="319"/>
      <c r="Y6" s="319"/>
      <c r="Z6" s="319"/>
      <c r="AA6" s="320"/>
      <c r="AC6" s="312" t="s">
        <v>71</v>
      </c>
    </row>
    <row r="7" spans="1:29" s="59" customFormat="1" ht="12.75" x14ac:dyDescent="0.2">
      <c r="A7" s="310"/>
      <c r="B7" s="312"/>
      <c r="C7" s="312"/>
      <c r="D7" s="312"/>
      <c r="E7" s="317"/>
      <c r="F7" s="317"/>
      <c r="G7" s="317"/>
      <c r="H7" s="337"/>
      <c r="I7" s="314"/>
      <c r="J7" s="337"/>
      <c r="K7" s="338"/>
      <c r="L7" s="337"/>
      <c r="M7" s="314"/>
      <c r="N7" s="337"/>
      <c r="O7" s="338"/>
      <c r="P7" s="314"/>
      <c r="Q7" s="337"/>
      <c r="R7" s="338"/>
      <c r="S7" s="337"/>
      <c r="T7" s="338"/>
      <c r="U7" s="226"/>
      <c r="V7" s="347" t="s">
        <v>273</v>
      </c>
      <c r="W7" s="347" t="s">
        <v>274</v>
      </c>
      <c r="X7" s="349" t="s">
        <v>72</v>
      </c>
      <c r="Y7" s="319"/>
      <c r="Z7" s="319"/>
      <c r="AA7" s="320"/>
      <c r="AC7" s="312"/>
    </row>
    <row r="8" spans="1:29" s="59" customFormat="1" ht="12.75" x14ac:dyDescent="0.2">
      <c r="A8" s="311"/>
      <c r="B8" s="312"/>
      <c r="C8" s="312"/>
      <c r="D8" s="312"/>
      <c r="E8" s="318"/>
      <c r="F8" s="318"/>
      <c r="G8" s="318"/>
      <c r="H8" s="339"/>
      <c r="I8" s="315"/>
      <c r="J8" s="339"/>
      <c r="K8" s="340"/>
      <c r="L8" s="339"/>
      <c r="M8" s="315"/>
      <c r="N8" s="339"/>
      <c r="O8" s="340"/>
      <c r="P8" s="315"/>
      <c r="Q8" s="339"/>
      <c r="R8" s="340"/>
      <c r="S8" s="339"/>
      <c r="T8" s="340"/>
      <c r="U8" s="226"/>
      <c r="V8" s="348"/>
      <c r="W8" s="348"/>
      <c r="X8" s="395" t="s">
        <v>275</v>
      </c>
      <c r="Y8" s="396"/>
      <c r="Z8" s="227" t="s">
        <v>74</v>
      </c>
      <c r="AA8" s="227" t="s">
        <v>75</v>
      </c>
      <c r="AC8" s="312"/>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03" t="s">
        <v>30</v>
      </c>
      <c r="G2" s="304"/>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05" t="s">
        <v>55</v>
      </c>
      <c r="B2" s="305"/>
      <c r="C2" s="305"/>
      <c r="D2" s="305"/>
      <c r="E2" s="40"/>
      <c r="F2" s="40"/>
      <c r="G2" s="40"/>
      <c r="H2" s="41"/>
      <c r="I2" s="41"/>
      <c r="J2" s="42"/>
      <c r="K2" s="41"/>
      <c r="L2" s="41"/>
      <c r="N2" s="44"/>
      <c r="P2" s="45"/>
      <c r="R2" s="46"/>
      <c r="S2" s="45"/>
      <c r="T2" s="47"/>
      <c r="U2" s="47"/>
      <c r="V2" s="47"/>
      <c r="W2" s="47"/>
    </row>
    <row r="3" spans="1:25" s="43" customFormat="1" ht="15.75" x14ac:dyDescent="0.25">
      <c r="A3" s="306" t="s">
        <v>56</v>
      </c>
      <c r="B3" s="306"/>
      <c r="C3" s="306"/>
      <c r="D3" s="30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07" t="s">
        <v>57</v>
      </c>
      <c r="W4" s="30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08" t="s">
        <v>58</v>
      </c>
      <c r="W5" s="308"/>
    </row>
    <row r="6" spans="1:25" s="59" customFormat="1" ht="12.75" x14ac:dyDescent="0.2">
      <c r="A6" s="309" t="s">
        <v>59</v>
      </c>
      <c r="B6" s="312" t="s">
        <v>33</v>
      </c>
      <c r="C6" s="309" t="s">
        <v>60</v>
      </c>
      <c r="D6" s="313" t="s">
        <v>61</v>
      </c>
      <c r="E6" s="316" t="s">
        <v>62</v>
      </c>
      <c r="F6" s="316" t="s">
        <v>63</v>
      </c>
      <c r="G6" s="316" t="s">
        <v>64</v>
      </c>
      <c r="H6" s="326" t="s">
        <v>65</v>
      </c>
      <c r="I6" s="327"/>
      <c r="J6" s="332" t="s">
        <v>66</v>
      </c>
      <c r="K6" s="326" t="s">
        <v>67</v>
      </c>
      <c r="L6" s="327"/>
      <c r="M6" s="335" t="s">
        <v>68</v>
      </c>
      <c r="N6" s="336"/>
      <c r="O6" s="341" t="s">
        <v>69</v>
      </c>
      <c r="P6" s="342"/>
      <c r="Q6" s="58"/>
      <c r="R6" s="319" t="s">
        <v>70</v>
      </c>
      <c r="S6" s="319"/>
      <c r="T6" s="319"/>
      <c r="U6" s="319"/>
      <c r="V6" s="319"/>
      <c r="W6" s="320"/>
      <c r="Y6" s="313" t="s">
        <v>71</v>
      </c>
    </row>
    <row r="7" spans="1:25" s="59" customFormat="1" ht="12.75" x14ac:dyDescent="0.2">
      <c r="A7" s="310"/>
      <c r="B7" s="312"/>
      <c r="C7" s="310"/>
      <c r="D7" s="314"/>
      <c r="E7" s="317"/>
      <c r="F7" s="317"/>
      <c r="G7" s="317"/>
      <c r="H7" s="328"/>
      <c r="I7" s="329"/>
      <c r="J7" s="333"/>
      <c r="K7" s="328"/>
      <c r="L7" s="329"/>
      <c r="M7" s="337"/>
      <c r="N7" s="338"/>
      <c r="O7" s="343"/>
      <c r="P7" s="344"/>
      <c r="Q7" s="58"/>
      <c r="R7" s="321" t="s">
        <v>72</v>
      </c>
      <c r="S7" s="322"/>
      <c r="T7" s="322"/>
      <c r="U7" s="322"/>
      <c r="V7" s="322"/>
      <c r="W7" s="323"/>
      <c r="Y7" s="314"/>
    </row>
    <row r="8" spans="1:25" s="59" customFormat="1" ht="12.75" x14ac:dyDescent="0.2">
      <c r="A8" s="311"/>
      <c r="B8" s="312"/>
      <c r="C8" s="311"/>
      <c r="D8" s="315"/>
      <c r="E8" s="318"/>
      <c r="F8" s="318"/>
      <c r="G8" s="318"/>
      <c r="H8" s="330"/>
      <c r="I8" s="331"/>
      <c r="J8" s="334"/>
      <c r="K8" s="330"/>
      <c r="L8" s="331"/>
      <c r="M8" s="339"/>
      <c r="N8" s="340"/>
      <c r="O8" s="345"/>
      <c r="P8" s="346"/>
      <c r="Q8" s="58"/>
      <c r="R8" s="324" t="s">
        <v>73</v>
      </c>
      <c r="S8" s="325"/>
      <c r="T8" s="60" t="s">
        <v>74</v>
      </c>
      <c r="U8" s="60" t="s">
        <v>75</v>
      </c>
      <c r="V8" s="60" t="s">
        <v>76</v>
      </c>
      <c r="W8" s="60" t="s">
        <v>77</v>
      </c>
      <c r="Y8" s="315"/>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05" t="s">
        <v>55</v>
      </c>
      <c r="B2" s="305"/>
      <c r="C2" s="305"/>
      <c r="D2" s="305"/>
      <c r="E2" s="40"/>
      <c r="F2" s="40"/>
      <c r="G2" s="40"/>
      <c r="H2" s="41"/>
      <c r="I2" s="41"/>
      <c r="J2" s="42"/>
      <c r="K2" s="41"/>
      <c r="L2" s="41"/>
      <c r="N2" s="44"/>
      <c r="P2" s="45"/>
      <c r="R2" s="46"/>
      <c r="S2" s="45"/>
      <c r="T2" s="47"/>
      <c r="U2" s="47"/>
      <c r="V2" s="47"/>
      <c r="W2" s="47"/>
    </row>
    <row r="3" spans="1:25" s="43" customFormat="1" ht="15.75" x14ac:dyDescent="0.25">
      <c r="A3" s="306" t="s">
        <v>56</v>
      </c>
      <c r="B3" s="306"/>
      <c r="C3" s="306"/>
      <c r="D3" s="30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07" t="s">
        <v>57</v>
      </c>
      <c r="W4" s="30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08" t="s">
        <v>58</v>
      </c>
      <c r="W5" s="308"/>
    </row>
    <row r="6" spans="1:25" s="59" customFormat="1" ht="12.75" x14ac:dyDescent="0.2">
      <c r="A6" s="309" t="s">
        <v>59</v>
      </c>
      <c r="B6" s="312" t="s">
        <v>33</v>
      </c>
      <c r="C6" s="309" t="s">
        <v>60</v>
      </c>
      <c r="D6" s="313" t="s">
        <v>61</v>
      </c>
      <c r="E6" s="316" t="s">
        <v>62</v>
      </c>
      <c r="F6" s="316" t="s">
        <v>63</v>
      </c>
      <c r="G6" s="316" t="s">
        <v>64</v>
      </c>
      <c r="H6" s="326" t="s">
        <v>65</v>
      </c>
      <c r="I6" s="327"/>
      <c r="J6" s="332" t="s">
        <v>66</v>
      </c>
      <c r="K6" s="326" t="s">
        <v>67</v>
      </c>
      <c r="L6" s="327"/>
      <c r="M6" s="335" t="s">
        <v>68</v>
      </c>
      <c r="N6" s="336"/>
      <c r="O6" s="341" t="s">
        <v>69</v>
      </c>
      <c r="P6" s="342"/>
      <c r="Q6" s="58"/>
      <c r="R6" s="319" t="s">
        <v>70</v>
      </c>
      <c r="S6" s="319"/>
      <c r="T6" s="319"/>
      <c r="U6" s="319"/>
      <c r="V6" s="319"/>
      <c r="W6" s="320"/>
      <c r="Y6" s="313" t="s">
        <v>71</v>
      </c>
    </row>
    <row r="7" spans="1:25" s="59" customFormat="1" ht="12.75" x14ac:dyDescent="0.2">
      <c r="A7" s="310"/>
      <c r="B7" s="312"/>
      <c r="C7" s="310"/>
      <c r="D7" s="314"/>
      <c r="E7" s="317"/>
      <c r="F7" s="317"/>
      <c r="G7" s="317"/>
      <c r="H7" s="328"/>
      <c r="I7" s="329"/>
      <c r="J7" s="333"/>
      <c r="K7" s="328"/>
      <c r="L7" s="329"/>
      <c r="M7" s="337"/>
      <c r="N7" s="338"/>
      <c r="O7" s="343"/>
      <c r="P7" s="344"/>
      <c r="Q7" s="58"/>
      <c r="R7" s="321" t="s">
        <v>258</v>
      </c>
      <c r="S7" s="322"/>
      <c r="T7" s="322"/>
      <c r="U7" s="322"/>
      <c r="V7" s="322"/>
      <c r="W7" s="323"/>
      <c r="Y7" s="314"/>
    </row>
    <row r="8" spans="1:25" s="59" customFormat="1" ht="12.75" x14ac:dyDescent="0.2">
      <c r="A8" s="311"/>
      <c r="B8" s="312"/>
      <c r="C8" s="311"/>
      <c r="D8" s="315"/>
      <c r="E8" s="318"/>
      <c r="F8" s="318"/>
      <c r="G8" s="318"/>
      <c r="H8" s="330"/>
      <c r="I8" s="331"/>
      <c r="J8" s="334"/>
      <c r="K8" s="330"/>
      <c r="L8" s="331"/>
      <c r="M8" s="339"/>
      <c r="N8" s="340"/>
      <c r="O8" s="345"/>
      <c r="P8" s="346"/>
      <c r="Q8" s="58"/>
      <c r="R8" s="324" t="s">
        <v>73</v>
      </c>
      <c r="S8" s="325"/>
      <c r="T8" s="60" t="s">
        <v>74</v>
      </c>
      <c r="U8" s="60" t="s">
        <v>75</v>
      </c>
      <c r="V8" s="60" t="s">
        <v>76</v>
      </c>
      <c r="W8" s="60" t="s">
        <v>77</v>
      </c>
      <c r="Y8" s="315"/>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09" t="s">
        <v>264</v>
      </c>
      <c r="B6" s="312" t="s">
        <v>33</v>
      </c>
      <c r="C6" s="312" t="s">
        <v>60</v>
      </c>
      <c r="D6" s="312" t="s">
        <v>61</v>
      </c>
      <c r="E6" s="316" t="s">
        <v>265</v>
      </c>
      <c r="F6" s="316" t="s">
        <v>266</v>
      </c>
      <c r="G6" s="316" t="s">
        <v>267</v>
      </c>
      <c r="H6" s="335" t="s">
        <v>268</v>
      </c>
      <c r="I6" s="313" t="s">
        <v>65</v>
      </c>
      <c r="J6" s="335" t="s">
        <v>269</v>
      </c>
      <c r="K6" s="336"/>
      <c r="L6" s="335" t="s">
        <v>268</v>
      </c>
      <c r="M6" s="313" t="s">
        <v>65</v>
      </c>
      <c r="N6" s="335" t="s">
        <v>270</v>
      </c>
      <c r="O6" s="336"/>
      <c r="P6" s="313" t="s">
        <v>271</v>
      </c>
      <c r="Q6" s="335" t="s">
        <v>66</v>
      </c>
      <c r="R6" s="336"/>
      <c r="S6" s="335" t="s">
        <v>272</v>
      </c>
      <c r="T6" s="336"/>
      <c r="U6" s="123"/>
      <c r="V6" s="349" t="s">
        <v>70</v>
      </c>
      <c r="W6" s="319"/>
      <c r="X6" s="319"/>
      <c r="Y6" s="319"/>
      <c r="Z6" s="319"/>
      <c r="AA6" s="320"/>
      <c r="AC6" s="312" t="s">
        <v>71</v>
      </c>
    </row>
    <row r="7" spans="1:29" s="59" customFormat="1" ht="12.75" x14ac:dyDescent="0.2">
      <c r="A7" s="310"/>
      <c r="B7" s="312"/>
      <c r="C7" s="312"/>
      <c r="D7" s="312"/>
      <c r="E7" s="317"/>
      <c r="F7" s="317"/>
      <c r="G7" s="317"/>
      <c r="H7" s="337"/>
      <c r="I7" s="314"/>
      <c r="J7" s="337"/>
      <c r="K7" s="338"/>
      <c r="L7" s="337"/>
      <c r="M7" s="314"/>
      <c r="N7" s="337"/>
      <c r="O7" s="338"/>
      <c r="P7" s="314"/>
      <c r="Q7" s="337"/>
      <c r="R7" s="338"/>
      <c r="S7" s="337"/>
      <c r="T7" s="338"/>
      <c r="U7" s="123"/>
      <c r="V7" s="347" t="s">
        <v>273</v>
      </c>
      <c r="W7" s="347" t="s">
        <v>274</v>
      </c>
      <c r="X7" s="349" t="s">
        <v>72</v>
      </c>
      <c r="Y7" s="319"/>
      <c r="Z7" s="319"/>
      <c r="AA7" s="320"/>
      <c r="AC7" s="312"/>
    </row>
    <row r="8" spans="1:29" s="59" customFormat="1" ht="12.75" x14ac:dyDescent="0.2">
      <c r="A8" s="311"/>
      <c r="B8" s="312"/>
      <c r="C8" s="312"/>
      <c r="D8" s="312"/>
      <c r="E8" s="318"/>
      <c r="F8" s="318"/>
      <c r="G8" s="318"/>
      <c r="H8" s="339"/>
      <c r="I8" s="315"/>
      <c r="J8" s="339"/>
      <c r="K8" s="340"/>
      <c r="L8" s="339"/>
      <c r="M8" s="315"/>
      <c r="N8" s="339"/>
      <c r="O8" s="340"/>
      <c r="P8" s="315"/>
      <c r="Q8" s="339"/>
      <c r="R8" s="340"/>
      <c r="S8" s="339"/>
      <c r="T8" s="340"/>
      <c r="U8" s="123"/>
      <c r="V8" s="348"/>
      <c r="W8" s="348"/>
      <c r="X8" s="350" t="s">
        <v>275</v>
      </c>
      <c r="Y8" s="351"/>
      <c r="Z8" s="124" t="s">
        <v>74</v>
      </c>
      <c r="AA8" s="124" t="s">
        <v>75</v>
      </c>
      <c r="AC8" s="312"/>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26</v>
      </c>
      <c r="E1" s="2">
        <v>42369</v>
      </c>
      <c r="F1" s="2">
        <v>42735</v>
      </c>
      <c r="G1" s="2">
        <v>43100</v>
      </c>
      <c r="H1" s="2">
        <v>43465</v>
      </c>
      <c r="I1" s="2">
        <v>43830</v>
      </c>
      <c r="J1" s="2">
        <v>44196</v>
      </c>
      <c r="K1" s="2">
        <v>44561</v>
      </c>
      <c r="L1" s="2">
        <v>44925</v>
      </c>
      <c r="M1" s="2"/>
      <c r="O1" s="2">
        <v>45107</v>
      </c>
    </row>
    <row r="2" spans="1:16" x14ac:dyDescent="0.25">
      <c r="A2" s="3" t="s">
        <v>27</v>
      </c>
      <c r="B2" s="4" t="s">
        <v>28</v>
      </c>
      <c r="C2" s="5" t="s">
        <v>29</v>
      </c>
      <c r="D2" s="5" t="s">
        <v>29</v>
      </c>
      <c r="E2" s="5" t="s">
        <v>29</v>
      </c>
      <c r="F2" s="303" t="s">
        <v>30</v>
      </c>
      <c r="G2" s="352"/>
      <c r="H2" s="352"/>
      <c r="I2" s="352"/>
      <c r="J2" s="352"/>
      <c r="K2" s="352"/>
      <c r="L2" s="304"/>
      <c r="M2" s="4" t="s">
        <v>31</v>
      </c>
      <c r="N2" s="6" t="s">
        <v>32</v>
      </c>
      <c r="O2" s="5" t="s">
        <v>30</v>
      </c>
      <c r="P2" s="7" t="s">
        <v>32</v>
      </c>
    </row>
    <row r="3" spans="1:16"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45107</v>
      </c>
      <c r="P3" s="12" t="s">
        <v>40</v>
      </c>
    </row>
    <row r="4" spans="1:16"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6"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6"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6"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126064.29569326752</v>
      </c>
      <c r="P7" s="17">
        <f t="shared" si="5"/>
        <v>380963.53094119311</v>
      </c>
    </row>
    <row r="8" spans="1:16" x14ac:dyDescent="0.25">
      <c r="A8" s="20" t="s">
        <v>49</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16">
        <f t="shared" ref="N8:N10" si="11">B8-M8</f>
        <v>148705.50931629795</v>
      </c>
      <c r="O8" s="19">
        <f t="shared" ref="O8:O9" si="12">IF(AND($D8&gt;$L$1,$D8&lt;$O$1),$B8*($O$1-$D8)/($E8-$D8),IF($D8&lt;$L$1,$B8*($O$1-$L$1)/($E8-$D8),"NA"))</f>
        <v>130117.32065176062</v>
      </c>
      <c r="P8" s="17">
        <f t="shared" si="5"/>
        <v>18588.188664537331</v>
      </c>
    </row>
    <row r="9" spans="1:16"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si="12"/>
        <v>192477.70895974053</v>
      </c>
      <c r="P9" s="17">
        <f t="shared" si="5"/>
        <v>969791.5336048468</v>
      </c>
    </row>
    <row r="10" spans="1:16"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136755.54750840747</v>
      </c>
      <c r="P10" s="17">
        <f t="shared" si="5"/>
        <v>689037.56629236054</v>
      </c>
    </row>
    <row r="11" spans="1:16" x14ac:dyDescent="0.25">
      <c r="A11" s="20" t="s">
        <v>52</v>
      </c>
      <c r="B11" s="18">
        <v>8040.4976160704846</v>
      </c>
      <c r="C11" s="21">
        <v>41967</v>
      </c>
      <c r="D11" s="21">
        <v>42735</v>
      </c>
      <c r="E11" s="217">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6" x14ac:dyDescent="0.25">
      <c r="A12" s="20" t="s">
        <v>53</v>
      </c>
      <c r="B12" s="18">
        <v>9380.5805520822323</v>
      </c>
      <c r="C12" s="21">
        <v>41967</v>
      </c>
      <c r="D12" s="21">
        <v>42735</v>
      </c>
      <c r="E12" s="217">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6" x14ac:dyDescent="0.25">
      <c r="A13" s="23" t="s">
        <v>31</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-585414.87281317613</v>
      </c>
      <c r="P13" s="27">
        <f>N13+O13</f>
        <v>1701481.5596126693</v>
      </c>
    </row>
    <row r="14" spans="1:16" x14ac:dyDescent="0.25">
      <c r="B14" s="19"/>
    </row>
    <row r="15" spans="1:16"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05" t="s">
        <v>55</v>
      </c>
      <c r="B2" s="305"/>
      <c r="C2" s="305"/>
      <c r="D2" s="305"/>
      <c r="E2" s="40"/>
      <c r="F2" s="40"/>
      <c r="G2" s="40"/>
      <c r="H2" s="41"/>
      <c r="I2" s="41"/>
      <c r="J2" s="42"/>
      <c r="K2" s="41"/>
      <c r="L2" s="41"/>
      <c r="N2" s="44"/>
      <c r="P2" s="45"/>
      <c r="R2" s="46"/>
      <c r="S2" s="45"/>
      <c r="T2" s="47"/>
      <c r="U2" s="47"/>
      <c r="V2" s="47"/>
      <c r="W2" s="47"/>
    </row>
    <row r="3" spans="1:25" s="43" customFormat="1" ht="15.75" x14ac:dyDescent="0.25">
      <c r="A3" s="306" t="s">
        <v>56</v>
      </c>
      <c r="B3" s="306"/>
      <c r="C3" s="306"/>
      <c r="D3" s="30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07" t="s">
        <v>57</v>
      </c>
      <c r="W4" s="30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08" t="s">
        <v>58</v>
      </c>
      <c r="W5" s="308"/>
    </row>
    <row r="6" spans="1:25" s="59" customFormat="1" ht="12.75" x14ac:dyDescent="0.2">
      <c r="A6" s="309" t="s">
        <v>59</v>
      </c>
      <c r="B6" s="312" t="s">
        <v>33</v>
      </c>
      <c r="C6" s="309" t="s">
        <v>60</v>
      </c>
      <c r="D6" s="313" t="s">
        <v>61</v>
      </c>
      <c r="E6" s="316" t="s">
        <v>62</v>
      </c>
      <c r="F6" s="316" t="s">
        <v>63</v>
      </c>
      <c r="G6" s="316" t="s">
        <v>64</v>
      </c>
      <c r="H6" s="326" t="s">
        <v>65</v>
      </c>
      <c r="I6" s="327"/>
      <c r="J6" s="332" t="s">
        <v>66</v>
      </c>
      <c r="K6" s="326" t="s">
        <v>67</v>
      </c>
      <c r="L6" s="327"/>
      <c r="M6" s="335" t="s">
        <v>68</v>
      </c>
      <c r="N6" s="336"/>
      <c r="O6" s="341" t="s">
        <v>69</v>
      </c>
      <c r="P6" s="342"/>
      <c r="Q6" s="58"/>
      <c r="R6" s="319" t="s">
        <v>70</v>
      </c>
      <c r="S6" s="319"/>
      <c r="T6" s="319"/>
      <c r="U6" s="319"/>
      <c r="V6" s="319"/>
      <c r="W6" s="320"/>
      <c r="Y6" s="313" t="s">
        <v>71</v>
      </c>
    </row>
    <row r="7" spans="1:25" s="59" customFormat="1" ht="12.75" x14ac:dyDescent="0.2">
      <c r="A7" s="310"/>
      <c r="B7" s="312"/>
      <c r="C7" s="310"/>
      <c r="D7" s="314"/>
      <c r="E7" s="317"/>
      <c r="F7" s="317"/>
      <c r="G7" s="317"/>
      <c r="H7" s="328"/>
      <c r="I7" s="329"/>
      <c r="J7" s="333"/>
      <c r="K7" s="328"/>
      <c r="L7" s="329"/>
      <c r="M7" s="337"/>
      <c r="N7" s="338"/>
      <c r="O7" s="343"/>
      <c r="P7" s="344"/>
      <c r="Q7" s="58"/>
      <c r="R7" s="321" t="s">
        <v>72</v>
      </c>
      <c r="S7" s="322"/>
      <c r="T7" s="322"/>
      <c r="U7" s="322"/>
      <c r="V7" s="322"/>
      <c r="W7" s="323"/>
      <c r="Y7" s="314"/>
    </row>
    <row r="8" spans="1:25" s="59" customFormat="1" ht="12.75" x14ac:dyDescent="0.2">
      <c r="A8" s="311"/>
      <c r="B8" s="312"/>
      <c r="C8" s="311"/>
      <c r="D8" s="315"/>
      <c r="E8" s="318"/>
      <c r="F8" s="318"/>
      <c r="G8" s="318"/>
      <c r="H8" s="330"/>
      <c r="I8" s="331"/>
      <c r="J8" s="334"/>
      <c r="K8" s="330"/>
      <c r="L8" s="331"/>
      <c r="M8" s="339"/>
      <c r="N8" s="340"/>
      <c r="O8" s="345"/>
      <c r="P8" s="346"/>
      <c r="Q8" s="58"/>
      <c r="R8" s="324" t="s">
        <v>73</v>
      </c>
      <c r="S8" s="325"/>
      <c r="T8" s="60" t="s">
        <v>74</v>
      </c>
      <c r="U8" s="60" t="s">
        <v>75</v>
      </c>
      <c r="V8" s="60" t="s">
        <v>76</v>
      </c>
      <c r="W8" s="60" t="s">
        <v>77</v>
      </c>
      <c r="Y8" s="315"/>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0158-4631-4C04-9003-5B5F0E0860CF}">
  <sheetPr>
    <pageSetUpPr fitToPage="1"/>
  </sheetPr>
  <dimension ref="A1:BZ3003"/>
  <sheetViews>
    <sheetView showGridLines="0" zoomScaleNormal="100" workbookViewId="0">
      <pane ySplit="8" topLeftCell="A51" activePane="bottomLeft" state="frozen"/>
      <selection pane="bottomLeft" activeCell="W67" sqref="W67"/>
    </sheetView>
  </sheetViews>
  <sheetFormatPr baseColWidth="10" defaultColWidth="9.140625" defaultRowHeight="12.75" x14ac:dyDescent="0.2"/>
  <cols>
    <col min="1" max="1" width="15.42578125" style="274" bestFit="1" customWidth="1"/>
    <col min="2" max="2" width="9.42578125" style="274" customWidth="1"/>
    <col min="3" max="3" width="7.42578125" style="274" bestFit="1" customWidth="1"/>
    <col min="4" max="4" width="11.425781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75.28515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70" t="s">
        <v>383</v>
      </c>
      <c r="B2" s="370"/>
      <c r="C2" s="370"/>
      <c r="D2" s="370"/>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71" t="s">
        <v>385</v>
      </c>
      <c r="B3" s="371"/>
      <c r="C3" s="371"/>
      <c r="D3" s="371"/>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2" t="s">
        <v>57</v>
      </c>
      <c r="W4" s="372"/>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3" t="s">
        <v>58</v>
      </c>
      <c r="W5" s="373"/>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58" t="s">
        <v>59</v>
      </c>
      <c r="B6" s="376" t="s">
        <v>33</v>
      </c>
      <c r="C6" s="358" t="s">
        <v>60</v>
      </c>
      <c r="D6" s="355" t="s">
        <v>61</v>
      </c>
      <c r="E6" s="377" t="s">
        <v>62</v>
      </c>
      <c r="F6" s="377" t="s">
        <v>63</v>
      </c>
      <c r="G6" s="377" t="s">
        <v>64</v>
      </c>
      <c r="H6" s="380" t="s">
        <v>65</v>
      </c>
      <c r="I6" s="381"/>
      <c r="J6" s="386" t="s">
        <v>66</v>
      </c>
      <c r="K6" s="380" t="s">
        <v>67</v>
      </c>
      <c r="L6" s="381"/>
      <c r="M6" s="389" t="s">
        <v>68</v>
      </c>
      <c r="N6" s="390"/>
      <c r="O6" s="364" t="s">
        <v>69</v>
      </c>
      <c r="P6" s="365"/>
      <c r="Q6" s="255"/>
      <c r="R6" s="353" t="s">
        <v>70</v>
      </c>
      <c r="S6" s="353"/>
      <c r="T6" s="353"/>
      <c r="U6" s="353"/>
      <c r="V6" s="353"/>
      <c r="W6" s="354"/>
      <c r="Y6" s="355" t="s">
        <v>71</v>
      </c>
      <c r="Z6" s="358"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74"/>
      <c r="B7" s="376"/>
      <c r="C7" s="374"/>
      <c r="D7" s="356"/>
      <c r="E7" s="378"/>
      <c r="F7" s="378"/>
      <c r="G7" s="378"/>
      <c r="H7" s="382"/>
      <c r="I7" s="383"/>
      <c r="J7" s="387"/>
      <c r="K7" s="382"/>
      <c r="L7" s="383"/>
      <c r="M7" s="391"/>
      <c r="N7" s="392"/>
      <c r="O7" s="366"/>
      <c r="P7" s="367"/>
      <c r="Q7" s="255"/>
      <c r="R7" s="359" t="s">
        <v>72</v>
      </c>
      <c r="S7" s="360"/>
      <c r="T7" s="360"/>
      <c r="U7" s="360"/>
      <c r="V7" s="360"/>
      <c r="W7" s="361"/>
      <c r="Y7" s="356"/>
      <c r="Z7" s="356"/>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75"/>
      <c r="B8" s="376"/>
      <c r="C8" s="375"/>
      <c r="D8" s="357"/>
      <c r="E8" s="379"/>
      <c r="F8" s="379"/>
      <c r="G8" s="379"/>
      <c r="H8" s="384"/>
      <c r="I8" s="385"/>
      <c r="J8" s="388"/>
      <c r="K8" s="384"/>
      <c r="L8" s="385"/>
      <c r="M8" s="393"/>
      <c r="N8" s="394"/>
      <c r="O8" s="368"/>
      <c r="P8" s="369"/>
      <c r="Q8" s="255"/>
      <c r="R8" s="362" t="s">
        <v>73</v>
      </c>
      <c r="S8" s="363"/>
      <c r="T8" s="223" t="s">
        <v>74</v>
      </c>
      <c r="U8" s="223" t="s">
        <v>75</v>
      </c>
      <c r="V8" s="223" t="s">
        <v>76</v>
      </c>
      <c r="W8" s="223" t="s">
        <v>77</v>
      </c>
      <c r="Y8" s="357"/>
      <c r="Z8" s="3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8"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4.9746544854967552E-2</v>
      </c>
      <c r="S10" s="271">
        <v>2238594.51847354</v>
      </c>
      <c r="T10" s="271">
        <v>2238195.5399105106</v>
      </c>
      <c r="U10" s="298">
        <v>398.97856302931905</v>
      </c>
      <c r="V10" s="301">
        <v>2234660.6032485291</v>
      </c>
      <c r="W10" s="271">
        <v>3933.915225010976</v>
      </c>
      <c r="X10" s="272"/>
      <c r="Y10" s="272" t="s">
        <v>90</v>
      </c>
      <c r="BE10" s="265"/>
    </row>
    <row r="11" spans="1:78"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-9.180195187635359E-3</v>
      </c>
      <c r="S11" s="276">
        <v>-413108.78344359115</v>
      </c>
      <c r="T11" s="271">
        <v>0</v>
      </c>
      <c r="U11" s="276">
        <v>-413108.78344359115</v>
      </c>
      <c r="V11" s="299">
        <v>-412328.78344359115</v>
      </c>
      <c r="W11" s="276">
        <v>-780</v>
      </c>
      <c r="X11" s="272"/>
      <c r="Y11" s="272" t="s">
        <v>90</v>
      </c>
    </row>
    <row r="12" spans="1:78"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7.0288498290511292E-3</v>
      </c>
      <c r="S12" s="271">
        <v>702884.98290511291</v>
      </c>
      <c r="T12" s="271">
        <v>702884.98290511291</v>
      </c>
      <c r="U12" s="298">
        <v>0</v>
      </c>
      <c r="V12" s="301">
        <v>193100.27002887719</v>
      </c>
      <c r="W12" s="271">
        <v>509784.71287623572</v>
      </c>
      <c r="X12" s="272"/>
      <c r="Y12" s="272" t="s">
        <v>84</v>
      </c>
    </row>
    <row r="13" spans="1:78"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-6.4036149805559068E-4</v>
      </c>
      <c r="S13" s="276">
        <v>-64036.149805559071</v>
      </c>
      <c r="T13" s="271">
        <v>0</v>
      </c>
      <c r="U13" s="276">
        <v>-64036.149805559071</v>
      </c>
      <c r="V13" s="299">
        <v>-17469.483138892399</v>
      </c>
      <c r="W13" s="276">
        <v>-46566.666666666672</v>
      </c>
      <c r="X13" s="272"/>
      <c r="Y13" s="272" t="s">
        <v>84</v>
      </c>
    </row>
    <row r="14" spans="1:78"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8.0476980401322035E-2</v>
      </c>
      <c r="S14" s="271">
        <v>8047698.0401322041</v>
      </c>
      <c r="T14" s="271">
        <v>7976375.6412968254</v>
      </c>
      <c r="U14" s="298">
        <v>71322.398835378699</v>
      </c>
      <c r="V14" s="301">
        <v>7417009.9466845663</v>
      </c>
      <c r="W14" s="271">
        <v>630688.09344763763</v>
      </c>
      <c r="X14" s="272"/>
      <c r="Y14" s="272" t="s">
        <v>84</v>
      </c>
    </row>
    <row r="15" spans="1:78"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-1.982015270744383E-2</v>
      </c>
      <c r="S15" s="276">
        <v>-1982015.2707443831</v>
      </c>
      <c r="T15" s="271">
        <v>0</v>
      </c>
      <c r="U15" s="276">
        <v>-1982015.2707443831</v>
      </c>
      <c r="V15" s="299">
        <v>-1798329.1596332721</v>
      </c>
      <c r="W15" s="276">
        <v>-183686.11111111109</v>
      </c>
      <c r="X15" s="272"/>
      <c r="Y15" s="272" t="s">
        <v>84</v>
      </c>
    </row>
    <row r="16" spans="1:78"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8.0476980401322035E-2</v>
      </c>
      <c r="S16" s="271">
        <v>5633388.6280925423</v>
      </c>
      <c r="T16" s="271">
        <v>5583462.9489077767</v>
      </c>
      <c r="U16" s="298">
        <v>49925.679184765555</v>
      </c>
      <c r="V16" s="301">
        <v>5191906.9626791961</v>
      </c>
      <c r="W16" s="271">
        <v>441481.66541334632</v>
      </c>
      <c r="X16" s="272"/>
      <c r="Y16" s="272" t="s">
        <v>84</v>
      </c>
    </row>
    <row r="17" spans="1:57" x14ac:dyDescent="0.2">
      <c r="A17" s="277" t="s">
        <v>79</v>
      </c>
      <c r="B17" s="277" t="s">
        <v>51</v>
      </c>
      <c r="C17" s="277">
        <v>361</v>
      </c>
      <c r="D17" s="277" t="s">
        <v>91</v>
      </c>
      <c r="E17" s="278">
        <v>42823</v>
      </c>
      <c r="F17" s="278">
        <v>43102</v>
      </c>
      <c r="G17" s="278">
        <v>46024</v>
      </c>
      <c r="H17" s="277" t="s">
        <v>85</v>
      </c>
      <c r="I17" s="277" t="s">
        <v>86</v>
      </c>
      <c r="J17" s="279">
        <v>7.025E-3</v>
      </c>
      <c r="K17" s="277"/>
      <c r="L17" s="277"/>
      <c r="M17" s="277" t="s">
        <v>72</v>
      </c>
      <c r="N17" s="269">
        <v>70000000</v>
      </c>
      <c r="O17" s="266" t="s">
        <v>72</v>
      </c>
      <c r="P17" s="269">
        <v>70000000</v>
      </c>
      <c r="Q17" s="266"/>
      <c r="R17" s="275">
        <v>-1.873978099189676E-2</v>
      </c>
      <c r="S17" s="276">
        <v>-1311784.6694327733</v>
      </c>
      <c r="T17" s="271">
        <v>0</v>
      </c>
      <c r="U17" s="276">
        <v>-1311784.6694327733</v>
      </c>
      <c r="V17" s="299">
        <v>-1190213.1416549955</v>
      </c>
      <c r="W17" s="276">
        <v>-121571.52777777777</v>
      </c>
      <c r="X17" s="272"/>
      <c r="Y17" s="272" t="s">
        <v>84</v>
      </c>
    </row>
    <row r="18" spans="1:57" x14ac:dyDescent="0.2">
      <c r="A18" s="266"/>
      <c r="B18" s="266"/>
      <c r="C18" s="266"/>
      <c r="D18" s="266"/>
      <c r="E18" s="267"/>
      <c r="F18" s="267"/>
      <c r="G18" s="267"/>
      <c r="H18" s="266"/>
      <c r="I18" s="266"/>
      <c r="J18" s="268"/>
      <c r="K18" s="266"/>
      <c r="L18" s="266"/>
      <c r="M18" s="266"/>
      <c r="N18" s="280" t="s">
        <v>307</v>
      </c>
      <c r="O18" s="281"/>
      <c r="P18" s="281">
        <v>315000000</v>
      </c>
      <c r="Q18" s="281"/>
      <c r="R18" s="281"/>
      <c r="S18" s="282">
        <v>12851621.296177093</v>
      </c>
      <c r="T18" s="302">
        <v>16500919.113020226</v>
      </c>
      <c r="U18" s="282">
        <v>-3649297.816843133</v>
      </c>
      <c r="V18" s="282">
        <v>11618337.214770416</v>
      </c>
      <c r="W18" s="282">
        <v>1233284.0814066799</v>
      </c>
      <c r="X18" s="272"/>
      <c r="Y18" s="272"/>
    </row>
    <row r="19" spans="1:57" s="265" customFormat="1" x14ac:dyDescent="0.2">
      <c r="A19" s="258" t="s">
        <v>92</v>
      </c>
      <c r="B19" s="258"/>
      <c r="C19" s="258"/>
      <c r="D19" s="258"/>
      <c r="E19" s="259"/>
      <c r="F19" s="259"/>
      <c r="G19" s="259"/>
      <c r="H19" s="258"/>
      <c r="I19" s="258"/>
      <c r="J19" s="260"/>
      <c r="K19" s="258"/>
      <c r="L19" s="258"/>
      <c r="M19" s="258"/>
      <c r="N19" s="261"/>
      <c r="O19" s="258"/>
      <c r="P19" s="261"/>
      <c r="Q19" s="258"/>
      <c r="R19" s="262"/>
      <c r="S19" s="263"/>
      <c r="T19" s="263"/>
      <c r="U19" s="263"/>
      <c r="V19" s="300">
        <f>V10+V12+V14+V16-U10-U12-U14-U16</f>
        <v>14915030.726057995</v>
      </c>
      <c r="W19" s="263"/>
      <c r="X19" s="264"/>
      <c r="Y19" s="264"/>
      <c r="Z19" s="283"/>
      <c r="BE19" s="274"/>
    </row>
    <row r="20" spans="1:57" x14ac:dyDescent="0.2">
      <c r="A20" s="266" t="s">
        <v>79</v>
      </c>
      <c r="B20" s="266" t="s">
        <v>172</v>
      </c>
      <c r="C20" s="266">
        <v>301</v>
      </c>
      <c r="D20" s="266" t="s">
        <v>91</v>
      </c>
      <c r="E20" s="267">
        <v>42458</v>
      </c>
      <c r="F20" s="267">
        <v>44520</v>
      </c>
      <c r="G20" s="267">
        <v>45250</v>
      </c>
      <c r="H20" s="266" t="s">
        <v>94</v>
      </c>
      <c r="I20" s="266" t="s">
        <v>86</v>
      </c>
      <c r="J20" s="268">
        <v>8.0499999999999999E-3</v>
      </c>
      <c r="K20" s="266" t="s">
        <v>95</v>
      </c>
      <c r="L20" s="266" t="s">
        <v>83</v>
      </c>
      <c r="M20" s="266" t="s">
        <v>72</v>
      </c>
      <c r="N20" s="269">
        <v>60000000</v>
      </c>
      <c r="O20" s="266" t="s">
        <v>72</v>
      </c>
      <c r="P20" s="269">
        <v>60000000</v>
      </c>
      <c r="Q20" s="266"/>
      <c r="R20" s="270">
        <v>1.3963149833707425E-2</v>
      </c>
      <c r="S20" s="271">
        <v>837788.99002244556</v>
      </c>
      <c r="T20" s="271">
        <v>837788.99002244556</v>
      </c>
      <c r="U20" s="271">
        <v>0</v>
      </c>
      <c r="V20" s="271">
        <v>665922.32335577894</v>
      </c>
      <c r="W20" s="271">
        <v>171866.66666666666</v>
      </c>
      <c r="X20" s="272"/>
      <c r="Y20" s="272"/>
    </row>
    <row r="21" spans="1:57" x14ac:dyDescent="0.2">
      <c r="A21" s="266" t="s">
        <v>79</v>
      </c>
      <c r="B21" s="266" t="s">
        <v>173</v>
      </c>
      <c r="C21" s="266">
        <v>302</v>
      </c>
      <c r="D21" s="266" t="s">
        <v>98</v>
      </c>
      <c r="E21" s="267">
        <v>42458</v>
      </c>
      <c r="F21" s="267">
        <v>44570</v>
      </c>
      <c r="G21" s="267">
        <v>45300</v>
      </c>
      <c r="H21" s="266" t="s">
        <v>94</v>
      </c>
      <c r="I21" s="266" t="s">
        <v>86</v>
      </c>
      <c r="J21" s="268">
        <v>8.3000000000000001E-3</v>
      </c>
      <c r="K21" s="266" t="s">
        <v>95</v>
      </c>
      <c r="L21" s="266" t="s">
        <v>83</v>
      </c>
      <c r="M21" s="266" t="s">
        <v>72</v>
      </c>
      <c r="N21" s="269">
        <v>125000000</v>
      </c>
      <c r="O21" s="266" t="s">
        <v>72</v>
      </c>
      <c r="P21" s="269">
        <v>125000000</v>
      </c>
      <c r="Q21" s="266"/>
      <c r="R21" s="270">
        <v>2.044882552419031E-2</v>
      </c>
      <c r="S21" s="271">
        <v>2556103.1905237888</v>
      </c>
      <c r="T21" s="271">
        <v>2556103.1905237888</v>
      </c>
      <c r="U21" s="271">
        <v>0</v>
      </c>
      <c r="V21" s="271">
        <v>1916901.8016348998</v>
      </c>
      <c r="W21" s="271">
        <v>639201.38888888888</v>
      </c>
      <c r="X21" s="272"/>
      <c r="Y21" s="272"/>
    </row>
    <row r="22" spans="1:57" x14ac:dyDescent="0.2">
      <c r="A22" s="266" t="s">
        <v>79</v>
      </c>
      <c r="B22" s="266" t="s">
        <v>174</v>
      </c>
      <c r="C22" s="266">
        <v>303</v>
      </c>
      <c r="D22" s="266" t="s">
        <v>91</v>
      </c>
      <c r="E22" s="267">
        <v>42459</v>
      </c>
      <c r="F22" s="267">
        <v>44579</v>
      </c>
      <c r="G22" s="267">
        <v>45309</v>
      </c>
      <c r="H22" s="266" t="s">
        <v>94</v>
      </c>
      <c r="I22" s="266" t="s">
        <v>86</v>
      </c>
      <c r="J22" s="268">
        <v>8.3499999999999998E-3</v>
      </c>
      <c r="K22" s="266" t="s">
        <v>95</v>
      </c>
      <c r="L22" s="266" t="s">
        <v>83</v>
      </c>
      <c r="M22" s="266" t="s">
        <v>72</v>
      </c>
      <c r="N22" s="269">
        <v>65000000</v>
      </c>
      <c r="O22" s="266" t="s">
        <v>72</v>
      </c>
      <c r="P22" s="269">
        <v>65000000</v>
      </c>
      <c r="Q22" s="266"/>
      <c r="R22" s="270">
        <v>2.0853282759929318E-2</v>
      </c>
      <c r="S22" s="271">
        <v>1355463.3793954058</v>
      </c>
      <c r="T22" s="271">
        <v>1355463.3793954058</v>
      </c>
      <c r="U22" s="271">
        <v>0</v>
      </c>
      <c r="V22" s="271">
        <v>1042813.3793954055</v>
      </c>
      <c r="W22" s="271">
        <v>312650.00000000006</v>
      </c>
      <c r="X22" s="272"/>
      <c r="Y22" s="272"/>
    </row>
    <row r="23" spans="1:57" x14ac:dyDescent="0.2">
      <c r="A23" s="266" t="s">
        <v>79</v>
      </c>
      <c r="B23" s="266" t="s">
        <v>175</v>
      </c>
      <c r="C23" s="266">
        <v>304</v>
      </c>
      <c r="D23" s="266" t="s">
        <v>98</v>
      </c>
      <c r="E23" s="267">
        <v>42459</v>
      </c>
      <c r="F23" s="267">
        <v>44577</v>
      </c>
      <c r="G23" s="267">
        <v>45307</v>
      </c>
      <c r="H23" s="266" t="s">
        <v>94</v>
      </c>
      <c r="I23" s="266" t="s">
        <v>86</v>
      </c>
      <c r="J23" s="268">
        <v>8.3000000000000001E-3</v>
      </c>
      <c r="K23" s="266" t="s">
        <v>95</v>
      </c>
      <c r="L23" s="266" t="s">
        <v>83</v>
      </c>
      <c r="M23" s="266" t="s">
        <v>72</v>
      </c>
      <c r="N23" s="269">
        <v>120000000</v>
      </c>
      <c r="O23" s="266" t="s">
        <v>72</v>
      </c>
      <c r="P23" s="269">
        <v>120000000</v>
      </c>
      <c r="Q23" s="266"/>
      <c r="R23" s="270">
        <v>2.080546024001164E-2</v>
      </c>
      <c r="S23" s="271">
        <v>2496655.2288013967</v>
      </c>
      <c r="T23" s="271">
        <v>2496655.2288013967</v>
      </c>
      <c r="U23" s="271">
        <v>0</v>
      </c>
      <c r="V23" s="271">
        <v>1909905.2288013969</v>
      </c>
      <c r="W23" s="271">
        <v>586750</v>
      </c>
      <c r="X23" s="272"/>
      <c r="Y23" s="272"/>
    </row>
    <row r="24" spans="1:57" x14ac:dyDescent="0.2">
      <c r="A24" s="266" t="s">
        <v>79</v>
      </c>
      <c r="B24" s="266" t="s">
        <v>179</v>
      </c>
      <c r="C24" s="266">
        <v>312</v>
      </c>
      <c r="D24" s="266" t="s">
        <v>88</v>
      </c>
      <c r="E24" s="267">
        <v>42500</v>
      </c>
      <c r="F24" s="267">
        <v>44620</v>
      </c>
      <c r="G24" s="267">
        <v>45350</v>
      </c>
      <c r="H24" s="266" t="s">
        <v>94</v>
      </c>
      <c r="I24" s="266" t="s">
        <v>86</v>
      </c>
      <c r="J24" s="268">
        <v>8.0400000000000003E-3</v>
      </c>
      <c r="K24" s="266" t="s">
        <v>95</v>
      </c>
      <c r="L24" s="266" t="s">
        <v>83</v>
      </c>
      <c r="M24" s="266" t="s">
        <v>72</v>
      </c>
      <c r="N24" s="269">
        <v>60000000</v>
      </c>
      <c r="O24" s="266" t="s">
        <v>72</v>
      </c>
      <c r="P24" s="269">
        <v>60000000</v>
      </c>
      <c r="Q24" s="266"/>
      <c r="R24" s="270">
        <v>2.2106097658459233E-2</v>
      </c>
      <c r="S24" s="271">
        <v>1326365.859507554</v>
      </c>
      <c r="T24" s="271">
        <v>1326365.859507554</v>
      </c>
      <c r="U24" s="271">
        <v>0</v>
      </c>
      <c r="V24" s="271">
        <v>1182760.859507554</v>
      </c>
      <c r="W24" s="271">
        <v>143604.99999999997</v>
      </c>
      <c r="X24" s="272"/>
      <c r="Y24" s="272"/>
    </row>
    <row r="25" spans="1:57" x14ac:dyDescent="0.2">
      <c r="A25" s="266" t="s">
        <v>79</v>
      </c>
      <c r="B25" s="266" t="s">
        <v>180</v>
      </c>
      <c r="C25" s="266">
        <v>313</v>
      </c>
      <c r="D25" s="266" t="s">
        <v>98</v>
      </c>
      <c r="E25" s="267">
        <v>42501</v>
      </c>
      <c r="F25" s="267">
        <v>44651</v>
      </c>
      <c r="G25" s="267">
        <v>45379</v>
      </c>
      <c r="H25" s="266" t="s">
        <v>94</v>
      </c>
      <c r="I25" s="266" t="s">
        <v>86</v>
      </c>
      <c r="J25" s="268">
        <v>8.2400000000000008E-3</v>
      </c>
      <c r="K25" s="266" t="s">
        <v>95</v>
      </c>
      <c r="L25" s="266" t="s">
        <v>83</v>
      </c>
      <c r="M25" s="266" t="s">
        <v>72</v>
      </c>
      <c r="N25" s="269">
        <v>100000000</v>
      </c>
      <c r="O25" s="266" t="s">
        <v>72</v>
      </c>
      <c r="P25" s="269">
        <v>100000000</v>
      </c>
      <c r="Q25" s="266"/>
      <c r="R25" s="270">
        <v>2.1865443464338202E-2</v>
      </c>
      <c r="S25" s="271">
        <v>2186544.3464338202</v>
      </c>
      <c r="T25" s="271">
        <v>2186544.3464338202</v>
      </c>
      <c r="U25" s="271">
        <v>0</v>
      </c>
      <c r="V25" s="271">
        <v>2179347.1242115982</v>
      </c>
      <c r="W25" s="271">
        <v>7197.2222222222226</v>
      </c>
      <c r="X25" s="272"/>
      <c r="Y25" s="272"/>
    </row>
    <row r="26" spans="1:57" x14ac:dyDescent="0.2">
      <c r="A26" s="266" t="s">
        <v>79</v>
      </c>
      <c r="B26" s="266" t="s">
        <v>181</v>
      </c>
      <c r="C26" s="266">
        <v>316</v>
      </c>
      <c r="D26" s="266" t="s">
        <v>88</v>
      </c>
      <c r="E26" s="267">
        <v>42522</v>
      </c>
      <c r="F26" s="267">
        <v>44742</v>
      </c>
      <c r="G26" s="267">
        <v>45473</v>
      </c>
      <c r="H26" s="266" t="s">
        <v>94</v>
      </c>
      <c r="I26" s="266" t="s">
        <v>86</v>
      </c>
      <c r="J26" s="268">
        <v>8.8999999999999999E-3</v>
      </c>
      <c r="K26" s="266" t="s">
        <v>95</v>
      </c>
      <c r="L26" s="266" t="s">
        <v>83</v>
      </c>
      <c r="M26" s="266" t="s">
        <v>72</v>
      </c>
      <c r="N26" s="269">
        <v>100000000</v>
      </c>
      <c r="O26" s="266" t="s">
        <v>72</v>
      </c>
      <c r="P26" s="269">
        <v>100000000</v>
      </c>
      <c r="Q26" s="266"/>
      <c r="R26" s="270">
        <v>2.9028682700933832E-2</v>
      </c>
      <c r="S26" s="271">
        <v>2902868.2700933833</v>
      </c>
      <c r="T26" s="271">
        <v>2902868.2700933833</v>
      </c>
      <c r="U26" s="271">
        <v>0</v>
      </c>
      <c r="V26" s="271">
        <v>2895854.3812044943</v>
      </c>
      <c r="W26" s="271">
        <v>7013.8888888888887</v>
      </c>
      <c r="X26" s="272"/>
      <c r="Y26" s="272"/>
    </row>
    <row r="27" spans="1:57" x14ac:dyDescent="0.2">
      <c r="A27" s="266" t="s">
        <v>79</v>
      </c>
      <c r="B27" s="266" t="s">
        <v>182</v>
      </c>
      <c r="C27" s="266">
        <v>317</v>
      </c>
      <c r="D27" s="266" t="s">
        <v>88</v>
      </c>
      <c r="E27" s="267">
        <v>42531</v>
      </c>
      <c r="F27" s="267">
        <v>44934</v>
      </c>
      <c r="G27" s="267">
        <v>45665</v>
      </c>
      <c r="H27" s="266" t="s">
        <v>94</v>
      </c>
      <c r="I27" s="266" t="s">
        <v>86</v>
      </c>
      <c r="J27" s="268">
        <v>9.3699999999999999E-3</v>
      </c>
      <c r="K27" s="266" t="s">
        <v>95</v>
      </c>
      <c r="L27" s="266" t="s">
        <v>83</v>
      </c>
      <c r="M27" s="266" t="s">
        <v>72</v>
      </c>
      <c r="N27" s="269">
        <v>75000000</v>
      </c>
      <c r="O27" s="266" t="s">
        <v>72</v>
      </c>
      <c r="P27" s="269">
        <v>75000000</v>
      </c>
      <c r="Q27" s="266"/>
      <c r="R27" s="270">
        <v>4.7591165357880633E-2</v>
      </c>
      <c r="S27" s="271">
        <v>3569337.4018410472</v>
      </c>
      <c r="T27" s="271">
        <v>3569337.4018410472</v>
      </c>
      <c r="U27" s="271">
        <v>0</v>
      </c>
      <c r="V27" s="271">
        <v>3204095.7351743807</v>
      </c>
      <c r="W27" s="271">
        <v>365241.66666666669</v>
      </c>
      <c r="X27" s="272"/>
      <c r="Y27" s="272"/>
    </row>
    <row r="28" spans="1:57" x14ac:dyDescent="0.2">
      <c r="A28" s="266" t="s">
        <v>79</v>
      </c>
      <c r="B28" s="266" t="s">
        <v>183</v>
      </c>
      <c r="C28" s="266">
        <v>318</v>
      </c>
      <c r="D28" s="266" t="s">
        <v>91</v>
      </c>
      <c r="E28" s="267">
        <v>42538</v>
      </c>
      <c r="F28" s="267">
        <v>44196</v>
      </c>
      <c r="G28" s="267">
        <v>45657</v>
      </c>
      <c r="H28" s="266" t="s">
        <v>94</v>
      </c>
      <c r="I28" s="266" t="s">
        <v>86</v>
      </c>
      <c r="J28" s="268">
        <v>6.5750000000000001E-3</v>
      </c>
      <c r="K28" s="266" t="s">
        <v>95</v>
      </c>
      <c r="L28" s="266" t="s">
        <v>83</v>
      </c>
      <c r="M28" s="266" t="s">
        <v>72</v>
      </c>
      <c r="N28" s="269">
        <v>100000000</v>
      </c>
      <c r="O28" s="266" t="s">
        <v>72</v>
      </c>
      <c r="P28" s="269">
        <v>100000000</v>
      </c>
      <c r="Q28" s="266"/>
      <c r="R28" s="270">
        <v>4.6081636497844261E-2</v>
      </c>
      <c r="S28" s="271">
        <v>4608163.6497844262</v>
      </c>
      <c r="T28" s="271">
        <v>4608163.6497844262</v>
      </c>
      <c r="U28" s="271">
        <v>0</v>
      </c>
      <c r="V28" s="271">
        <v>4600503.9275622042</v>
      </c>
      <c r="W28" s="271">
        <v>7659.7222222222226</v>
      </c>
      <c r="X28" s="272"/>
      <c r="Y28" s="272"/>
    </row>
    <row r="29" spans="1:57" x14ac:dyDescent="0.2">
      <c r="A29" s="266" t="s">
        <v>79</v>
      </c>
      <c r="B29" s="266" t="s">
        <v>184</v>
      </c>
      <c r="C29" s="266">
        <v>329</v>
      </c>
      <c r="D29" s="266" t="s">
        <v>91</v>
      </c>
      <c r="E29" s="267">
        <v>42556</v>
      </c>
      <c r="F29" s="267">
        <v>44176</v>
      </c>
      <c r="G29" s="267">
        <v>45657</v>
      </c>
      <c r="H29" s="266" t="s">
        <v>94</v>
      </c>
      <c r="I29" s="266" t="s">
        <v>86</v>
      </c>
      <c r="J29" s="268">
        <v>5.4000000000000003E-3</v>
      </c>
      <c r="K29" s="266" t="s">
        <v>95</v>
      </c>
      <c r="L29" s="266" t="s">
        <v>89</v>
      </c>
      <c r="M29" s="266" t="s">
        <v>72</v>
      </c>
      <c r="N29" s="269">
        <v>50000000</v>
      </c>
      <c r="O29" s="266" t="s">
        <v>72</v>
      </c>
      <c r="P29" s="269">
        <v>50000000</v>
      </c>
      <c r="Q29" s="266"/>
      <c r="R29" s="270">
        <v>4.9158158528857576E-2</v>
      </c>
      <c r="S29" s="271">
        <v>2457907.9264428788</v>
      </c>
      <c r="T29" s="271">
        <v>2457907.9264428788</v>
      </c>
      <c r="U29" s="271">
        <v>0</v>
      </c>
      <c r="V29" s="271">
        <v>2453509.3153317678</v>
      </c>
      <c r="W29" s="271">
        <v>4398.6111111111104</v>
      </c>
      <c r="X29" s="272"/>
      <c r="Y29" s="272" t="s">
        <v>185</v>
      </c>
    </row>
    <row r="30" spans="1:57" x14ac:dyDescent="0.2">
      <c r="A30" s="266" t="s">
        <v>79</v>
      </c>
      <c r="B30" s="266" t="s">
        <v>186</v>
      </c>
      <c r="C30" s="266">
        <v>332</v>
      </c>
      <c r="D30" s="266" t="s">
        <v>91</v>
      </c>
      <c r="E30" s="267">
        <v>42612</v>
      </c>
      <c r="F30" s="267">
        <v>44548</v>
      </c>
      <c r="G30" s="267">
        <v>45278</v>
      </c>
      <c r="H30" s="266" t="s">
        <v>94</v>
      </c>
      <c r="I30" s="266" t="s">
        <v>86</v>
      </c>
      <c r="J30" s="268">
        <v>2.5999999999999999E-3</v>
      </c>
      <c r="K30" s="266" t="s">
        <v>95</v>
      </c>
      <c r="L30" s="266" t="s">
        <v>83</v>
      </c>
      <c r="M30" s="266" t="s">
        <v>72</v>
      </c>
      <c r="N30" s="269">
        <v>50000000</v>
      </c>
      <c r="O30" s="266" t="s">
        <v>72</v>
      </c>
      <c r="P30" s="269">
        <v>50000000</v>
      </c>
      <c r="Q30" s="266"/>
      <c r="R30" s="270">
        <v>1.6960330827251908E-2</v>
      </c>
      <c r="S30" s="271">
        <v>848016.5413625954</v>
      </c>
      <c r="T30" s="271">
        <v>848016.5413625954</v>
      </c>
      <c r="U30" s="271">
        <v>0</v>
      </c>
      <c r="V30" s="271">
        <v>795433.20802926191</v>
      </c>
      <c r="W30" s="271">
        <v>52583.333333333328</v>
      </c>
      <c r="X30" s="272"/>
      <c r="Y30" s="272"/>
    </row>
    <row r="31" spans="1:57" x14ac:dyDescent="0.2">
      <c r="A31" s="266" t="s">
        <v>79</v>
      </c>
      <c r="B31" s="266" t="s">
        <v>192</v>
      </c>
      <c r="C31" s="266">
        <v>338</v>
      </c>
      <c r="D31" s="266" t="s">
        <v>98</v>
      </c>
      <c r="E31" s="267">
        <v>42662</v>
      </c>
      <c r="F31" s="267">
        <v>44900</v>
      </c>
      <c r="G31" s="267">
        <v>45630</v>
      </c>
      <c r="H31" s="266" t="s">
        <v>94</v>
      </c>
      <c r="I31" s="266" t="s">
        <v>86</v>
      </c>
      <c r="J31" s="268">
        <v>7.0000000000000001E-3</v>
      </c>
      <c r="K31" s="266" t="s">
        <v>95</v>
      </c>
      <c r="L31" s="266" t="s">
        <v>83</v>
      </c>
      <c r="M31" s="266" t="s">
        <v>72</v>
      </c>
      <c r="N31" s="269">
        <v>50000000</v>
      </c>
      <c r="O31" s="266" t="s">
        <v>72</v>
      </c>
      <c r="P31" s="269">
        <v>50000000</v>
      </c>
      <c r="Q31" s="266"/>
      <c r="R31" s="270">
        <v>4.5600744405325445E-2</v>
      </c>
      <c r="S31" s="271">
        <v>2280037.2202662723</v>
      </c>
      <c r="T31" s="271">
        <v>2280037.2202662723</v>
      </c>
      <c r="U31" s="271">
        <v>0</v>
      </c>
      <c r="V31" s="271">
        <v>2181995.5535996058</v>
      </c>
      <c r="W31" s="271">
        <v>98041.666666666642</v>
      </c>
      <c r="X31" s="272"/>
      <c r="Y31" s="272" t="s">
        <v>193</v>
      </c>
    </row>
    <row r="32" spans="1:57" x14ac:dyDescent="0.2">
      <c r="A32" s="266" t="s">
        <v>79</v>
      </c>
      <c r="B32" s="266" t="s">
        <v>194</v>
      </c>
      <c r="C32" s="266">
        <v>339</v>
      </c>
      <c r="D32" s="266" t="s">
        <v>88</v>
      </c>
      <c r="E32" s="267">
        <v>42667</v>
      </c>
      <c r="F32" s="267">
        <v>44955</v>
      </c>
      <c r="G32" s="267">
        <v>45686</v>
      </c>
      <c r="H32" s="266" t="s">
        <v>94</v>
      </c>
      <c r="I32" s="266" t="s">
        <v>86</v>
      </c>
      <c r="J32" s="268">
        <v>7.0000000000000001E-3</v>
      </c>
      <c r="K32" s="266" t="s">
        <v>95</v>
      </c>
      <c r="L32" s="266" t="s">
        <v>83</v>
      </c>
      <c r="M32" s="266" t="s">
        <v>72</v>
      </c>
      <c r="N32" s="269">
        <v>50000000</v>
      </c>
      <c r="O32" s="266" t="s">
        <v>72</v>
      </c>
      <c r="P32" s="269">
        <v>50000000</v>
      </c>
      <c r="Q32" s="266"/>
      <c r="R32" s="270">
        <v>5.2219699984185713E-2</v>
      </c>
      <c r="S32" s="271">
        <v>2610984.9992092857</v>
      </c>
      <c r="T32" s="271">
        <v>2610984.9992092857</v>
      </c>
      <c r="U32" s="271">
        <v>0</v>
      </c>
      <c r="V32" s="271">
        <v>2385029.4436537302</v>
      </c>
      <c r="W32" s="271">
        <v>225955.5555555555</v>
      </c>
      <c r="X32" s="272"/>
      <c r="Y32" s="272" t="s">
        <v>193</v>
      </c>
    </row>
    <row r="33" spans="1:25" x14ac:dyDescent="0.2">
      <c r="A33" s="266" t="s">
        <v>79</v>
      </c>
      <c r="B33" s="266" t="s">
        <v>195</v>
      </c>
      <c r="C33" s="266">
        <v>340</v>
      </c>
      <c r="D33" s="266" t="s">
        <v>91</v>
      </c>
      <c r="E33" s="267">
        <v>42667</v>
      </c>
      <c r="F33" s="267">
        <v>44972</v>
      </c>
      <c r="G33" s="267">
        <v>45703</v>
      </c>
      <c r="H33" s="266" t="s">
        <v>94</v>
      </c>
      <c r="I33" s="266" t="s">
        <v>86</v>
      </c>
      <c r="J33" s="268">
        <v>7.0000000000000001E-3</v>
      </c>
      <c r="K33" s="266" t="s">
        <v>95</v>
      </c>
      <c r="L33" s="266" t="s">
        <v>83</v>
      </c>
      <c r="M33" s="266" t="s">
        <v>72</v>
      </c>
      <c r="N33" s="269">
        <v>70000000</v>
      </c>
      <c r="O33" s="266" t="s">
        <v>72</v>
      </c>
      <c r="P33" s="269">
        <v>70000000</v>
      </c>
      <c r="Q33" s="266"/>
      <c r="R33" s="270">
        <v>5.231832270824352E-2</v>
      </c>
      <c r="S33" s="271">
        <v>3662282.5895770462</v>
      </c>
      <c r="T33" s="271">
        <v>3662282.5895770462</v>
      </c>
      <c r="U33" s="271">
        <v>0</v>
      </c>
      <c r="V33" s="271">
        <v>3422569.5340214907</v>
      </c>
      <c r="W33" s="271">
        <v>239713.05555555553</v>
      </c>
      <c r="X33" s="272"/>
      <c r="Y33" s="272" t="s">
        <v>193</v>
      </c>
    </row>
    <row r="34" spans="1:25" x14ac:dyDescent="0.2">
      <c r="A34" s="266" t="s">
        <v>79</v>
      </c>
      <c r="B34" s="266" t="s">
        <v>196</v>
      </c>
      <c r="C34" s="266">
        <v>341</v>
      </c>
      <c r="D34" s="266" t="s">
        <v>98</v>
      </c>
      <c r="E34" s="267">
        <v>42697</v>
      </c>
      <c r="F34" s="267">
        <v>45027</v>
      </c>
      <c r="G34" s="267">
        <v>45756</v>
      </c>
      <c r="H34" s="266" t="s">
        <v>94</v>
      </c>
      <c r="I34" s="266" t="s">
        <v>86</v>
      </c>
      <c r="J34" s="268">
        <v>1.123E-2</v>
      </c>
      <c r="K34" s="266" t="s">
        <v>95</v>
      </c>
      <c r="L34" s="266" t="s">
        <v>83</v>
      </c>
      <c r="M34" s="266" t="s">
        <v>72</v>
      </c>
      <c r="N34" s="269">
        <v>100000000</v>
      </c>
      <c r="O34" s="266" t="s">
        <v>72</v>
      </c>
      <c r="P34" s="269">
        <v>100000000</v>
      </c>
      <c r="Q34" s="266"/>
      <c r="R34" s="270">
        <v>4.9667965526170435E-2</v>
      </c>
      <c r="S34" s="271">
        <v>4966796.5526170433</v>
      </c>
      <c r="T34" s="271">
        <v>4966796.5526170433</v>
      </c>
      <c r="U34" s="271">
        <v>0</v>
      </c>
      <c r="V34" s="271">
        <v>4527596.5526170433</v>
      </c>
      <c r="W34" s="271">
        <v>439200.00000000012</v>
      </c>
      <c r="X34" s="272"/>
      <c r="Y34" s="272" t="s">
        <v>197</v>
      </c>
    </row>
    <row r="35" spans="1:25" x14ac:dyDescent="0.2">
      <c r="A35" s="266" t="s">
        <v>79</v>
      </c>
      <c r="B35" s="266" t="s">
        <v>198</v>
      </c>
      <c r="C35" s="266">
        <v>342</v>
      </c>
      <c r="D35" s="266" t="s">
        <v>91</v>
      </c>
      <c r="E35" s="267">
        <v>42706</v>
      </c>
      <c r="F35" s="267">
        <v>45027</v>
      </c>
      <c r="G35" s="267">
        <v>45756</v>
      </c>
      <c r="H35" s="266" t="s">
        <v>94</v>
      </c>
      <c r="I35" s="266" t="s">
        <v>86</v>
      </c>
      <c r="J35" s="268">
        <v>1.2975E-2</v>
      </c>
      <c r="K35" s="266" t="s">
        <v>95</v>
      </c>
      <c r="L35" s="266" t="s">
        <v>83</v>
      </c>
      <c r="M35" s="266" t="s">
        <v>72</v>
      </c>
      <c r="N35" s="269">
        <v>75000000</v>
      </c>
      <c r="O35" s="266" t="s">
        <v>72</v>
      </c>
      <c r="P35" s="269">
        <v>75000000</v>
      </c>
      <c r="Q35" s="266"/>
      <c r="R35" s="270">
        <v>4.6251332024727851E-2</v>
      </c>
      <c r="S35" s="271">
        <v>3468849.9018545887</v>
      </c>
      <c r="T35" s="271">
        <v>3468849.9018545887</v>
      </c>
      <c r="U35" s="271">
        <v>0</v>
      </c>
      <c r="V35" s="271">
        <v>3168896.7768545887</v>
      </c>
      <c r="W35" s="271">
        <v>299953.125</v>
      </c>
      <c r="X35" s="272"/>
      <c r="Y35" s="272" t="s">
        <v>199</v>
      </c>
    </row>
    <row r="36" spans="1:25" x14ac:dyDescent="0.2">
      <c r="A36" s="266" t="s">
        <v>79</v>
      </c>
      <c r="B36" s="266" t="s">
        <v>200</v>
      </c>
      <c r="C36" s="266">
        <v>343</v>
      </c>
      <c r="D36" s="266" t="s">
        <v>98</v>
      </c>
      <c r="E36" s="267">
        <v>42706</v>
      </c>
      <c r="F36" s="267">
        <v>45032</v>
      </c>
      <c r="G36" s="267">
        <v>45763</v>
      </c>
      <c r="H36" s="266" t="s">
        <v>94</v>
      </c>
      <c r="I36" s="266" t="s">
        <v>86</v>
      </c>
      <c r="J36" s="268">
        <v>1.2749999999999999E-2</v>
      </c>
      <c r="K36" s="266" t="s">
        <v>95</v>
      </c>
      <c r="L36" s="266" t="s">
        <v>83</v>
      </c>
      <c r="M36" s="266" t="s">
        <v>72</v>
      </c>
      <c r="N36" s="269">
        <v>100000000</v>
      </c>
      <c r="O36" s="266" t="s">
        <v>72</v>
      </c>
      <c r="P36" s="269">
        <v>100000000</v>
      </c>
      <c r="Q36" s="266"/>
      <c r="R36" s="270">
        <v>4.7002154045869167E-2</v>
      </c>
      <c r="S36" s="271">
        <v>4700215.4045869168</v>
      </c>
      <c r="T36" s="271">
        <v>4700215.4045869168</v>
      </c>
      <c r="U36" s="271">
        <v>0</v>
      </c>
      <c r="V36" s="271">
        <v>4298682.0712535838</v>
      </c>
      <c r="W36" s="271">
        <v>401533.33333333331</v>
      </c>
      <c r="X36" s="272"/>
      <c r="Y36" s="272" t="s">
        <v>201</v>
      </c>
    </row>
    <row r="37" spans="1:25" x14ac:dyDescent="0.2">
      <c r="A37" s="266" t="s">
        <v>79</v>
      </c>
      <c r="B37" s="266" t="s">
        <v>202</v>
      </c>
      <c r="C37" s="266">
        <v>344</v>
      </c>
      <c r="D37" s="266" t="s">
        <v>91</v>
      </c>
      <c r="E37" s="267">
        <v>42706</v>
      </c>
      <c r="F37" s="267">
        <v>45133</v>
      </c>
      <c r="G37" s="267">
        <v>45864</v>
      </c>
      <c r="H37" s="266" t="s">
        <v>94</v>
      </c>
      <c r="I37" s="266" t="s">
        <v>86</v>
      </c>
      <c r="J37" s="268">
        <v>1.3675E-2</v>
      </c>
      <c r="K37" s="266" t="s">
        <v>95</v>
      </c>
      <c r="L37" s="266" t="s">
        <v>83</v>
      </c>
      <c r="M37" s="266" t="s">
        <v>72</v>
      </c>
      <c r="N37" s="269">
        <v>100000000</v>
      </c>
      <c r="O37" s="266" t="s">
        <v>72</v>
      </c>
      <c r="P37" s="269">
        <v>0</v>
      </c>
      <c r="Q37" s="266"/>
      <c r="R37" s="270">
        <v>4.4830011118623149E-2</v>
      </c>
      <c r="S37" s="271">
        <v>4483001.1118623149</v>
      </c>
      <c r="T37" s="271">
        <v>4483001.1118623149</v>
      </c>
      <c r="U37" s="271">
        <v>0</v>
      </c>
      <c r="V37" s="271">
        <v>4483001.1118623149</v>
      </c>
      <c r="W37" s="271">
        <v>0</v>
      </c>
      <c r="X37" s="272"/>
      <c r="Y37" s="272" t="s">
        <v>203</v>
      </c>
    </row>
    <row r="38" spans="1:25" x14ac:dyDescent="0.2">
      <c r="A38" s="266" t="s">
        <v>79</v>
      </c>
      <c r="B38" s="266" t="s">
        <v>204</v>
      </c>
      <c r="C38" s="266">
        <v>345</v>
      </c>
      <c r="D38" s="266" t="s">
        <v>91</v>
      </c>
      <c r="E38" s="267">
        <v>42706</v>
      </c>
      <c r="F38" s="267">
        <v>45250</v>
      </c>
      <c r="G38" s="267">
        <v>45981</v>
      </c>
      <c r="H38" s="266" t="s">
        <v>94</v>
      </c>
      <c r="I38" s="266" t="s">
        <v>86</v>
      </c>
      <c r="J38" s="268">
        <v>1.44E-2</v>
      </c>
      <c r="K38" s="266" t="s">
        <v>95</v>
      </c>
      <c r="L38" s="266" t="s">
        <v>83</v>
      </c>
      <c r="M38" s="266" t="s">
        <v>72</v>
      </c>
      <c r="N38" s="269">
        <v>60000000</v>
      </c>
      <c r="O38" s="266" t="s">
        <v>72</v>
      </c>
      <c r="P38" s="269">
        <v>0</v>
      </c>
      <c r="Q38" s="266"/>
      <c r="R38" s="270">
        <v>4.0821537030605821E-2</v>
      </c>
      <c r="S38" s="271">
        <v>2449292.2218363495</v>
      </c>
      <c r="T38" s="271">
        <v>2449292.2218363495</v>
      </c>
      <c r="U38" s="271">
        <v>0</v>
      </c>
      <c r="V38" s="271">
        <v>2449292.2218363495</v>
      </c>
      <c r="W38" s="271">
        <v>0</v>
      </c>
      <c r="X38" s="272"/>
      <c r="Y38" s="272" t="s">
        <v>205</v>
      </c>
    </row>
    <row r="39" spans="1:25" x14ac:dyDescent="0.2">
      <c r="A39" s="266" t="s">
        <v>79</v>
      </c>
      <c r="B39" s="266" t="s">
        <v>206</v>
      </c>
      <c r="C39" s="266">
        <v>346</v>
      </c>
      <c r="D39" s="266" t="s">
        <v>88</v>
      </c>
      <c r="E39" s="267">
        <v>42717</v>
      </c>
      <c r="F39" s="267">
        <v>42719</v>
      </c>
      <c r="G39" s="267">
        <v>45275</v>
      </c>
      <c r="H39" s="266" t="s">
        <v>94</v>
      </c>
      <c r="I39" s="266" t="s">
        <v>86</v>
      </c>
      <c r="J39" s="268">
        <v>3.0000000000000001E-3</v>
      </c>
      <c r="K39" s="266" t="s">
        <v>95</v>
      </c>
      <c r="L39" s="266" t="s">
        <v>83</v>
      </c>
      <c r="M39" s="266" t="s">
        <v>72</v>
      </c>
      <c r="N39" s="269">
        <v>100000000</v>
      </c>
      <c r="O39" s="266" t="s">
        <v>72</v>
      </c>
      <c r="P39" s="269">
        <v>100000000</v>
      </c>
      <c r="Q39" s="266"/>
      <c r="R39" s="270">
        <v>1.6830244794795408E-2</v>
      </c>
      <c r="S39" s="271">
        <v>1683024.4794795406</v>
      </c>
      <c r="T39" s="271">
        <v>1683024.4794795406</v>
      </c>
      <c r="U39" s="271">
        <v>0</v>
      </c>
      <c r="V39" s="271">
        <v>1544580.0350350961</v>
      </c>
      <c r="W39" s="271">
        <v>138444.44444444444</v>
      </c>
      <c r="X39" s="272"/>
      <c r="Y39" s="272" t="s">
        <v>207</v>
      </c>
    </row>
    <row r="40" spans="1:25" x14ac:dyDescent="0.2">
      <c r="A40" s="266" t="s">
        <v>79</v>
      </c>
      <c r="B40" s="266" t="s">
        <v>208</v>
      </c>
      <c r="C40" s="266">
        <v>347</v>
      </c>
      <c r="D40" s="266" t="s">
        <v>87</v>
      </c>
      <c r="E40" s="267">
        <v>42718</v>
      </c>
      <c r="F40" s="267">
        <v>42737</v>
      </c>
      <c r="G40" s="267">
        <v>45293</v>
      </c>
      <c r="H40" s="266" t="s">
        <v>94</v>
      </c>
      <c r="I40" s="266" t="s">
        <v>86</v>
      </c>
      <c r="J40" s="268">
        <v>2.7000000000000001E-3</v>
      </c>
      <c r="K40" s="266" t="s">
        <v>95</v>
      </c>
      <c r="L40" s="266" t="s">
        <v>83</v>
      </c>
      <c r="M40" s="266" t="s">
        <v>72</v>
      </c>
      <c r="N40" s="269">
        <v>50000000</v>
      </c>
      <c r="O40" s="266" t="s">
        <v>72</v>
      </c>
      <c r="P40" s="269">
        <v>50000000</v>
      </c>
      <c r="Q40" s="266"/>
      <c r="R40" s="270">
        <v>2.4087489420929416E-2</v>
      </c>
      <c r="S40" s="271">
        <v>1204374.4710464708</v>
      </c>
      <c r="T40" s="271">
        <v>1204374.4710464708</v>
      </c>
      <c r="U40" s="271">
        <v>0</v>
      </c>
      <c r="V40" s="271">
        <v>860488.35993535968</v>
      </c>
      <c r="W40" s="271">
        <v>343886.11111111112</v>
      </c>
      <c r="X40" s="272"/>
      <c r="Y40" s="272" t="s">
        <v>209</v>
      </c>
    </row>
    <row r="41" spans="1:25" x14ac:dyDescent="0.2">
      <c r="A41" s="266" t="s">
        <v>79</v>
      </c>
      <c r="B41" s="266" t="s">
        <v>210</v>
      </c>
      <c r="C41" s="266">
        <v>348</v>
      </c>
      <c r="D41" s="266" t="s">
        <v>87</v>
      </c>
      <c r="E41" s="267">
        <v>42724</v>
      </c>
      <c r="F41" s="267">
        <v>42737</v>
      </c>
      <c r="G41" s="267">
        <v>45293</v>
      </c>
      <c r="H41" s="266" t="s">
        <v>94</v>
      </c>
      <c r="I41" s="266" t="s">
        <v>86</v>
      </c>
      <c r="J41" s="268">
        <v>2.6749999999999999E-3</v>
      </c>
      <c r="K41" s="266" t="s">
        <v>95</v>
      </c>
      <c r="L41" s="266" t="s">
        <v>83</v>
      </c>
      <c r="M41" s="266" t="s">
        <v>72</v>
      </c>
      <c r="N41" s="269">
        <v>50000000</v>
      </c>
      <c r="O41" s="266" t="s">
        <v>72</v>
      </c>
      <c r="P41" s="269">
        <v>50000000</v>
      </c>
      <c r="Q41" s="266"/>
      <c r="R41" s="270">
        <v>2.4106333266024377E-2</v>
      </c>
      <c r="S41" s="271">
        <v>1205316.6633012188</v>
      </c>
      <c r="T41" s="271">
        <v>1205316.6633012188</v>
      </c>
      <c r="U41" s="271">
        <v>0</v>
      </c>
      <c r="V41" s="271">
        <v>861121.52441232977</v>
      </c>
      <c r="W41" s="271">
        <v>344195.13888888893</v>
      </c>
      <c r="X41" s="272"/>
      <c r="Y41" s="272" t="s">
        <v>211</v>
      </c>
    </row>
    <row r="42" spans="1:25" x14ac:dyDescent="0.2">
      <c r="A42" s="266" t="s">
        <v>79</v>
      </c>
      <c r="B42" s="266" t="s">
        <v>214</v>
      </c>
      <c r="C42" s="266">
        <v>350</v>
      </c>
      <c r="D42" s="266" t="s">
        <v>98</v>
      </c>
      <c r="E42" s="267">
        <v>42744</v>
      </c>
      <c r="F42" s="267">
        <v>43467</v>
      </c>
      <c r="G42" s="267">
        <v>45838</v>
      </c>
      <c r="H42" s="266" t="s">
        <v>94</v>
      </c>
      <c r="I42" s="266" t="s">
        <v>86</v>
      </c>
      <c r="J42" s="268">
        <v>6.1999999999999998E-3</v>
      </c>
      <c r="K42" s="266" t="s">
        <v>95</v>
      </c>
      <c r="L42" s="266" t="s">
        <v>83</v>
      </c>
      <c r="M42" s="266" t="s">
        <v>72</v>
      </c>
      <c r="N42" s="269">
        <v>50000000</v>
      </c>
      <c r="O42" s="266" t="s">
        <v>72</v>
      </c>
      <c r="P42" s="269">
        <v>50000000</v>
      </c>
      <c r="Q42" s="266"/>
      <c r="R42" s="270">
        <v>5.9289277854473785E-2</v>
      </c>
      <c r="S42" s="271">
        <v>2964463.8927236893</v>
      </c>
      <c r="T42" s="271">
        <v>2964463.8927236893</v>
      </c>
      <c r="U42" s="271">
        <v>0</v>
      </c>
      <c r="V42" s="271">
        <v>2960581.9482792448</v>
      </c>
      <c r="W42" s="271">
        <v>3881.9444444444443</v>
      </c>
      <c r="X42" s="272"/>
      <c r="Y42" s="272" t="s">
        <v>215</v>
      </c>
    </row>
    <row r="43" spans="1:25" x14ac:dyDescent="0.2">
      <c r="A43" s="266" t="s">
        <v>79</v>
      </c>
      <c r="B43" s="266" t="s">
        <v>216</v>
      </c>
      <c r="C43" s="266">
        <v>351</v>
      </c>
      <c r="D43" s="266" t="s">
        <v>217</v>
      </c>
      <c r="E43" s="267">
        <v>42745</v>
      </c>
      <c r="F43" s="267">
        <v>43467</v>
      </c>
      <c r="G43" s="267">
        <v>45838</v>
      </c>
      <c r="H43" s="266" t="s">
        <v>94</v>
      </c>
      <c r="I43" s="266" t="s">
        <v>86</v>
      </c>
      <c r="J43" s="268">
        <v>6.2300000000000003E-3</v>
      </c>
      <c r="K43" s="266" t="s">
        <v>95</v>
      </c>
      <c r="L43" s="266" t="s">
        <v>83</v>
      </c>
      <c r="M43" s="266" t="s">
        <v>72</v>
      </c>
      <c r="N43" s="269">
        <v>50000000</v>
      </c>
      <c r="O43" s="266" t="s">
        <v>72</v>
      </c>
      <c r="P43" s="269">
        <v>50000000</v>
      </c>
      <c r="Q43" s="266"/>
      <c r="R43" s="270">
        <v>5.9228449358320556E-2</v>
      </c>
      <c r="S43" s="271">
        <v>2961422.4679160276</v>
      </c>
      <c r="T43" s="271">
        <v>2961422.4679160276</v>
      </c>
      <c r="U43" s="271">
        <v>0</v>
      </c>
      <c r="V43" s="271">
        <v>2957544.6901382497</v>
      </c>
      <c r="W43" s="271">
        <v>3877.7777777777778</v>
      </c>
      <c r="X43" s="272"/>
      <c r="Y43" s="272" t="s">
        <v>218</v>
      </c>
    </row>
    <row r="44" spans="1:25" x14ac:dyDescent="0.2">
      <c r="A44" s="266" t="s">
        <v>79</v>
      </c>
      <c r="B44" s="266" t="s">
        <v>225</v>
      </c>
      <c r="C44" s="266">
        <v>355</v>
      </c>
      <c r="D44" s="266" t="s">
        <v>98</v>
      </c>
      <c r="E44" s="267">
        <v>42788</v>
      </c>
      <c r="F44" s="267">
        <v>45278</v>
      </c>
      <c r="G44" s="267">
        <v>46009</v>
      </c>
      <c r="H44" s="266" t="s">
        <v>94</v>
      </c>
      <c r="I44" s="266" t="s">
        <v>86</v>
      </c>
      <c r="J44" s="268">
        <v>1.393E-2</v>
      </c>
      <c r="K44" s="266" t="s">
        <v>95</v>
      </c>
      <c r="L44" s="266" t="s">
        <v>83</v>
      </c>
      <c r="M44" s="266" t="s">
        <v>72</v>
      </c>
      <c r="N44" s="269">
        <v>50000000</v>
      </c>
      <c r="O44" s="266" t="s">
        <v>72</v>
      </c>
      <c r="P44" s="269">
        <v>0</v>
      </c>
      <c r="Q44" s="266"/>
      <c r="R44" s="270">
        <v>4.0839837700049578E-2</v>
      </c>
      <c r="S44" s="271">
        <v>2041991.885002479</v>
      </c>
      <c r="T44" s="271">
        <v>2041991.885002479</v>
      </c>
      <c r="U44" s="271">
        <v>0</v>
      </c>
      <c r="V44" s="271">
        <v>2041991.885002479</v>
      </c>
      <c r="W44" s="271">
        <v>0</v>
      </c>
      <c r="X44" s="272"/>
      <c r="Y44" s="272" t="s">
        <v>226</v>
      </c>
    </row>
    <row r="45" spans="1:25" x14ac:dyDescent="0.2">
      <c r="A45" s="266" t="s">
        <v>79</v>
      </c>
      <c r="B45" s="266" t="s">
        <v>227</v>
      </c>
      <c r="C45" s="266">
        <v>356</v>
      </c>
      <c r="D45" s="266" t="s">
        <v>98</v>
      </c>
      <c r="E45" s="267">
        <v>42788</v>
      </c>
      <c r="F45" s="267">
        <v>45300</v>
      </c>
      <c r="G45" s="267">
        <v>46031</v>
      </c>
      <c r="H45" s="266" t="s">
        <v>94</v>
      </c>
      <c r="I45" s="266" t="s">
        <v>86</v>
      </c>
      <c r="J45" s="268">
        <v>1.4069999999999999E-2</v>
      </c>
      <c r="K45" s="266" t="s">
        <v>95</v>
      </c>
      <c r="L45" s="266" t="s">
        <v>83</v>
      </c>
      <c r="M45" s="266" t="s">
        <v>72</v>
      </c>
      <c r="N45" s="269">
        <v>125000000</v>
      </c>
      <c r="O45" s="266" t="s">
        <v>72</v>
      </c>
      <c r="P45" s="269">
        <v>0</v>
      </c>
      <c r="Q45" s="266"/>
      <c r="R45" s="270">
        <v>3.9823311663115549E-2</v>
      </c>
      <c r="S45" s="271">
        <v>4977913.9578894433</v>
      </c>
      <c r="T45" s="271">
        <v>4977913.9578894433</v>
      </c>
      <c r="U45" s="271">
        <v>0</v>
      </c>
      <c r="V45" s="271">
        <v>4977913.9578894433</v>
      </c>
      <c r="W45" s="271">
        <v>0</v>
      </c>
      <c r="X45" s="272"/>
      <c r="Y45" s="272" t="s">
        <v>226</v>
      </c>
    </row>
    <row r="46" spans="1:25" x14ac:dyDescent="0.2">
      <c r="A46" s="266" t="s">
        <v>79</v>
      </c>
      <c r="B46" s="266" t="s">
        <v>228</v>
      </c>
      <c r="C46" s="266">
        <v>357</v>
      </c>
      <c r="D46" s="266" t="s">
        <v>88</v>
      </c>
      <c r="E46" s="267">
        <v>42793</v>
      </c>
      <c r="F46" s="267">
        <v>45275</v>
      </c>
      <c r="G46" s="267">
        <v>46006</v>
      </c>
      <c r="H46" s="266" t="s">
        <v>94</v>
      </c>
      <c r="I46" s="266" t="s">
        <v>86</v>
      </c>
      <c r="J46" s="268">
        <v>1.315E-2</v>
      </c>
      <c r="K46" s="266" t="s">
        <v>95</v>
      </c>
      <c r="L46" s="266" t="s">
        <v>83</v>
      </c>
      <c r="M46" s="266" t="s">
        <v>72</v>
      </c>
      <c r="N46" s="269">
        <v>100000000</v>
      </c>
      <c r="O46" s="266" t="s">
        <v>72</v>
      </c>
      <c r="P46" s="269">
        <v>0</v>
      </c>
      <c r="Q46" s="266"/>
      <c r="R46" s="270">
        <v>4.2431041626666478E-2</v>
      </c>
      <c r="S46" s="271">
        <v>4243104.1626666477</v>
      </c>
      <c r="T46" s="271">
        <v>4243104.1626666477</v>
      </c>
      <c r="U46" s="271">
        <v>0</v>
      </c>
      <c r="V46" s="271">
        <v>4243104.1626666477</v>
      </c>
      <c r="W46" s="271">
        <v>0</v>
      </c>
      <c r="X46" s="272"/>
      <c r="Y46" s="272" t="s">
        <v>229</v>
      </c>
    </row>
    <row r="47" spans="1:25" x14ac:dyDescent="0.2">
      <c r="A47" s="266" t="s">
        <v>79</v>
      </c>
      <c r="B47" s="266" t="s">
        <v>237</v>
      </c>
      <c r="C47" s="266">
        <v>365</v>
      </c>
      <c r="D47" s="266" t="s">
        <v>98</v>
      </c>
      <c r="E47" s="267">
        <v>42884</v>
      </c>
      <c r="F47" s="267">
        <v>45293</v>
      </c>
      <c r="G47" s="267">
        <v>46024</v>
      </c>
      <c r="H47" s="266" t="s">
        <v>94</v>
      </c>
      <c r="I47" s="266" t="s">
        <v>86</v>
      </c>
      <c r="J47" s="268">
        <v>1.387E-2</v>
      </c>
      <c r="K47" s="266" t="s">
        <v>95</v>
      </c>
      <c r="L47" s="266" t="s">
        <v>83</v>
      </c>
      <c r="M47" s="266" t="s">
        <v>72</v>
      </c>
      <c r="N47" s="269">
        <v>110000000</v>
      </c>
      <c r="O47" s="266" t="s">
        <v>72</v>
      </c>
      <c r="P47" s="269">
        <v>0</v>
      </c>
      <c r="Q47" s="266"/>
      <c r="R47" s="270">
        <v>4.0434222617743487E-2</v>
      </c>
      <c r="S47" s="271">
        <v>4447764.4879517835</v>
      </c>
      <c r="T47" s="271">
        <v>4447764.4879517835</v>
      </c>
      <c r="U47" s="271">
        <v>0</v>
      </c>
      <c r="V47" s="271">
        <v>4447764.4879517835</v>
      </c>
      <c r="W47" s="271">
        <v>0</v>
      </c>
      <c r="X47" s="272"/>
      <c r="Y47" s="272" t="s">
        <v>238</v>
      </c>
    </row>
    <row r="48" spans="1:25" x14ac:dyDescent="0.2">
      <c r="A48" s="266" t="s">
        <v>79</v>
      </c>
      <c r="B48" s="266" t="s">
        <v>239</v>
      </c>
      <c r="C48" s="266">
        <v>366</v>
      </c>
      <c r="D48" s="266" t="s">
        <v>98</v>
      </c>
      <c r="E48" s="267">
        <v>42935</v>
      </c>
      <c r="F48" s="267">
        <v>45307</v>
      </c>
      <c r="G48" s="267">
        <v>46038</v>
      </c>
      <c r="H48" s="266" t="s">
        <v>94</v>
      </c>
      <c r="I48" s="266" t="s">
        <v>86</v>
      </c>
      <c r="J48" s="268">
        <v>1.52E-2</v>
      </c>
      <c r="K48" s="266" t="s">
        <v>95</v>
      </c>
      <c r="L48" s="266" t="s">
        <v>83</v>
      </c>
      <c r="M48" s="266" t="s">
        <v>72</v>
      </c>
      <c r="N48" s="269">
        <v>120000000</v>
      </c>
      <c r="O48" s="266" t="s">
        <v>72</v>
      </c>
      <c r="P48" s="269">
        <v>0</v>
      </c>
      <c r="Q48" s="266"/>
      <c r="R48" s="270">
        <v>3.7430514472289629E-2</v>
      </c>
      <c r="S48" s="271">
        <v>4491661.7366747558</v>
      </c>
      <c r="T48" s="271">
        <v>4491661.7366747558</v>
      </c>
      <c r="U48" s="271">
        <v>0</v>
      </c>
      <c r="V48" s="271">
        <v>4491661.7366747558</v>
      </c>
      <c r="W48" s="271">
        <v>0</v>
      </c>
      <c r="X48" s="272"/>
      <c r="Y48" s="272" t="s">
        <v>240</v>
      </c>
    </row>
    <row r="49" spans="1:26" x14ac:dyDescent="0.2">
      <c r="A49" s="266" t="s">
        <v>79</v>
      </c>
      <c r="B49" s="266" t="s">
        <v>241</v>
      </c>
      <c r="C49" s="266">
        <v>367</v>
      </c>
      <c r="D49" s="266" t="s">
        <v>91</v>
      </c>
      <c r="E49" s="267">
        <v>42958</v>
      </c>
      <c r="F49" s="267">
        <v>45309</v>
      </c>
      <c r="G49" s="267">
        <v>46041</v>
      </c>
      <c r="H49" s="266" t="s">
        <v>94</v>
      </c>
      <c r="I49" s="266" t="s">
        <v>86</v>
      </c>
      <c r="J49" s="268">
        <v>1.375E-2</v>
      </c>
      <c r="K49" s="266" t="s">
        <v>95</v>
      </c>
      <c r="L49" s="266" t="s">
        <v>83</v>
      </c>
      <c r="M49" s="266" t="s">
        <v>72</v>
      </c>
      <c r="N49" s="269">
        <v>67000000</v>
      </c>
      <c r="O49" s="266" t="s">
        <v>72</v>
      </c>
      <c r="P49" s="269">
        <v>0</v>
      </c>
      <c r="Q49" s="266"/>
      <c r="R49" s="270">
        <v>4.015177357329907E-2</v>
      </c>
      <c r="S49" s="271">
        <v>2690168.8294110377</v>
      </c>
      <c r="T49" s="271">
        <v>2690168.8294110377</v>
      </c>
      <c r="U49" s="271">
        <v>0</v>
      </c>
      <c r="V49" s="271">
        <v>2690168.8294110377</v>
      </c>
      <c r="W49" s="271">
        <v>0</v>
      </c>
      <c r="X49" s="272"/>
      <c r="Y49" s="272" t="s">
        <v>242</v>
      </c>
    </row>
    <row r="50" spans="1:26" x14ac:dyDescent="0.2">
      <c r="A50" s="266" t="s">
        <v>79</v>
      </c>
      <c r="B50" s="266" t="s">
        <v>243</v>
      </c>
      <c r="C50" s="266">
        <v>368</v>
      </c>
      <c r="D50" s="266" t="s">
        <v>91</v>
      </c>
      <c r="E50" s="267">
        <v>42958</v>
      </c>
      <c r="F50" s="267">
        <v>45350</v>
      </c>
      <c r="G50" s="267">
        <v>46080</v>
      </c>
      <c r="H50" s="266" t="s">
        <v>94</v>
      </c>
      <c r="I50" s="266" t="s">
        <v>86</v>
      </c>
      <c r="J50" s="268">
        <v>1.4024999999999999E-2</v>
      </c>
      <c r="K50" s="266" t="s">
        <v>95</v>
      </c>
      <c r="L50" s="266" t="s">
        <v>83</v>
      </c>
      <c r="M50" s="266" t="s">
        <v>72</v>
      </c>
      <c r="N50" s="269">
        <v>60000000</v>
      </c>
      <c r="O50" s="266" t="s">
        <v>72</v>
      </c>
      <c r="P50" s="269">
        <v>0</v>
      </c>
      <c r="Q50" s="266"/>
      <c r="R50" s="270">
        <v>3.8251386235026143E-2</v>
      </c>
      <c r="S50" s="271">
        <v>2295083.1741015688</v>
      </c>
      <c r="T50" s="271">
        <v>2295083.1741015688</v>
      </c>
      <c r="U50" s="271">
        <v>0</v>
      </c>
      <c r="V50" s="271">
        <v>2295083.1741015688</v>
      </c>
      <c r="W50" s="271">
        <v>0</v>
      </c>
      <c r="X50" s="272"/>
      <c r="Y50" s="272" t="s">
        <v>244</v>
      </c>
    </row>
    <row r="51" spans="1:26" x14ac:dyDescent="0.2">
      <c r="A51" s="266" t="s">
        <v>79</v>
      </c>
      <c r="B51" s="266" t="s">
        <v>245</v>
      </c>
      <c r="C51" s="266">
        <v>369</v>
      </c>
      <c r="D51" s="266" t="s">
        <v>109</v>
      </c>
      <c r="E51" s="267">
        <v>43024</v>
      </c>
      <c r="F51" s="267">
        <v>45379</v>
      </c>
      <c r="G51" s="267">
        <v>46109</v>
      </c>
      <c r="H51" s="266" t="s">
        <v>94</v>
      </c>
      <c r="I51" s="266" t="s">
        <v>86</v>
      </c>
      <c r="J51" s="268">
        <v>1.452E-2</v>
      </c>
      <c r="K51" s="266" t="s">
        <v>95</v>
      </c>
      <c r="L51" s="266" t="s">
        <v>83</v>
      </c>
      <c r="M51" s="266" t="s">
        <v>72</v>
      </c>
      <c r="N51" s="269">
        <v>100000000</v>
      </c>
      <c r="O51" s="266" t="s">
        <v>72</v>
      </c>
      <c r="P51" s="269">
        <v>0</v>
      </c>
      <c r="Q51" s="266"/>
      <c r="R51" s="270">
        <v>3.6348304947487878E-2</v>
      </c>
      <c r="S51" s="271">
        <v>3634830.4947487875</v>
      </c>
      <c r="T51" s="271">
        <v>3634830.4947487875</v>
      </c>
      <c r="U51" s="271">
        <v>0</v>
      </c>
      <c r="V51" s="271">
        <v>3634830.4947487875</v>
      </c>
      <c r="W51" s="271">
        <v>0</v>
      </c>
      <c r="X51" s="272"/>
      <c r="Y51" s="272" t="s">
        <v>246</v>
      </c>
    </row>
    <row r="52" spans="1:26" x14ac:dyDescent="0.2">
      <c r="A52" s="266" t="s">
        <v>79</v>
      </c>
      <c r="B52" s="266" t="s">
        <v>247</v>
      </c>
      <c r="C52" s="266">
        <v>370</v>
      </c>
      <c r="D52" s="266" t="s">
        <v>248</v>
      </c>
      <c r="E52" s="267">
        <v>43047</v>
      </c>
      <c r="F52" s="267">
        <v>45401</v>
      </c>
      <c r="G52" s="267">
        <v>46131</v>
      </c>
      <c r="H52" s="266" t="s">
        <v>94</v>
      </c>
      <c r="I52" s="266" t="s">
        <v>86</v>
      </c>
      <c r="J52" s="268">
        <v>1.3780000000000001E-2</v>
      </c>
      <c r="K52" s="266" t="s">
        <v>95</v>
      </c>
      <c r="L52" s="266" t="s">
        <v>83</v>
      </c>
      <c r="M52" s="266" t="s">
        <v>72</v>
      </c>
      <c r="N52" s="269">
        <v>100000000</v>
      </c>
      <c r="O52" s="266" t="s">
        <v>72</v>
      </c>
      <c r="P52" s="269">
        <v>0</v>
      </c>
      <c r="Q52" s="266"/>
      <c r="R52" s="270">
        <v>3.6940870547820998E-2</v>
      </c>
      <c r="S52" s="271">
        <v>3694087.0547821</v>
      </c>
      <c r="T52" s="271">
        <v>3694087.0547821</v>
      </c>
      <c r="U52" s="271">
        <v>0</v>
      </c>
      <c r="V52" s="271">
        <v>3694087.0547821</v>
      </c>
      <c r="W52" s="271">
        <v>0</v>
      </c>
      <c r="X52" s="272"/>
      <c r="Y52" s="272" t="s">
        <v>375</v>
      </c>
    </row>
    <row r="53" spans="1:26" x14ac:dyDescent="0.2">
      <c r="A53" s="266" t="s">
        <v>79</v>
      </c>
      <c r="B53" s="266" t="s">
        <v>250</v>
      </c>
      <c r="C53" s="266">
        <v>371</v>
      </c>
      <c r="D53" s="266" t="s">
        <v>109</v>
      </c>
      <c r="E53" s="267">
        <v>43062</v>
      </c>
      <c r="F53" s="267">
        <v>45425</v>
      </c>
      <c r="G53" s="267">
        <v>46154</v>
      </c>
      <c r="H53" s="266" t="s">
        <v>94</v>
      </c>
      <c r="I53" s="266" t="s">
        <v>86</v>
      </c>
      <c r="J53" s="268">
        <v>1.3465E-2</v>
      </c>
      <c r="K53" s="266" t="s">
        <v>95</v>
      </c>
      <c r="L53" s="266" t="s">
        <v>83</v>
      </c>
      <c r="M53" s="266" t="s">
        <v>72</v>
      </c>
      <c r="N53" s="269">
        <v>100000000</v>
      </c>
      <c r="O53" s="266" t="s">
        <v>72</v>
      </c>
      <c r="P53" s="269">
        <v>0</v>
      </c>
      <c r="Q53" s="266"/>
      <c r="R53" s="270">
        <v>3.6651785489518446E-2</v>
      </c>
      <c r="S53" s="271">
        <v>3665178.5489518447</v>
      </c>
      <c r="T53" s="271">
        <v>3665178.5489518447</v>
      </c>
      <c r="U53" s="271">
        <v>0</v>
      </c>
      <c r="V53" s="271">
        <v>3665178.5489518447</v>
      </c>
      <c r="W53" s="271">
        <v>0</v>
      </c>
      <c r="X53" s="272"/>
      <c r="Y53" s="272" t="s">
        <v>251</v>
      </c>
    </row>
    <row r="54" spans="1:26" x14ac:dyDescent="0.2">
      <c r="A54" s="266" t="s">
        <v>79</v>
      </c>
      <c r="B54" s="266" t="s">
        <v>308</v>
      </c>
      <c r="C54" s="266">
        <v>378</v>
      </c>
      <c r="D54" s="266" t="s">
        <v>98</v>
      </c>
      <c r="E54" s="267">
        <v>43199</v>
      </c>
      <c r="F54" s="267">
        <v>45446</v>
      </c>
      <c r="G54" s="267">
        <v>46176</v>
      </c>
      <c r="H54" s="266" t="s">
        <v>94</v>
      </c>
      <c r="I54" s="266" t="s">
        <v>86</v>
      </c>
      <c r="J54" s="268">
        <v>1.435E-2</v>
      </c>
      <c r="K54" s="266" t="s">
        <v>95</v>
      </c>
      <c r="L54" s="266" t="s">
        <v>83</v>
      </c>
      <c r="M54" s="266" t="s">
        <v>72</v>
      </c>
      <c r="N54" s="269">
        <v>100000000</v>
      </c>
      <c r="O54" s="266" t="s">
        <v>72</v>
      </c>
      <c r="P54" s="269">
        <v>0</v>
      </c>
      <c r="Q54" s="266"/>
      <c r="R54" s="270">
        <v>3.4307193353823325E-2</v>
      </c>
      <c r="S54" s="271">
        <v>3430719.3353823326</v>
      </c>
      <c r="T54" s="271">
        <v>3430719.3353823326</v>
      </c>
      <c r="U54" s="271">
        <v>0</v>
      </c>
      <c r="V54" s="271">
        <v>3430719.3353823326</v>
      </c>
      <c r="W54" s="271">
        <v>0</v>
      </c>
      <c r="X54" s="272"/>
      <c r="Y54" s="272" t="s">
        <v>309</v>
      </c>
    </row>
    <row r="55" spans="1:26" x14ac:dyDescent="0.2">
      <c r="A55" s="266" t="s">
        <v>79</v>
      </c>
      <c r="B55" s="266" t="s">
        <v>310</v>
      </c>
      <c r="C55" s="266">
        <v>379</v>
      </c>
      <c r="D55" s="266" t="s">
        <v>109</v>
      </c>
      <c r="E55" s="267">
        <v>43249</v>
      </c>
      <c r="F55" s="267">
        <v>45470</v>
      </c>
      <c r="G55" s="267">
        <v>46200</v>
      </c>
      <c r="H55" s="266" t="s">
        <v>94</v>
      </c>
      <c r="I55" s="266" t="s">
        <v>86</v>
      </c>
      <c r="J55" s="268">
        <v>1.3625E-2</v>
      </c>
      <c r="K55" s="266" t="s">
        <v>95</v>
      </c>
      <c r="L55" s="266" t="s">
        <v>83</v>
      </c>
      <c r="M55" s="266" t="s">
        <v>72</v>
      </c>
      <c r="N55" s="269">
        <v>100000000</v>
      </c>
      <c r="O55" s="266" t="s">
        <v>72</v>
      </c>
      <c r="P55" s="269">
        <v>0</v>
      </c>
      <c r="Q55" s="266"/>
      <c r="R55" s="270">
        <v>3.4922225800231556E-2</v>
      </c>
      <c r="S55" s="271">
        <v>3492222.5800231555</v>
      </c>
      <c r="T55" s="271">
        <v>3492222.5800231555</v>
      </c>
      <c r="U55" s="271">
        <v>0</v>
      </c>
      <c r="V55" s="271">
        <v>3492222.5800231555</v>
      </c>
      <c r="W55" s="271">
        <v>0</v>
      </c>
      <c r="X55" s="272"/>
      <c r="Y55" s="272" t="s">
        <v>311</v>
      </c>
    </row>
    <row r="56" spans="1:26" x14ac:dyDescent="0.2">
      <c r="A56" s="266" t="s">
        <v>79</v>
      </c>
      <c r="B56" s="266" t="s">
        <v>312</v>
      </c>
      <c r="C56" s="266">
        <v>380</v>
      </c>
      <c r="D56" s="266" t="s">
        <v>98</v>
      </c>
      <c r="E56" s="267">
        <v>43255</v>
      </c>
      <c r="F56" s="267">
        <v>45474</v>
      </c>
      <c r="G56" s="267">
        <v>46203</v>
      </c>
      <c r="H56" s="266" t="s">
        <v>94</v>
      </c>
      <c r="I56" s="266" t="s">
        <v>86</v>
      </c>
      <c r="J56" s="268">
        <v>1.4489999999999999E-2</v>
      </c>
      <c r="K56" s="266" t="s">
        <v>95</v>
      </c>
      <c r="L56" s="266" t="s">
        <v>83</v>
      </c>
      <c r="M56" s="266" t="s">
        <v>72</v>
      </c>
      <c r="N56" s="269">
        <v>100000000</v>
      </c>
      <c r="O56" s="266" t="s">
        <v>72</v>
      </c>
      <c r="P56" s="269">
        <v>0</v>
      </c>
      <c r="Q56" s="266"/>
      <c r="R56" s="270">
        <v>3.3081304758348445E-2</v>
      </c>
      <c r="S56" s="271">
        <v>3308130.4758348446</v>
      </c>
      <c r="T56" s="271">
        <v>3308130.4758348446</v>
      </c>
      <c r="U56" s="271">
        <v>0</v>
      </c>
      <c r="V56" s="271">
        <v>3308130.4758348446</v>
      </c>
      <c r="W56" s="271">
        <v>0</v>
      </c>
      <c r="X56" s="272"/>
      <c r="Y56" s="272" t="s">
        <v>313</v>
      </c>
    </row>
    <row r="57" spans="1:26" x14ac:dyDescent="0.2">
      <c r="A57" s="266" t="s">
        <v>79</v>
      </c>
      <c r="B57" s="266" t="s">
        <v>314</v>
      </c>
      <c r="C57" s="266">
        <v>381</v>
      </c>
      <c r="D57" s="266" t="s">
        <v>88</v>
      </c>
      <c r="E57" s="267">
        <v>43270</v>
      </c>
      <c r="F57" s="267">
        <v>45478</v>
      </c>
      <c r="G57" s="267">
        <v>46208</v>
      </c>
      <c r="H57" s="266" t="s">
        <v>94</v>
      </c>
      <c r="I57" s="266" t="s">
        <v>86</v>
      </c>
      <c r="J57" s="268">
        <v>1.392E-2</v>
      </c>
      <c r="K57" s="266" t="s">
        <v>95</v>
      </c>
      <c r="L57" s="266" t="s">
        <v>83</v>
      </c>
      <c r="M57" s="266" t="s">
        <v>72</v>
      </c>
      <c r="N57" s="269">
        <v>100000000</v>
      </c>
      <c r="O57" s="266" t="s">
        <v>72</v>
      </c>
      <c r="P57" s="269">
        <v>0</v>
      </c>
      <c r="Q57" s="266"/>
      <c r="R57" s="270">
        <v>3.4080150415298618E-2</v>
      </c>
      <c r="S57" s="271">
        <v>3408015.0415298617</v>
      </c>
      <c r="T57" s="271">
        <v>3408015.0415298617</v>
      </c>
      <c r="U57" s="271">
        <v>0</v>
      </c>
      <c r="V57" s="271">
        <v>3408015.0415298617</v>
      </c>
      <c r="W57" s="271">
        <v>0</v>
      </c>
      <c r="X57" s="272"/>
      <c r="Y57" s="272" t="s">
        <v>315</v>
      </c>
    </row>
    <row r="58" spans="1:26" x14ac:dyDescent="0.2">
      <c r="A58" s="266" t="s">
        <v>79</v>
      </c>
      <c r="B58" s="266" t="s">
        <v>347</v>
      </c>
      <c r="C58" s="266">
        <v>384</v>
      </c>
      <c r="D58" s="266" t="s">
        <v>248</v>
      </c>
      <c r="E58" s="267">
        <v>41334</v>
      </c>
      <c r="F58" s="267">
        <v>42185</v>
      </c>
      <c r="G58" s="267">
        <v>49490</v>
      </c>
      <c r="H58" s="266" t="s">
        <v>94</v>
      </c>
      <c r="I58" s="266" t="s">
        <v>86</v>
      </c>
      <c r="J58" s="268">
        <v>4.5600000000000002E-2</v>
      </c>
      <c r="K58" s="266" t="s">
        <v>95</v>
      </c>
      <c r="L58" s="266" t="s">
        <v>83</v>
      </c>
      <c r="M58" s="266" t="s">
        <v>72</v>
      </c>
      <c r="N58" s="269">
        <v>7650000</v>
      </c>
      <c r="O58" s="266" t="s">
        <v>72</v>
      </c>
      <c r="P58" s="269">
        <v>4831578.7999999896</v>
      </c>
      <c r="Q58" s="266"/>
      <c r="R58" s="270">
        <v>2.5060793149696434E-2</v>
      </c>
      <c r="S58" s="271">
        <v>121083.19689325825</v>
      </c>
      <c r="T58" s="271">
        <v>121083.19689325825</v>
      </c>
      <c r="U58" s="271">
        <v>0</v>
      </c>
      <c r="V58" s="271">
        <v>120968.44689675825</v>
      </c>
      <c r="W58" s="271">
        <v>114.74999649999995</v>
      </c>
      <c r="X58" s="272"/>
      <c r="Y58" s="272" t="s">
        <v>376</v>
      </c>
    </row>
    <row r="59" spans="1:26" x14ac:dyDescent="0.2">
      <c r="A59" s="266" t="s">
        <v>79</v>
      </c>
      <c r="B59" s="266" t="s">
        <v>348</v>
      </c>
      <c r="C59" s="266">
        <v>385</v>
      </c>
      <c r="D59" s="266" t="s">
        <v>248</v>
      </c>
      <c r="E59" s="267">
        <v>41334</v>
      </c>
      <c r="F59" s="267">
        <v>42185</v>
      </c>
      <c r="G59" s="267">
        <v>49490</v>
      </c>
      <c r="H59" s="266" t="s">
        <v>94</v>
      </c>
      <c r="I59" s="266" t="s">
        <v>86</v>
      </c>
      <c r="J59" s="268">
        <v>4.5600000000000002E-2</v>
      </c>
      <c r="K59" s="266" t="s">
        <v>95</v>
      </c>
      <c r="L59" s="266" t="s">
        <v>83</v>
      </c>
      <c r="M59" s="266" t="s">
        <v>72</v>
      </c>
      <c r="N59" s="269">
        <v>16500000</v>
      </c>
      <c r="O59" s="266" t="s">
        <v>72</v>
      </c>
      <c r="P59" s="269">
        <v>9900000</v>
      </c>
      <c r="Q59" s="266"/>
      <c r="R59" s="270">
        <v>2.5060794011905575E-2</v>
      </c>
      <c r="S59" s="271">
        <v>248101.86071786517</v>
      </c>
      <c r="T59" s="271">
        <v>248101.86071786517</v>
      </c>
      <c r="U59" s="271">
        <v>0</v>
      </c>
      <c r="V59" s="271">
        <v>247866.73571786517</v>
      </c>
      <c r="W59" s="271">
        <v>235.125</v>
      </c>
      <c r="X59" s="272"/>
      <c r="Y59" s="272" t="s">
        <v>377</v>
      </c>
    </row>
    <row r="60" spans="1:26" x14ac:dyDescent="0.2">
      <c r="A60" s="266" t="s">
        <v>79</v>
      </c>
      <c r="B60" s="266" t="s">
        <v>350</v>
      </c>
      <c r="C60" s="266">
        <v>386</v>
      </c>
      <c r="D60" s="266" t="s">
        <v>351</v>
      </c>
      <c r="E60" s="267">
        <v>42824</v>
      </c>
      <c r="F60" s="267">
        <v>42828</v>
      </c>
      <c r="G60" s="267">
        <v>46477</v>
      </c>
      <c r="H60" s="266" t="s">
        <v>94</v>
      </c>
      <c r="I60" s="266" t="s">
        <v>86</v>
      </c>
      <c r="J60" s="268">
        <v>4.2500000000000003E-3</v>
      </c>
      <c r="K60" s="266" t="s">
        <v>95</v>
      </c>
      <c r="L60" s="266" t="s">
        <v>83</v>
      </c>
      <c r="M60" s="266" t="s">
        <v>72</v>
      </c>
      <c r="N60" s="269">
        <v>2688186.81</v>
      </c>
      <c r="O60" s="266" t="s">
        <v>72</v>
      </c>
      <c r="P60" s="269">
        <v>993525.43</v>
      </c>
      <c r="Q60" s="266"/>
      <c r="R60" s="270">
        <v>5.868129631216009E-2</v>
      </c>
      <c r="S60" s="271">
        <v>58301.360151496272</v>
      </c>
      <c r="T60" s="271">
        <v>58301.360151496272</v>
      </c>
      <c r="U60" s="271">
        <v>0</v>
      </c>
      <c r="V60" s="271">
        <v>58218.842344949051</v>
      </c>
      <c r="W60" s="271">
        <v>82.517806547222222</v>
      </c>
      <c r="X60" s="272"/>
      <c r="Y60" s="272" t="s">
        <v>378</v>
      </c>
    </row>
    <row r="61" spans="1:26" customFormat="1" ht="15" x14ac:dyDescent="0.25">
      <c r="A61" s="69" t="s">
        <v>79</v>
      </c>
      <c r="B61" s="69" t="s">
        <v>353</v>
      </c>
      <c r="C61" s="69">
        <v>387</v>
      </c>
      <c r="D61" s="69" t="s">
        <v>91</v>
      </c>
      <c r="E61" s="70">
        <v>42954</v>
      </c>
      <c r="F61" s="70">
        <v>43832</v>
      </c>
      <c r="G61" s="70">
        <v>47757</v>
      </c>
      <c r="H61" s="69" t="s">
        <v>94</v>
      </c>
      <c r="I61" s="69" t="s">
        <v>86</v>
      </c>
      <c r="J61" s="71">
        <v>2.3699999999999999E-2</v>
      </c>
      <c r="K61" s="69" t="s">
        <v>95</v>
      </c>
      <c r="L61" s="69" t="s">
        <v>83</v>
      </c>
      <c r="M61" s="69" t="s">
        <v>72</v>
      </c>
      <c r="N61" s="72">
        <v>8439681.0199999996</v>
      </c>
      <c r="O61" s="69" t="s">
        <v>72</v>
      </c>
      <c r="P61" s="72">
        <v>6570183.6600000001</v>
      </c>
      <c r="Q61" s="69"/>
      <c r="R61" s="73">
        <v>3.0985716122715241E-2</v>
      </c>
      <c r="S61" s="74">
        <v>203581.84576286224</v>
      </c>
      <c r="T61" s="74">
        <v>203581.84576286224</v>
      </c>
      <c r="U61" s="74">
        <v>0</v>
      </c>
      <c r="V61" s="74">
        <v>203457.37728352557</v>
      </c>
      <c r="W61" s="74">
        <v>124.4684793366668</v>
      </c>
      <c r="X61" s="75"/>
      <c r="Y61" s="75" t="s">
        <v>379</v>
      </c>
      <c r="Z61" s="131"/>
    </row>
    <row r="62" spans="1:26" x14ac:dyDescent="0.2">
      <c r="A62" s="266" t="s">
        <v>79</v>
      </c>
      <c r="B62" s="266" t="s">
        <v>354</v>
      </c>
      <c r="C62" s="266">
        <v>388</v>
      </c>
      <c r="D62" s="266" t="s">
        <v>98</v>
      </c>
      <c r="E62" s="267">
        <v>42755</v>
      </c>
      <c r="F62" s="267">
        <v>43957</v>
      </c>
      <c r="G62" s="267">
        <v>45281</v>
      </c>
      <c r="H62" s="266" t="s">
        <v>94</v>
      </c>
      <c r="I62" s="266" t="s">
        <v>86</v>
      </c>
      <c r="J62" s="268">
        <v>8.8900000000000003E-3</v>
      </c>
      <c r="K62" s="266" t="s">
        <v>95</v>
      </c>
      <c r="L62" s="266" t="s">
        <v>83</v>
      </c>
      <c r="M62" s="266" t="s">
        <v>72</v>
      </c>
      <c r="N62" s="269">
        <v>5681000</v>
      </c>
      <c r="O62" s="266" t="s">
        <v>72</v>
      </c>
      <c r="P62" s="269">
        <v>710000</v>
      </c>
      <c r="Q62" s="266"/>
      <c r="R62" s="270">
        <v>1.3905740466463822E-2</v>
      </c>
      <c r="S62" s="271">
        <v>9873.075731189314</v>
      </c>
      <c r="T62" s="271">
        <v>9873.075731189314</v>
      </c>
      <c r="U62" s="271">
        <v>0</v>
      </c>
      <c r="V62" s="271">
        <v>9374.8923978559815</v>
      </c>
      <c r="W62" s="271">
        <v>498.18333333333345</v>
      </c>
      <c r="X62" s="272"/>
      <c r="Y62" s="272" t="s">
        <v>380</v>
      </c>
    </row>
    <row r="63" spans="1:26" x14ac:dyDescent="0.2">
      <c r="A63" s="266" t="s">
        <v>79</v>
      </c>
      <c r="B63" s="266" t="s">
        <v>355</v>
      </c>
      <c r="C63" s="266">
        <v>389</v>
      </c>
      <c r="D63" s="266" t="s">
        <v>80</v>
      </c>
      <c r="E63" s="267">
        <v>44027</v>
      </c>
      <c r="F63" s="267">
        <v>44027</v>
      </c>
      <c r="G63" s="267">
        <v>47662</v>
      </c>
      <c r="H63" s="266" t="s">
        <v>94</v>
      </c>
      <c r="I63" s="266" t="s">
        <v>86</v>
      </c>
      <c r="J63" s="268">
        <v>0</v>
      </c>
      <c r="K63" s="266" t="s">
        <v>95</v>
      </c>
      <c r="L63" s="266" t="s">
        <v>83</v>
      </c>
      <c r="M63" s="266" t="s">
        <v>72</v>
      </c>
      <c r="N63" s="269">
        <v>12000000</v>
      </c>
      <c r="O63" s="266" t="s">
        <v>72</v>
      </c>
      <c r="P63" s="269">
        <v>9800000</v>
      </c>
      <c r="Q63" s="266"/>
      <c r="R63" s="270">
        <v>0.14275375512582447</v>
      </c>
      <c r="S63" s="271">
        <v>1398986.8002330798</v>
      </c>
      <c r="T63" s="271">
        <v>1398986.8002330798</v>
      </c>
      <c r="U63" s="271">
        <v>0</v>
      </c>
      <c r="V63" s="271">
        <v>1398057.1613441908</v>
      </c>
      <c r="W63" s="271">
        <v>929.63888888888891</v>
      </c>
      <c r="X63" s="272"/>
      <c r="Y63" s="272" t="s">
        <v>381</v>
      </c>
      <c r="Z63" s="273" t="s">
        <v>356</v>
      </c>
    </row>
    <row r="64" spans="1:26" x14ac:dyDescent="0.2">
      <c r="A64" s="277" t="s">
        <v>79</v>
      </c>
      <c r="B64" s="277" t="s">
        <v>357</v>
      </c>
      <c r="C64" s="277">
        <v>390</v>
      </c>
      <c r="D64" s="277" t="s">
        <v>358</v>
      </c>
      <c r="E64" s="278">
        <v>44407</v>
      </c>
      <c r="F64" s="278">
        <v>44417</v>
      </c>
      <c r="G64" s="278">
        <v>47339</v>
      </c>
      <c r="H64" s="277" t="s">
        <v>94</v>
      </c>
      <c r="I64" s="277" t="s">
        <v>86</v>
      </c>
      <c r="J64" s="279">
        <v>2.018E-2</v>
      </c>
      <c r="K64" s="277" t="s">
        <v>95</v>
      </c>
      <c r="L64" s="277" t="s">
        <v>387</v>
      </c>
      <c r="M64" s="277" t="s">
        <v>72</v>
      </c>
      <c r="N64" s="269">
        <v>48000000</v>
      </c>
      <c r="O64" s="266" t="s">
        <v>72</v>
      </c>
      <c r="P64" s="269">
        <v>48000000</v>
      </c>
      <c r="Q64" s="266"/>
      <c r="R64" s="270">
        <v>9.7357036125531676E-2</v>
      </c>
      <c r="S64" s="271">
        <v>4013819.48</v>
      </c>
      <c r="T64" s="271">
        <v>4013819.48</v>
      </c>
      <c r="U64" s="271">
        <v>0</v>
      </c>
      <c r="V64" s="271">
        <v>4020294.292785388</v>
      </c>
      <c r="W64" s="276">
        <v>-6474.8127853881324</v>
      </c>
      <c r="X64" s="272"/>
      <c r="Y64" s="272" t="s">
        <v>382</v>
      </c>
    </row>
    <row r="65" spans="1:26" x14ac:dyDescent="0.2">
      <c r="A65" s="266"/>
      <c r="B65" s="266"/>
      <c r="C65" s="266"/>
      <c r="D65" s="266"/>
      <c r="E65" s="267"/>
      <c r="F65" s="267"/>
      <c r="G65" s="267"/>
      <c r="H65" s="266"/>
      <c r="I65" s="266"/>
      <c r="J65" s="268"/>
      <c r="K65" s="266"/>
      <c r="L65" s="266"/>
      <c r="M65" s="266"/>
      <c r="N65" s="280" t="s">
        <v>307</v>
      </c>
      <c r="O65" s="281"/>
      <c r="P65" s="281">
        <f>SUM(P20:P64)</f>
        <v>1730805287.8900001</v>
      </c>
      <c r="Q65" s="281"/>
      <c r="R65" s="281"/>
      <c r="S65" s="282">
        <f t="shared" ref="S65:T65" si="0">SUM(S20:S64)</f>
        <v>119659896.14492594</v>
      </c>
      <c r="T65" s="282">
        <f t="shared" si="0"/>
        <v>119659896.14492594</v>
      </c>
      <c r="U65" s="282">
        <v>0</v>
      </c>
      <c r="V65" s="297">
        <f>SUM(V20:V64)</f>
        <v>114827536.62142892</v>
      </c>
      <c r="W65" s="282">
        <f>SUM(W20:W64)</f>
        <v>4832359.5234969957</v>
      </c>
      <c r="X65" s="272"/>
      <c r="Y65" s="272"/>
    </row>
    <row r="66" spans="1:26" x14ac:dyDescent="0.2">
      <c r="A66" s="266"/>
      <c r="B66" s="266"/>
      <c r="C66" s="266"/>
      <c r="D66" s="266"/>
      <c r="E66" s="267"/>
      <c r="F66" s="267"/>
      <c r="G66" s="267"/>
      <c r="H66" s="266"/>
      <c r="I66" s="266"/>
      <c r="J66" s="268"/>
      <c r="K66" s="266"/>
      <c r="L66" s="266"/>
      <c r="M66" s="266"/>
      <c r="N66" s="269"/>
      <c r="O66" s="266"/>
      <c r="P66" s="269"/>
      <c r="Q66" s="266"/>
      <c r="R66" s="270"/>
      <c r="S66" s="271"/>
      <c r="T66" s="271"/>
      <c r="U66" s="271"/>
      <c r="V66" s="271"/>
      <c r="W66" s="271"/>
      <c r="X66" s="272"/>
      <c r="Y66" s="272"/>
      <c r="Z66" s="274"/>
    </row>
    <row r="67" spans="1:26" x14ac:dyDescent="0.2">
      <c r="A67" s="266"/>
      <c r="B67" s="266"/>
      <c r="C67" s="266"/>
      <c r="D67" s="266"/>
      <c r="E67" s="267"/>
      <c r="F67" s="267"/>
      <c r="G67" s="267"/>
      <c r="H67" s="266"/>
      <c r="I67" s="266"/>
      <c r="J67" s="268"/>
      <c r="K67" s="266"/>
      <c r="L67" s="266"/>
      <c r="M67" s="266"/>
      <c r="N67" s="281" t="s">
        <v>316</v>
      </c>
      <c r="O67" s="281"/>
      <c r="P67" s="281">
        <f>P18+P65</f>
        <v>2045805287.8900001</v>
      </c>
      <c r="Q67" s="281"/>
      <c r="R67" s="281"/>
      <c r="S67" s="282">
        <f t="shared" ref="S67:V67" si="1">S18+S65</f>
        <v>132511517.44110303</v>
      </c>
      <c r="T67" s="282">
        <f t="shared" si="1"/>
        <v>136160815.25794616</v>
      </c>
      <c r="U67" s="282">
        <f t="shared" si="1"/>
        <v>-3649297.816843133</v>
      </c>
      <c r="V67" s="282">
        <f t="shared" si="1"/>
        <v>126445873.83619934</v>
      </c>
      <c r="W67" s="295">
        <f>W18+W65</f>
        <v>6065643.6049036756</v>
      </c>
      <c r="X67" s="272"/>
      <c r="Y67" s="272"/>
      <c r="Z67" s="274"/>
    </row>
    <row r="68" spans="1:26" x14ac:dyDescent="0.2">
      <c r="A68" s="266"/>
      <c r="B68" s="266"/>
      <c r="C68" s="266"/>
      <c r="D68" s="266"/>
      <c r="E68" s="267"/>
      <c r="F68" s="267"/>
      <c r="G68" s="267"/>
      <c r="H68" s="266"/>
      <c r="I68" s="266"/>
      <c r="J68" s="268"/>
      <c r="K68" s="266"/>
      <c r="L68" s="266"/>
      <c r="M68" s="266"/>
      <c r="N68" s="269"/>
      <c r="O68" s="266"/>
      <c r="P68" s="269"/>
      <c r="Q68" s="266"/>
      <c r="R68" s="270"/>
      <c r="S68" s="271"/>
      <c r="T68" s="271"/>
      <c r="U68" s="271"/>
      <c r="V68" s="271"/>
      <c r="W68" s="271"/>
      <c r="X68" s="272"/>
      <c r="Y68" s="272"/>
      <c r="Z68" s="274"/>
    </row>
    <row r="69" spans="1:26" x14ac:dyDescent="0.2">
      <c r="D69" s="274"/>
      <c r="E69" s="284"/>
      <c r="H69" s="274"/>
      <c r="I69" s="274"/>
      <c r="J69" s="285"/>
      <c r="K69" s="274"/>
      <c r="L69" s="274"/>
      <c r="M69" s="274"/>
      <c r="N69" s="286"/>
      <c r="O69" s="274"/>
      <c r="P69" s="286"/>
      <c r="R69" s="287"/>
      <c r="S69" s="286"/>
      <c r="T69" s="286"/>
      <c r="U69" s="286"/>
      <c r="V69" s="286"/>
      <c r="W69" s="286"/>
      <c r="Z69" s="274"/>
    </row>
    <row r="70" spans="1:26" x14ac:dyDescent="0.2">
      <c r="D70" s="274"/>
      <c r="E70" s="284"/>
      <c r="H70" s="274"/>
      <c r="I70" s="274"/>
      <c r="J70" s="285"/>
      <c r="K70" s="274"/>
      <c r="L70" s="274"/>
      <c r="M70" s="274"/>
      <c r="N70" s="286"/>
      <c r="O70" s="274"/>
      <c r="P70" s="286"/>
      <c r="R70" s="287"/>
      <c r="S70" s="286"/>
      <c r="T70" s="286"/>
      <c r="U70" s="286"/>
      <c r="V70" s="286"/>
      <c r="W70" s="286"/>
      <c r="Z70" s="274"/>
    </row>
    <row r="71" spans="1:26" x14ac:dyDescent="0.2">
      <c r="D71" s="274"/>
      <c r="E71" s="284"/>
      <c r="H71" s="274"/>
      <c r="I71" s="274"/>
      <c r="J71" s="285"/>
      <c r="K71" s="274"/>
      <c r="L71" s="274"/>
      <c r="M71" s="274"/>
      <c r="N71" s="286"/>
      <c r="O71" s="274"/>
      <c r="P71" s="286"/>
      <c r="R71" s="287"/>
      <c r="S71" s="286"/>
      <c r="T71" s="286"/>
      <c r="U71" s="286"/>
      <c r="V71" s="286"/>
      <c r="W71" s="286"/>
      <c r="Z71" s="274"/>
    </row>
    <row r="72" spans="1:26" x14ac:dyDescent="0.2">
      <c r="D72" s="274"/>
      <c r="E72" s="284"/>
      <c r="H72" s="274"/>
      <c r="I72" s="274"/>
      <c r="J72" s="285"/>
      <c r="K72" s="274"/>
      <c r="L72" s="274"/>
      <c r="M72" s="274"/>
      <c r="N72" s="286"/>
      <c r="O72" s="274"/>
      <c r="P72" s="286"/>
      <c r="R72" s="287"/>
      <c r="S72" s="286"/>
      <c r="T72" s="286"/>
      <c r="U72" s="286"/>
      <c r="V72" s="286"/>
      <c r="W72" s="286"/>
      <c r="Z72" s="274"/>
    </row>
    <row r="73" spans="1:26" x14ac:dyDescent="0.2">
      <c r="D73" s="274"/>
      <c r="E73" s="284"/>
      <c r="H73" s="274"/>
      <c r="I73" s="274"/>
      <c r="J73" s="285"/>
      <c r="K73" s="274"/>
      <c r="L73" s="274"/>
      <c r="M73" s="274"/>
      <c r="N73" s="286"/>
      <c r="O73" s="274"/>
      <c r="P73" s="286"/>
      <c r="R73" s="287"/>
      <c r="S73" s="286"/>
      <c r="T73" s="286"/>
      <c r="U73" s="286"/>
      <c r="V73" s="286"/>
      <c r="W73" s="286"/>
      <c r="Z73" s="274"/>
    </row>
    <row r="74" spans="1:26" x14ac:dyDescent="0.2">
      <c r="D74" s="274"/>
      <c r="E74" s="284"/>
      <c r="H74" s="274"/>
      <c r="I74" s="274"/>
      <c r="J74" s="285"/>
      <c r="K74" s="274"/>
      <c r="L74" s="274"/>
      <c r="M74" s="274"/>
      <c r="N74" s="286"/>
      <c r="O74" s="274"/>
      <c r="P74" s="286"/>
      <c r="R74" s="287"/>
      <c r="S74" s="286"/>
      <c r="T74" s="286"/>
      <c r="U74" s="286"/>
      <c r="V74" s="286"/>
      <c r="W74" s="286"/>
      <c r="Z74" s="274"/>
    </row>
    <row r="75" spans="1:26" x14ac:dyDescent="0.2">
      <c r="D75" s="274"/>
      <c r="E75" s="284"/>
      <c r="H75" s="274"/>
      <c r="I75" s="274"/>
      <c r="J75" s="285"/>
      <c r="K75" s="274"/>
      <c r="L75" s="274"/>
      <c r="M75" s="274"/>
      <c r="N75" s="286"/>
      <c r="O75" s="274"/>
      <c r="P75" s="286"/>
      <c r="R75" s="287"/>
      <c r="S75" s="286"/>
      <c r="T75" s="286"/>
      <c r="U75" s="286"/>
      <c r="V75" s="286"/>
      <c r="W75" s="286"/>
      <c r="Z75" s="274"/>
    </row>
    <row r="76" spans="1:26" x14ac:dyDescent="0.2">
      <c r="D76" s="274"/>
      <c r="E76" s="284"/>
      <c r="H76" s="274"/>
      <c r="I76" s="274"/>
      <c r="J76" s="285"/>
      <c r="K76" s="274"/>
      <c r="L76" s="274"/>
      <c r="M76" s="274"/>
      <c r="N76" s="286"/>
      <c r="O76" s="274"/>
      <c r="P76" s="286"/>
      <c r="R76" s="287"/>
      <c r="S76" s="286"/>
      <c r="T76" s="286"/>
      <c r="U76" s="286"/>
      <c r="V76" s="286"/>
      <c r="W76" s="286"/>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8:W18">
    <cfRule type="cellIs" dxfId="7" priority="5" operator="lessThan">
      <formula>0</formula>
    </cfRule>
  </conditionalFormatting>
  <conditionalFormatting sqref="N65:W65">
    <cfRule type="cellIs" dxfId="6" priority="2" operator="lessThan">
      <formula>0</formula>
    </cfRule>
  </conditionalFormatting>
  <conditionalFormatting sqref="N67:W67">
    <cfRule type="cellIs" dxfId="5" priority="1" operator="lessThan">
      <formula>0</formula>
    </cfRule>
  </conditionalFormatting>
  <conditionalFormatting sqref="T1:W3 S4:U6 V6:W6 T8:W8">
    <cfRule type="cellIs" dxfId="4" priority="6"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tabSelected="1" workbookViewId="0">
      <pane ySplit="8" topLeftCell="A54" activePane="bottomLeft" state="frozen"/>
      <selection pane="bottomLeft" activeCell="N9" sqref="N9"/>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70" t="s">
        <v>364</v>
      </c>
      <c r="B2" s="370"/>
      <c r="C2" s="370"/>
      <c r="D2" s="370"/>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71" t="s">
        <v>365</v>
      </c>
      <c r="B3" s="371"/>
      <c r="C3" s="371"/>
      <c r="D3" s="371"/>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2" t="s">
        <v>57</v>
      </c>
      <c r="W4" s="372"/>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3" t="s">
        <v>58</v>
      </c>
      <c r="W5" s="373"/>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58" t="s">
        <v>59</v>
      </c>
      <c r="B6" s="376" t="s">
        <v>33</v>
      </c>
      <c r="C6" s="358" t="s">
        <v>60</v>
      </c>
      <c r="D6" s="355" t="s">
        <v>61</v>
      </c>
      <c r="E6" s="377" t="s">
        <v>62</v>
      </c>
      <c r="F6" s="377" t="s">
        <v>63</v>
      </c>
      <c r="G6" s="377" t="s">
        <v>64</v>
      </c>
      <c r="H6" s="380" t="s">
        <v>65</v>
      </c>
      <c r="I6" s="381"/>
      <c r="J6" s="386" t="s">
        <v>66</v>
      </c>
      <c r="K6" s="380" t="s">
        <v>67</v>
      </c>
      <c r="L6" s="381"/>
      <c r="M6" s="389" t="s">
        <v>68</v>
      </c>
      <c r="N6" s="390"/>
      <c r="O6" s="364" t="s">
        <v>69</v>
      </c>
      <c r="P6" s="365"/>
      <c r="Q6" s="255"/>
      <c r="R6" s="353" t="s">
        <v>70</v>
      </c>
      <c r="S6" s="353"/>
      <c r="T6" s="353"/>
      <c r="U6" s="353"/>
      <c r="V6" s="353"/>
      <c r="W6" s="354"/>
      <c r="Y6" s="355" t="s">
        <v>71</v>
      </c>
      <c r="Z6" s="358"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74"/>
      <c r="B7" s="376"/>
      <c r="C7" s="374"/>
      <c r="D7" s="356"/>
      <c r="E7" s="378"/>
      <c r="F7" s="378"/>
      <c r="G7" s="378"/>
      <c r="H7" s="382"/>
      <c r="I7" s="383"/>
      <c r="J7" s="387"/>
      <c r="K7" s="382"/>
      <c r="L7" s="383"/>
      <c r="M7" s="391"/>
      <c r="N7" s="392"/>
      <c r="O7" s="366"/>
      <c r="P7" s="367"/>
      <c r="Q7" s="255"/>
      <c r="R7" s="359" t="s">
        <v>72</v>
      </c>
      <c r="S7" s="360"/>
      <c r="T7" s="360"/>
      <c r="U7" s="360"/>
      <c r="V7" s="360"/>
      <c r="W7" s="361"/>
      <c r="Y7" s="356"/>
      <c r="Z7" s="356"/>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75"/>
      <c r="B8" s="376"/>
      <c r="C8" s="375"/>
      <c r="D8" s="357"/>
      <c r="E8" s="379"/>
      <c r="F8" s="379"/>
      <c r="G8" s="379"/>
      <c r="H8" s="384"/>
      <c r="I8" s="385"/>
      <c r="J8" s="388"/>
      <c r="K8" s="384"/>
      <c r="L8" s="385"/>
      <c r="M8" s="393"/>
      <c r="N8" s="394"/>
      <c r="O8" s="368"/>
      <c r="P8" s="369"/>
      <c r="Q8" s="255"/>
      <c r="R8" s="362" t="s">
        <v>73</v>
      </c>
      <c r="S8" s="363"/>
      <c r="T8" s="223" t="s">
        <v>74</v>
      </c>
      <c r="U8" s="223" t="s">
        <v>75</v>
      </c>
      <c r="V8" s="223" t="s">
        <v>76</v>
      </c>
      <c r="W8" s="223" t="s">
        <v>77</v>
      </c>
      <c r="Y8" s="357"/>
      <c r="Z8" s="3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8"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f t="shared" ref="V10:V19" si="0">S10-W10</f>
        <v>2479112.4052263289</v>
      </c>
      <c r="W10" s="271">
        <v>2777.8499096541241</v>
      </c>
      <c r="X10" s="272"/>
      <c r="Y10" s="272"/>
      <c r="BE10" s="265"/>
    </row>
    <row r="11" spans="1:78"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f t="shared" si="0"/>
        <v>-548537.79956211383</v>
      </c>
      <c r="W11" s="276">
        <v>-780</v>
      </c>
      <c r="X11" s="272"/>
      <c r="Y11" s="272"/>
    </row>
    <row r="12" spans="1:78"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f>S12-W12</f>
        <v>1457622.3154734587</v>
      </c>
      <c r="W12" s="271">
        <v>2934.7197875255806</v>
      </c>
      <c r="X12" s="272"/>
      <c r="Y12" s="397"/>
    </row>
    <row r="13" spans="1:78"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f t="shared" si="0"/>
        <v>-144475.06946262787</v>
      </c>
      <c r="W13" s="276">
        <v>-46566.666666666672</v>
      </c>
      <c r="X13" s="272"/>
      <c r="Y13" s="272"/>
    </row>
    <row r="14" spans="1:78"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f t="shared" si="0"/>
        <v>7759964.4535647836</v>
      </c>
      <c r="W14" s="271">
        <v>164973.86166019199</v>
      </c>
      <c r="X14" s="272"/>
      <c r="Y14" s="272"/>
    </row>
    <row r="15" spans="1:78"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f t="shared" si="0"/>
        <v>-2155984.0829091859</v>
      </c>
      <c r="W15" s="276">
        <v>-183686.11111111109</v>
      </c>
      <c r="X15" s="272"/>
      <c r="Y15" s="272"/>
    </row>
    <row r="16" spans="1:78"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f t="shared" si="0"/>
        <v>5431974.9894953482</v>
      </c>
      <c r="W16" s="271">
        <v>115481.831162134</v>
      </c>
      <c r="X16" s="272"/>
      <c r="Y16" s="272"/>
    </row>
    <row r="17" spans="1:57"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f t="shared" si="0"/>
        <v>-1426924.8624099493</v>
      </c>
      <c r="W17" s="276">
        <v>-121571.52777777777</v>
      </c>
      <c r="X17" s="272"/>
      <c r="Y17" s="272"/>
    </row>
    <row r="18" spans="1:57"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f t="shared" si="0"/>
        <v>0</v>
      </c>
      <c r="W18" s="271">
        <v>0</v>
      </c>
      <c r="X18" s="272"/>
      <c r="Y18" s="272"/>
    </row>
    <row r="19" spans="1:57"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f t="shared" si="0"/>
        <v>0</v>
      </c>
      <c r="W19" s="271">
        <v>0</v>
      </c>
      <c r="X19" s="272"/>
      <c r="Y19" s="272"/>
    </row>
    <row r="20" spans="1:57"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398">
        <v>17304089.751276091</v>
      </c>
      <c r="U20" s="282">
        <v>-4517773.4448960992</v>
      </c>
      <c r="V20" s="282">
        <v>12779384.354727916</v>
      </c>
      <c r="W20" s="282">
        <f>SUM(W10:W19)</f>
        <v>-66436.043036049843</v>
      </c>
      <c r="X20" s="272"/>
      <c r="Y20" s="272"/>
    </row>
    <row r="21" spans="1:57"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f>V10+V12+V14+V16-U10-U12-U14-U16</f>
        <v>17017921.488756586</v>
      </c>
      <c r="W21" s="263"/>
      <c r="X21" s="264"/>
      <c r="Y21" s="264"/>
      <c r="Z21" s="283"/>
      <c r="BE21" s="274"/>
    </row>
    <row r="22" spans="1:57"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54346.276567666777</v>
      </c>
      <c r="T22" s="271">
        <v>54346.276567666777</v>
      </c>
      <c r="U22" s="271">
        <v>0</v>
      </c>
      <c r="V22" s="271">
        <v>4804.6099010001108</v>
      </c>
      <c r="W22" s="271">
        <v>49541.666666666664</v>
      </c>
      <c r="X22" s="272"/>
      <c r="Y22" s="272"/>
    </row>
    <row r="23" spans="1:57"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114812.56142696543</v>
      </c>
      <c r="T23" s="271">
        <v>114812.56142696543</v>
      </c>
      <c r="U23" s="271">
        <v>0</v>
      </c>
      <c r="V23" s="271">
        <v>36868.116982521009</v>
      </c>
      <c r="W23" s="271">
        <v>77944.444444444423</v>
      </c>
      <c r="X23" s="272"/>
      <c r="Y23" s="272"/>
    </row>
    <row r="24" spans="1:57"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189493.01354697254</v>
      </c>
      <c r="T24" s="271">
        <v>189493.01354697254</v>
      </c>
      <c r="U24" s="271">
        <v>0</v>
      </c>
      <c r="V24" s="271">
        <v>94503.013546972536</v>
      </c>
      <c r="W24" s="271">
        <v>94990</v>
      </c>
      <c r="X24" s="272"/>
      <c r="Y24" s="272"/>
    </row>
    <row r="25" spans="1:57"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887612.12089629704</v>
      </c>
      <c r="T25" s="271">
        <v>887612.12089629704</v>
      </c>
      <c r="U25" s="271">
        <v>0</v>
      </c>
      <c r="V25" s="271">
        <v>687110.73200740817</v>
      </c>
      <c r="W25" s="271">
        <v>200501.38888888882</v>
      </c>
      <c r="X25" s="272"/>
      <c r="Y25" s="272"/>
    </row>
    <row r="26" spans="1:57"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556557.72340154904</v>
      </c>
      <c r="T26" s="271">
        <v>556557.72340154904</v>
      </c>
      <c r="U26" s="271">
        <v>0</v>
      </c>
      <c r="V26" s="271">
        <v>427807.7234015491</v>
      </c>
      <c r="W26" s="271">
        <v>128750.00000000001</v>
      </c>
      <c r="X26" s="272"/>
      <c r="Y26" s="272"/>
    </row>
    <row r="27" spans="1:57"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1259835.3269158662</v>
      </c>
      <c r="T27" s="271">
        <v>1259835.3269158662</v>
      </c>
      <c r="U27" s="271">
        <v>0</v>
      </c>
      <c r="V27" s="271">
        <v>1193368.6602491995</v>
      </c>
      <c r="W27" s="271">
        <v>66466.666666666672</v>
      </c>
      <c r="X27" s="272"/>
      <c r="Y27" s="272"/>
    </row>
    <row r="28" spans="1:57"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3050972.546978455</v>
      </c>
      <c r="T28" s="271">
        <v>3050972.546978455</v>
      </c>
      <c r="U28" s="271">
        <v>0</v>
      </c>
      <c r="V28" s="271">
        <v>2931958.658089566</v>
      </c>
      <c r="W28" s="271">
        <v>119013.88888888889</v>
      </c>
      <c r="X28" s="272"/>
      <c r="Y28" s="272"/>
    </row>
    <row r="29" spans="1:57"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1636765.7578683863</v>
      </c>
      <c r="T29" s="271">
        <v>1636765.7578683863</v>
      </c>
      <c r="U29" s="271">
        <v>0</v>
      </c>
      <c r="V29" s="271">
        <v>1560874.6467572753</v>
      </c>
      <c r="W29" s="271">
        <v>75891.111111111124</v>
      </c>
      <c r="X29" s="272"/>
      <c r="Y29" s="272"/>
    </row>
    <row r="30" spans="1:57"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3008697.9216776108</v>
      </c>
      <c r="T30" s="271">
        <v>3008697.9216776108</v>
      </c>
      <c r="U30" s="271">
        <v>0</v>
      </c>
      <c r="V30" s="271">
        <v>2871697.9216776113</v>
      </c>
      <c r="W30" s="271">
        <v>136999.99999999994</v>
      </c>
      <c r="X30" s="272"/>
      <c r="Y30" s="272"/>
    </row>
    <row r="31" spans="1:57"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77481.451760839002</v>
      </c>
      <c r="T31" s="271">
        <v>77481.451760839002</v>
      </c>
      <c r="U31" s="271">
        <v>0</v>
      </c>
      <c r="V31" s="271">
        <v>77436.710752839004</v>
      </c>
      <c r="W31" s="271">
        <v>44.741007999999979</v>
      </c>
      <c r="X31" s="272"/>
      <c r="Y31" s="272" t="s">
        <v>368</v>
      </c>
    </row>
    <row r="32" spans="1:57"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1712989.2498242164</v>
      </c>
      <c r="T32" s="271">
        <v>1712989.2498242164</v>
      </c>
      <c r="U32" s="271">
        <v>0</v>
      </c>
      <c r="V32" s="271">
        <v>1652269.2498242164</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2962304.1972607998</v>
      </c>
      <c r="T33" s="271">
        <v>2962304.1972607998</v>
      </c>
      <c r="U33" s="271">
        <v>0</v>
      </c>
      <c r="V33" s="271">
        <v>2958476.4194830218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3515058.2258425923</v>
      </c>
      <c r="T34" s="271">
        <v>3515058.2258425923</v>
      </c>
      <c r="U34" s="271">
        <v>0</v>
      </c>
      <c r="V34" s="271">
        <v>3511413.7813981478</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3408229.2433478562</v>
      </c>
      <c r="T35" s="271">
        <v>3408229.2433478562</v>
      </c>
      <c r="U35" s="271">
        <v>0</v>
      </c>
      <c r="V35" s="271">
        <v>3408229.2433478562</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5083470.7743255356</v>
      </c>
      <c r="T36" s="271">
        <v>5083470.7743255356</v>
      </c>
      <c r="U36" s="271">
        <v>0</v>
      </c>
      <c r="V36" s="271">
        <v>5079180.4965477576</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2717599.9352470655</v>
      </c>
      <c r="T37" s="271">
        <v>2717599.9352470655</v>
      </c>
      <c r="U37" s="271">
        <v>0</v>
      </c>
      <c r="V37" s="271">
        <v>2714527.7130248435</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1400983.0923959315</v>
      </c>
      <c r="T38" s="271">
        <v>1400983.0923959315</v>
      </c>
      <c r="U38" s="271">
        <v>0</v>
      </c>
      <c r="V38" s="271">
        <v>1370949.7590625982</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2455298.6547363829</v>
      </c>
      <c r="T39" s="271">
        <v>2455298.6547363829</v>
      </c>
      <c r="U39" s="271">
        <v>0</v>
      </c>
      <c r="V39" s="271">
        <v>2407598.6547363834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2535240.887323217</v>
      </c>
      <c r="T40" s="271">
        <v>2535240.887323217</v>
      </c>
      <c r="U40" s="271">
        <v>0</v>
      </c>
      <c r="V40" s="271">
        <v>2535240.887323217</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3578904.9033478429</v>
      </c>
      <c r="T41" s="271">
        <v>3578904.9033478429</v>
      </c>
      <c r="U41" s="271">
        <v>0</v>
      </c>
      <c r="V41" s="271">
        <v>3578904.9033478429</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4329799.0525391977</v>
      </c>
      <c r="T42" s="271">
        <v>4329799.0525391977</v>
      </c>
      <c r="U42" s="271">
        <v>0</v>
      </c>
      <c r="V42" s="271">
        <v>4329799.0525391977</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2993601.7827054765</v>
      </c>
      <c r="T43" s="271">
        <v>2993601.7827054765</v>
      </c>
      <c r="U43" s="271">
        <v>0</v>
      </c>
      <c r="V43" s="271">
        <v>2993601.7827054765</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4042269.1140826368</v>
      </c>
      <c r="T44" s="271">
        <v>4042269.1140826368</v>
      </c>
      <c r="U44" s="271">
        <v>0</v>
      </c>
      <c r="V44" s="271">
        <v>4042269.1140826368</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3752815.7717480059</v>
      </c>
      <c r="T45" s="271">
        <v>3752815.7717480059</v>
      </c>
      <c r="U45" s="271">
        <v>0</v>
      </c>
      <c r="V45" s="271">
        <v>3752815.7717480059</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2022556.6043259953</v>
      </c>
      <c r="T46" s="271">
        <v>2022556.6043259953</v>
      </c>
      <c r="U46" s="271">
        <v>0</v>
      </c>
      <c r="V46" s="271">
        <v>2022556.6043259953</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2756282.3876411202</v>
      </c>
      <c r="T47" s="271">
        <v>2756282.3876411202</v>
      </c>
      <c r="U47" s="271">
        <v>0</v>
      </c>
      <c r="V47" s="271">
        <v>2678682.3876411202</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1542260.497639094</v>
      </c>
      <c r="T48" s="271">
        <v>1542260.497639094</v>
      </c>
      <c r="U48" s="271">
        <v>0</v>
      </c>
      <c r="V48" s="271">
        <v>1432246.6087502053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1543820.8961333621</v>
      </c>
      <c r="T49" s="271">
        <v>1543820.8961333621</v>
      </c>
      <c r="U49" s="271">
        <v>0</v>
      </c>
      <c r="V49" s="271">
        <v>1433497.9794666956</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3135912.9773507989</v>
      </c>
      <c r="T50" s="271">
        <v>3135912.9773507989</v>
      </c>
      <c r="U50" s="271">
        <v>0</v>
      </c>
      <c r="V50" s="271">
        <v>3133715.7551285769</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3133132.942150454</v>
      </c>
      <c r="T51" s="271">
        <v>3133132.942150454</v>
      </c>
      <c r="U51" s="271">
        <v>0</v>
      </c>
      <c r="V51" s="271">
        <v>3130939.8865948985</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1699737.478747332</v>
      </c>
      <c r="T52" s="271">
        <v>1699737.478747332</v>
      </c>
      <c r="U52" s="271">
        <v>0</v>
      </c>
      <c r="V52" s="271">
        <v>1699737.478747332</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4157791.0113781272</v>
      </c>
      <c r="T53" s="271">
        <v>4157791.0113781272</v>
      </c>
      <c r="U53" s="271">
        <v>0</v>
      </c>
      <c r="V53" s="271">
        <v>4157791.0113781272</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3554235.3713878896</v>
      </c>
      <c r="T54" s="271">
        <v>3554235.3713878896</v>
      </c>
      <c r="U54" s="271">
        <v>0</v>
      </c>
      <c r="V54" s="271">
        <v>3554235.3713878896</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3716807.8648473006</v>
      </c>
      <c r="T55" s="271">
        <v>3716807.8648473006</v>
      </c>
      <c r="U55" s="271">
        <v>0</v>
      </c>
      <c r="V55" s="271">
        <v>3716807.8648473006</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3716634.1509777885</v>
      </c>
      <c r="T56" s="271">
        <v>3716634.1509777885</v>
      </c>
      <c r="U56" s="271">
        <v>0</v>
      </c>
      <c r="V56" s="271">
        <v>3716634.1509777885</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2259393.6200170014</v>
      </c>
      <c r="T57" s="271">
        <v>2259393.6200170014</v>
      </c>
      <c r="U57" s="271">
        <v>0</v>
      </c>
      <c r="V57" s="271">
        <v>2259393.6200170014</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1938825.6426761472</v>
      </c>
      <c r="T58" s="271">
        <v>1938825.6426761472</v>
      </c>
      <c r="U58" s="271">
        <v>0</v>
      </c>
      <c r="V58" s="271">
        <v>1938825.6426761472</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3092857.0213207407</v>
      </c>
      <c r="T59" s="271">
        <v>3092857.0213207407</v>
      </c>
      <c r="U59" s="271">
        <v>0</v>
      </c>
      <c r="V59" s="271">
        <v>3092857.0213207407</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3192125.2019687365</v>
      </c>
      <c r="T60" s="271">
        <v>3192125.2019687365</v>
      </c>
      <c r="U60" s="271">
        <v>0</v>
      </c>
      <c r="V60" s="271">
        <v>3192125.2019687365</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3205942.8680926557</v>
      </c>
      <c r="T61" s="271">
        <v>3205942.8680926557</v>
      </c>
      <c r="U61" s="271">
        <v>0</v>
      </c>
      <c r="V61" s="271">
        <v>3205942.8680926557</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3013991.2440694678</v>
      </c>
      <c r="T62" s="271">
        <v>3013991.2440694678</v>
      </c>
      <c r="U62" s="271">
        <v>0</v>
      </c>
      <c r="V62" s="271">
        <v>3013991.2440694678</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3126453.6737770825</v>
      </c>
      <c r="T63" s="271">
        <v>3126453.6737770825</v>
      </c>
      <c r="U63" s="271">
        <v>0</v>
      </c>
      <c r="V63" s="271">
        <v>3126453.6737770825</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2947552.9854629226</v>
      </c>
      <c r="T64" s="271">
        <v>2947552.9854629226</v>
      </c>
      <c r="U64" s="271">
        <v>0</v>
      </c>
      <c r="V64" s="271">
        <v>2947552.9854629226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3057121.5763527402</v>
      </c>
      <c r="T65" s="271">
        <v>3057121.5763527402</v>
      </c>
      <c r="U65" s="271">
        <v>0</v>
      </c>
      <c r="V65" s="271">
        <v>3057121.5763527402</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156470.50202192832</v>
      </c>
      <c r="T66" s="271">
        <v>156470.50202192832</v>
      </c>
      <c r="U66" s="271">
        <v>0</v>
      </c>
      <c r="V66" s="271">
        <v>156520.55136267276</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320611.15876734536</v>
      </c>
      <c r="T67" s="271">
        <v>320611.15876734536</v>
      </c>
      <c r="U67" s="271">
        <v>0</v>
      </c>
      <c r="V67" s="271">
        <v>320713.71085067868</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91021.801154042216</v>
      </c>
      <c r="T68" s="271">
        <v>91021.801154042216</v>
      </c>
      <c r="U68" s="271">
        <v>0</v>
      </c>
      <c r="V68" s="271">
        <v>90944.727608970832</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228374.96631178551</v>
      </c>
      <c r="T69" s="271">
        <v>228374.96631178551</v>
      </c>
      <c r="U69" s="271">
        <v>0</v>
      </c>
      <c r="V69" s="271">
        <v>228605.67162997439</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21465.305132578229</v>
      </c>
      <c r="T70" s="271">
        <v>21465.305132578229</v>
      </c>
      <c r="U70" s="271">
        <v>0</v>
      </c>
      <c r="V70" s="271">
        <v>21002.227354800449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1552619.6795587901</v>
      </c>
      <c r="T71" s="271">
        <v>1552619.6795587901</v>
      </c>
      <c r="U71" s="271">
        <v>0</v>
      </c>
      <c r="V71" s="271">
        <v>1551995.7795587901</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4329969.29</v>
      </c>
      <c r="T72" s="271">
        <v>4329969.29</v>
      </c>
      <c r="U72" s="271">
        <v>0</v>
      </c>
      <c r="V72" s="271">
        <v>4333451.0068949768</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118839108.30503061</v>
      </c>
      <c r="T73" s="282">
        <v>118839108.30503061</v>
      </c>
      <c r="U73" s="282">
        <v>0</v>
      </c>
      <c r="V73" s="296">
        <v>117436050.23078145</v>
      </c>
      <c r="W73" s="282">
        <f>SUM(W22:W72)</f>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131625424.61141062</v>
      </c>
      <c r="T75" s="282">
        <v>136143198.05630672</v>
      </c>
      <c r="U75" s="282">
        <v>-4517773.4448961001</v>
      </c>
      <c r="V75" s="282">
        <v>130288802.5801975</v>
      </c>
      <c r="W75" s="295">
        <f>SUM(W22:W72,W10:W19)</f>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3" priority="3" operator="lessThan">
      <formula>0</formula>
    </cfRule>
  </conditionalFormatting>
  <conditionalFormatting sqref="N73:W73">
    <cfRule type="cellIs" dxfId="2" priority="2" operator="lessThan">
      <formula>0</formula>
    </cfRule>
  </conditionalFormatting>
  <conditionalFormatting sqref="N75:W7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06 - G0 Eur</vt:lpstr>
      <vt:lpstr>2022 12 - G0 Eur</vt:lpstr>
      <vt:lpstr>2023 06 change</vt:lpstr>
      <vt:lpstr>2022 12 change</vt:lpstr>
      <vt:lpstr>'2022 12 - G0 Eur'!fxPortfolioInput</vt:lpstr>
      <vt:lpstr>'2022 12 change'!fxPortfolioInput</vt:lpstr>
      <vt:lpstr>'2023 06 - G0 Eur'!fxPortfolioInput</vt:lpstr>
      <vt:lpstr>'2023 06 change'!fxPortfolioInput</vt:lpstr>
      <vt:lpstr>'2022 12 - G0 Eur'!Zone_d_impression</vt:lpstr>
      <vt:lpstr>'2022 12 change'!Zone_d_impression</vt:lpstr>
      <vt:lpstr>'2023 06 - G0 Eur'!Zone_d_impression</vt:lpstr>
      <vt:lpstr>'2023 06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2023-07-19T07:00:19Z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