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175DF420-1AB8-4338-818A-5122037747DB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Résumé!$A$6:$JM$28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H14" i="1" l="1"/>
  <c r="JG13" i="1"/>
  <c r="JF13" i="1"/>
  <c r="JE12" i="1"/>
  <c r="JE11" i="1"/>
  <c r="JH12" i="1"/>
  <c r="JH10" i="1"/>
  <c r="JM11" i="1"/>
  <c r="JK11" i="1"/>
  <c r="JO18" i="1"/>
  <c r="JO16" i="1"/>
  <c r="JO15" i="1"/>
  <c r="JO14" i="1"/>
  <c r="JO13" i="1"/>
  <c r="JO12" i="1"/>
  <c r="JO11" i="1"/>
  <c r="JO10" i="1"/>
  <c r="JJ18" i="1"/>
  <c r="JM18" i="1"/>
  <c r="JM14" i="1"/>
  <c r="JM13" i="1"/>
  <c r="JM12" i="1"/>
  <c r="JL14" i="1"/>
  <c r="JL13" i="1"/>
  <c r="JL12" i="1"/>
  <c r="JL11" i="1"/>
  <c r="JK14" i="1"/>
  <c r="JK13" i="1"/>
  <c r="JK12" i="1"/>
  <c r="JJ14" i="1"/>
  <c r="JJ13" i="1"/>
  <c r="JJ12" i="1"/>
  <c r="JJ11" i="1"/>
  <c r="IV11" i="1" l="1"/>
  <c r="JD18" i="1" l="1"/>
  <c r="JC18" i="1"/>
  <c r="JB18" i="1"/>
  <c r="JA18" i="1"/>
  <c r="JH16" i="1"/>
  <c r="JG16" i="1"/>
  <c r="JF16" i="1"/>
  <c r="JE16" i="1"/>
  <c r="JH15" i="1"/>
  <c r="JG15" i="1"/>
  <c r="JF15" i="1"/>
  <c r="JE15" i="1"/>
  <c r="JG14" i="1"/>
  <c r="JF14" i="1"/>
  <c r="JE14" i="1"/>
  <c r="JH13" i="1"/>
  <c r="JE13" i="1"/>
  <c r="JG12" i="1"/>
  <c r="JF12" i="1"/>
  <c r="JG11" i="1"/>
  <c r="JF11" i="1"/>
  <c r="JG10" i="1"/>
  <c r="JG18" i="1" s="1"/>
  <c r="JF10" i="1"/>
  <c r="JF18" i="1" s="1"/>
  <c r="JE10" i="1"/>
  <c r="JE18" i="1" l="1"/>
  <c r="JH18" i="1"/>
  <c r="IY14" i="1"/>
  <c r="IX14" i="1"/>
  <c r="IW14" i="1"/>
  <c r="IV14" i="1"/>
  <c r="IY13" i="1"/>
  <c r="IX13" i="1"/>
  <c r="IW13" i="1"/>
  <c r="IV13" i="1"/>
  <c r="IY12" i="1"/>
  <c r="IX12" i="1"/>
  <c r="IX18" i="1" s="1"/>
  <c r="IW12" i="1"/>
  <c r="IW18" i="1" s="1"/>
  <c r="IV12" i="1"/>
  <c r="IX11" i="1"/>
  <c r="IW11" i="1"/>
  <c r="IY16" i="1"/>
  <c r="IX16" i="1"/>
  <c r="IW16" i="1"/>
  <c r="IV16" i="1"/>
  <c r="IY15" i="1"/>
  <c r="IX15" i="1"/>
  <c r="IW15" i="1"/>
  <c r="IV15" i="1"/>
  <c r="IY10" i="1"/>
  <c r="IX10" i="1"/>
  <c r="IW10" i="1"/>
  <c r="IV10" i="1"/>
  <c r="IU18" i="1"/>
  <c r="IT18" i="1"/>
  <c r="IS18" i="1"/>
  <c r="IR18" i="1"/>
  <c r="IY18" i="1" l="1"/>
  <c r="JK18" i="1"/>
  <c r="JL18" i="1"/>
  <c r="IV18" i="1"/>
  <c r="IL18" i="1"/>
  <c r="IK18" i="1"/>
  <c r="IJ18" i="1"/>
  <c r="II18" i="1"/>
  <c r="IP16" i="1"/>
  <c r="IO16" i="1"/>
  <c r="IN16" i="1"/>
  <c r="IM16" i="1"/>
  <c r="IP15" i="1"/>
  <c r="IO15" i="1"/>
  <c r="IN15" i="1"/>
  <c r="IM15" i="1"/>
  <c r="IP14" i="1"/>
  <c r="IO14" i="1"/>
  <c r="IN14" i="1"/>
  <c r="IM14" i="1"/>
  <c r="IP13" i="1"/>
  <c r="IO13" i="1"/>
  <c r="IN13" i="1"/>
  <c r="IM13" i="1"/>
  <c r="IP12" i="1"/>
  <c r="IO12" i="1"/>
  <c r="IN12" i="1"/>
  <c r="IM12" i="1"/>
  <c r="IO11" i="1"/>
  <c r="IN11" i="1"/>
  <c r="IM11" i="1"/>
  <c r="IP10" i="1"/>
  <c r="IO10" i="1"/>
  <c r="IN10" i="1"/>
  <c r="IM10" i="1"/>
  <c r="IP18" i="1" l="1"/>
  <c r="IM18" i="1"/>
  <c r="IN18" i="1"/>
  <c r="IO18" i="1"/>
  <c r="IC18" i="1"/>
  <c r="IB18" i="1"/>
  <c r="IA18" i="1"/>
  <c r="HZ18" i="1"/>
  <c r="IG16" i="1"/>
  <c r="IF16" i="1"/>
  <c r="IE16" i="1"/>
  <c r="ID16" i="1"/>
  <c r="IG15" i="1"/>
  <c r="IF15" i="1"/>
  <c r="IE15" i="1"/>
  <c r="ID15" i="1"/>
  <c r="IG14" i="1"/>
  <c r="IF14" i="1"/>
  <c r="IE14" i="1"/>
  <c r="ID14" i="1"/>
  <c r="IG13" i="1"/>
  <c r="IF13" i="1"/>
  <c r="IE13" i="1"/>
  <c r="ID13" i="1"/>
  <c r="IG12" i="1"/>
  <c r="IF12" i="1"/>
  <c r="IE12" i="1"/>
  <c r="ID12" i="1"/>
  <c r="IF11" i="1"/>
  <c r="IE11" i="1"/>
  <c r="ID11" i="1"/>
  <c r="IG10" i="1"/>
  <c r="IF10" i="1"/>
  <c r="IE10" i="1"/>
  <c r="ID10" i="1"/>
  <c r="HT18" i="1"/>
  <c r="HS18" i="1"/>
  <c r="HR18" i="1"/>
  <c r="HQ18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W11" i="1"/>
  <c r="HV11" i="1"/>
  <c r="HU11" i="1"/>
  <c r="HX10" i="1"/>
  <c r="HW10" i="1"/>
  <c r="HV10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FF18" i="1"/>
  <c r="FH18" i="1"/>
  <c r="FI18" i="1"/>
  <c r="FG18" i="1"/>
  <c r="FT18" i="1" l="1"/>
  <c r="FS18" i="1"/>
  <c r="FV18" i="1"/>
  <c r="FU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<sst xmlns="http://schemas.openxmlformats.org/spreadsheetml/2006/main" count="604" uniqueCount="141">
  <si>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</si>
  <si>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</si>
  <si>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</si>
  <si>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</si>
  <si>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</si>
  <si>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</si>
  <si>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</si>
  <si>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</si>
  <si>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</si>
  <si>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</si>
  <si>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</si>
  <si>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</si>
  <si>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</si>
  <si>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</si>
  <si>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</si>
  <si>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</si>
  <si>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</si>
  <si>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</si>
  <si>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</si>
  <si>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</si>
  <si>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</si>
  <si>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</si>
  <si>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</si>
  <si>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</si>
  <si>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</si>
  <si>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</si>
  <si>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</si>
  <si>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</si>
  <si>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</si>
  <si>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</si>
  <si>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</si>
  <si>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</si>
  <si>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</si>
  <si>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</si>
  <si>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</si>
  <si>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</si>
  <si>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</si>
  <si>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</si>
  <si>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</si>
  <si>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</si>
  <si>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</si>
  <si>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</si>
  <si>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</si>
  <si>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</si>
  <si>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</si>
  <si>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</si>
  <si>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</si>
  <si>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</si>
  <si>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</si>
  <si>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</si>
  <si>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</si>
  <si>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</si>
  <si>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</si>
  <si>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</si>
  <si>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</si>
  <si>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</si>
  <si>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</si>
  <si>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</si>
  <si>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</si>
  <si>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</si>
  <si>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</si>
  <si>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</si>
  <si>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</si>
  <si>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</si>
  <si>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</si>
  <si>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</si>
  <si>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</si>
  <si>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</si>
  <si>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</si>
  <si>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</si>
  <si>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</si>
  <si>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</si>
  <si>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</si>
  <si>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</si>
  <si>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</si>
  <si>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</si>
  <si>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</si>
  <si>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</si>
  <si>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</si>
  <si>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</si>
  <si>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</si>
  <si>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</si>
  <si>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</si>
  <si>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</si>
  <si>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</si>
  <si>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</si>
  <si>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</si>
  <si>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</si>
  <si>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</si>
  <si>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</si>
  <si>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</si>
  <si>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</si>
  <si>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</si>
  <si>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</si>
  <si>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</si>
  <si>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</si>
  <si>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</si>
  <si>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</si>
  <si>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</si>
  <si>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</si>
  <si>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</si>
  <si>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</si>
  <si>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</si>
  <si>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</si>
  <si>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</si>
  <si>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</si>
  <si>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</si>
  <si>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</si>
  <si>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</si>
  <si>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</si>
  <si>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</si>
  <si>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</si>
  <si>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</si>
  <si>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</si>
  <si>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</si>
  <si>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</si>
  <si>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</si>
  <si>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</si>
  <si>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</si>
  <si>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</si>
  <si>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</si>
  <si>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</si>
  <si>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</si>
  <si>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</si>
  <si>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</si>
  <si>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</si>
  <si>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</si>
  <si>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</si>
  <si>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</si>
  <si>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</si>
  <si>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</si>
  <si>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</si>
  <si>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</si>
  <si>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</si>
  <si>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</si>
  <si>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</si>
  <si>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</si>
  <si>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</si>
  <si>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</si>
  <si>
    <t>Au 30/06/2023</t>
  </si>
  <si>
    <t>Au 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</si>
</sst>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9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R142"/>
  <sheetViews>
    <sheetView showGridLines="0" tabSelected="1" zoomScale="70" zoomScaleNormal="70" workbookViewId="0">
      <pane xSplit="8" topLeftCell="JA1" activePane="topRight" state="frozen"/>
      <selection pane="topRight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9" width="20.42578125" style="1" customWidth="1"/>
    <col min="260" max="260" width="2.42578125" style="1" customWidth="1"/>
    <col min="261" max="268" width="20.42578125" style="1" customWidth="1"/>
    <col min="269" max="269" width="2.42578125" style="1" customWidth="1"/>
    <col min="270" max="272" width="20.140625" style="1" customWidth="1"/>
    <col min="273" max="273" width="22" style="1" customWidth="1"/>
    <col min="274" max="274" width="9.140625" style="1"/>
    <col min="275" max="275" width="16.5703125" style="1" bestFit="1" customWidth="1"/>
    <col min="276" max="276" width="21.7109375" style="1" customWidth="1"/>
    <col min="277" max="16384" width="9.140625" style="1"/>
  </cols>
  <sheetData>
    <row r="1" spans="1:278" ht="31.5" x14ac:dyDescent="0.5">
      <c r="A1" s="3" t="s">
        <v>26</v>
      </c>
      <c r="B1" s="4"/>
      <c r="C1" s="4"/>
      <c r="D1" s="4"/>
    </row>
    <row r="2" spans="1:278" ht="15.75" x14ac:dyDescent="0.25">
      <c r="A2" s="169"/>
      <c r="B2" s="169"/>
      <c r="C2" s="169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  <c r="IR2" s="19"/>
      <c r="IS2" s="19"/>
      <c r="IT2" s="19"/>
      <c r="IU2" s="19"/>
      <c r="IV2" s="19"/>
      <c r="IW2" s="19"/>
      <c r="IX2" s="19"/>
      <c r="IY2" s="19"/>
      <c r="JA2" s="19"/>
      <c r="JB2" s="19"/>
      <c r="JC2" s="19"/>
      <c r="JD2" s="19"/>
      <c r="JE2" s="19"/>
      <c r="JF2" s="19"/>
      <c r="JG2" s="19"/>
      <c r="JH2" s="19"/>
    </row>
    <row r="3" spans="1:278" ht="15.75" x14ac:dyDescent="0.25">
      <c r="A3" s="170"/>
      <c r="B3" s="170"/>
      <c r="C3" s="170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  <c r="IR3" s="19"/>
      <c r="IS3" s="19"/>
      <c r="IT3" s="19"/>
      <c r="IU3" s="19"/>
      <c r="IV3" s="19"/>
      <c r="IW3" s="19"/>
      <c r="IX3" s="19"/>
      <c r="IY3" s="19"/>
      <c r="JA3" s="19"/>
      <c r="JB3" s="19"/>
      <c r="JC3" s="19"/>
      <c r="JD3" s="19"/>
      <c r="JE3" s="19"/>
      <c r="JF3" s="19"/>
      <c r="JG3" s="19"/>
      <c r="JH3" s="19"/>
    </row>
    <row r="4" spans="1:278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  <c r="IR4" s="23"/>
      <c r="IS4" s="23"/>
      <c r="IT4" s="23"/>
      <c r="IU4" s="23"/>
      <c r="IV4" s="23"/>
      <c r="IW4" s="23"/>
      <c r="IX4" s="23"/>
      <c r="IY4" s="23"/>
      <c r="JA4" s="23"/>
      <c r="JB4" s="23"/>
      <c r="JC4" s="23"/>
      <c r="JD4" s="23"/>
      <c r="JE4" s="23"/>
      <c r="JF4" s="23"/>
      <c r="JG4" s="23"/>
      <c r="JH4" s="23"/>
    </row>
    <row r="5" spans="1:278" ht="15.75" customHeight="1" x14ac:dyDescent="0.2">
      <c r="A5" s="18"/>
      <c r="B5" s="18"/>
      <c r="C5" s="18"/>
      <c r="D5" s="18"/>
      <c r="E5" s="171" t="s">
        <v>12</v>
      </c>
      <c r="F5" s="171"/>
      <c r="G5" s="171"/>
      <c r="H5" s="19"/>
      <c r="I5" s="157" t="s">
        <v>23</v>
      </c>
      <c r="J5" s="158"/>
      <c r="K5" s="158"/>
      <c r="L5" s="158"/>
      <c r="M5" s="158"/>
      <c r="N5" s="158"/>
      <c r="O5" s="158"/>
      <c r="P5" s="159"/>
      <c r="Q5" s="19"/>
      <c r="R5" s="157" t="s">
        <v>25</v>
      </c>
      <c r="S5" s="158"/>
      <c r="T5" s="158"/>
      <c r="U5" s="158"/>
      <c r="V5" s="158"/>
      <c r="W5" s="158"/>
      <c r="X5" s="158"/>
      <c r="Y5" s="159"/>
      <c r="Z5" s="19"/>
      <c r="AA5" s="157" t="s">
        <v>19</v>
      </c>
      <c r="AB5" s="158"/>
      <c r="AC5" s="158"/>
      <c r="AD5" s="158"/>
      <c r="AE5" s="158"/>
      <c r="AF5" s="158"/>
      <c r="AG5" s="158"/>
      <c r="AH5" s="159"/>
      <c r="AJ5" s="157" t="s">
        <v>80</v>
      </c>
      <c r="AK5" s="158"/>
      <c r="AL5" s="158"/>
      <c r="AM5" s="158"/>
      <c r="AN5" s="158"/>
      <c r="AO5" s="158"/>
      <c r="AP5" s="158"/>
      <c r="AQ5" s="159"/>
      <c r="AR5" s="19"/>
      <c r="AS5" s="157" t="s">
        <v>93</v>
      </c>
      <c r="AT5" s="158"/>
      <c r="AU5" s="158"/>
      <c r="AV5" s="158"/>
      <c r="AW5" s="158"/>
      <c r="AX5" s="158"/>
      <c r="AY5" s="158"/>
      <c r="AZ5" s="159"/>
      <c r="BB5" s="157" t="s">
        <v>105</v>
      </c>
      <c r="BC5" s="158"/>
      <c r="BD5" s="158"/>
      <c r="BE5" s="158"/>
      <c r="BF5" s="158"/>
      <c r="BG5" s="158"/>
      <c r="BH5" s="158"/>
      <c r="BI5" s="159"/>
      <c r="BK5" s="157" t="s">
        <v>116</v>
      </c>
      <c r="BL5" s="158"/>
      <c r="BM5" s="158"/>
      <c r="BN5" s="158"/>
      <c r="BO5" s="158"/>
      <c r="BP5" s="158"/>
      <c r="BQ5" s="158"/>
      <c r="BR5" s="159"/>
      <c r="BT5" s="157" t="s">
        <v>118</v>
      </c>
      <c r="BU5" s="158"/>
      <c r="BV5" s="158"/>
      <c r="BW5" s="158"/>
      <c r="BX5" s="158"/>
      <c r="BY5" s="158"/>
      <c r="BZ5" s="158"/>
      <c r="CA5" s="159"/>
      <c r="CC5" s="157" t="s">
        <v>119</v>
      </c>
      <c r="CD5" s="158"/>
      <c r="CE5" s="158"/>
      <c r="CF5" s="158"/>
      <c r="CG5" s="158"/>
      <c r="CH5" s="158"/>
      <c r="CI5" s="158"/>
      <c r="CJ5" s="159"/>
      <c r="CL5" s="157" t="s">
        <v>120</v>
      </c>
      <c r="CM5" s="158"/>
      <c r="CN5" s="158"/>
      <c r="CO5" s="158"/>
      <c r="CP5" s="158"/>
      <c r="CQ5" s="158"/>
      <c r="CR5" s="158"/>
      <c r="CS5" s="159"/>
      <c r="CU5" s="157" t="s">
        <v>121</v>
      </c>
      <c r="CV5" s="158"/>
      <c r="CW5" s="158"/>
      <c r="CX5" s="158"/>
      <c r="CY5" s="158"/>
      <c r="CZ5" s="158"/>
      <c r="DA5" s="158"/>
      <c r="DB5" s="159"/>
      <c r="DD5" s="157" t="s">
        <v>122</v>
      </c>
      <c r="DE5" s="158"/>
      <c r="DF5" s="158"/>
      <c r="DG5" s="158"/>
      <c r="DH5" s="158"/>
      <c r="DI5" s="158"/>
      <c r="DJ5" s="158"/>
      <c r="DK5" s="159"/>
      <c r="DM5" s="157" t="s">
        <v>123</v>
      </c>
      <c r="DN5" s="158"/>
      <c r="DO5" s="158"/>
      <c r="DP5" s="158"/>
      <c r="DQ5" s="158"/>
      <c r="DR5" s="158"/>
      <c r="DS5" s="158"/>
      <c r="DT5" s="159"/>
      <c r="DV5" s="157" t="s">
        <v>124</v>
      </c>
      <c r="DW5" s="158"/>
      <c r="DX5" s="158"/>
      <c r="DY5" s="158"/>
      <c r="DZ5" s="158"/>
      <c r="EA5" s="158"/>
      <c r="EB5" s="158"/>
      <c r="EC5" s="159"/>
      <c r="EE5" s="157" t="s">
        <v>125</v>
      </c>
      <c r="EF5" s="158"/>
      <c r="EG5" s="158"/>
      <c r="EH5" s="158"/>
      <c r="EI5" s="158"/>
      <c r="EJ5" s="158"/>
      <c r="EK5" s="158"/>
      <c r="EL5" s="159"/>
      <c r="EN5" s="157" t="s">
        <v>126</v>
      </c>
      <c r="EO5" s="158"/>
      <c r="EP5" s="158"/>
      <c r="EQ5" s="158"/>
      <c r="ER5" s="158"/>
      <c r="ES5" s="158"/>
      <c r="ET5" s="158"/>
      <c r="EU5" s="159"/>
      <c r="EW5" s="157" t="s">
        <v>127</v>
      </c>
      <c r="EX5" s="158"/>
      <c r="EY5" s="158"/>
      <c r="EZ5" s="158"/>
      <c r="FA5" s="158"/>
      <c r="FB5" s="158"/>
      <c r="FC5" s="158"/>
      <c r="FD5" s="159"/>
      <c r="FF5" s="157" t="s">
        <v>128</v>
      </c>
      <c r="FG5" s="158"/>
      <c r="FH5" s="158"/>
      <c r="FI5" s="158"/>
      <c r="FJ5" s="158"/>
      <c r="FK5" s="158"/>
      <c r="FL5" s="158"/>
      <c r="FM5" s="159"/>
      <c r="FO5" s="157" t="s">
        <v>129</v>
      </c>
      <c r="FP5" s="158"/>
      <c r="FQ5" s="158"/>
      <c r="FR5" s="158"/>
      <c r="FS5" s="158"/>
      <c r="FT5" s="158"/>
      <c r="FU5" s="158"/>
      <c r="FV5" s="159"/>
      <c r="FX5" s="157" t="s">
        <v>130</v>
      </c>
      <c r="FY5" s="158"/>
      <c r="FZ5" s="158"/>
      <c r="GA5" s="158"/>
      <c r="GB5" s="158"/>
      <c r="GC5" s="158"/>
      <c r="GD5" s="158"/>
      <c r="GE5" s="159"/>
      <c r="GG5" s="157" t="s">
        <v>131</v>
      </c>
      <c r="GH5" s="158"/>
      <c r="GI5" s="158"/>
      <c r="GJ5" s="158"/>
      <c r="GK5" s="158"/>
      <c r="GL5" s="158"/>
      <c r="GM5" s="158"/>
      <c r="GN5" s="159"/>
      <c r="GP5" s="157" t="s">
        <v>132</v>
      </c>
      <c r="GQ5" s="158"/>
      <c r="GR5" s="158"/>
      <c r="GS5" s="158"/>
      <c r="GT5" s="158"/>
      <c r="GU5" s="158"/>
      <c r="GV5" s="158"/>
      <c r="GW5" s="159"/>
      <c r="GY5" s="157" t="s">
        <v>134</v>
      </c>
      <c r="GZ5" s="158"/>
      <c r="HA5" s="158"/>
      <c r="HB5" s="158"/>
      <c r="HC5" s="158"/>
      <c r="HD5" s="158"/>
      <c r="HE5" s="158"/>
      <c r="HF5" s="159"/>
      <c r="HH5" s="157" t="s">
        <v>135</v>
      </c>
      <c r="HI5" s="158"/>
      <c r="HJ5" s="158"/>
      <c r="HK5" s="158"/>
      <c r="HL5" s="158"/>
      <c r="HM5" s="158"/>
      <c r="HN5" s="158"/>
      <c r="HO5" s="159"/>
      <c r="HQ5" s="157" t="s">
        <v>136</v>
      </c>
      <c r="HR5" s="158"/>
      <c r="HS5" s="158"/>
      <c r="HT5" s="158"/>
      <c r="HU5" s="158"/>
      <c r="HV5" s="158"/>
      <c r="HW5" s="158"/>
      <c r="HX5" s="159"/>
      <c r="HZ5" s="157" t="s">
        <v>137</v>
      </c>
      <c r="IA5" s="158"/>
      <c r="IB5" s="158"/>
      <c r="IC5" s="158"/>
      <c r="ID5" s="158"/>
      <c r="IE5" s="158"/>
      <c r="IF5" s="158"/>
      <c r="IG5" s="159"/>
      <c r="II5" s="157" t="s">
        <v>138</v>
      </c>
      <c r="IJ5" s="158"/>
      <c r="IK5" s="158"/>
      <c r="IL5" s="158"/>
      <c r="IM5" s="158"/>
      <c r="IN5" s="158"/>
      <c r="IO5" s="158"/>
      <c r="IP5" s="159"/>
      <c r="IR5" s="157" t="s">
        <v>139</v>
      </c>
      <c r="IS5" s="158"/>
      <c r="IT5" s="158"/>
      <c r="IU5" s="158"/>
      <c r="IV5" s="158"/>
      <c r="IW5" s="158"/>
      <c r="IX5" s="158"/>
      <c r="IY5" s="159"/>
      <c r="JA5" s="157" t="s">
        <v>140</v>
      </c>
      <c r="JB5" s="158"/>
      <c r="JC5" s="158"/>
      <c r="JD5" s="158"/>
      <c r="JE5" s="158"/>
      <c r="JF5" s="158"/>
      <c r="JG5" s="158"/>
      <c r="JH5" s="159"/>
      <c r="JJ5" s="166" t="s">
        <v>32</v>
      </c>
      <c r="JK5" s="167"/>
      <c r="JL5" s="167"/>
      <c r="JM5" s="168"/>
      <c r="JO5" s="163" t="s">
        <v>97</v>
      </c>
      <c r="JP5" s="164"/>
      <c r="JQ5" s="164"/>
      <c r="JR5" s="165"/>
    </row>
    <row r="6" spans="1:278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20" t="s">
        <v>38</v>
      </c>
      <c r="IS6" s="16" t="s">
        <v>14</v>
      </c>
      <c r="IT6" s="16" t="s">
        <v>4</v>
      </c>
      <c r="IU6" s="16" t="s">
        <v>36</v>
      </c>
      <c r="IV6" s="40" t="s">
        <v>33</v>
      </c>
      <c r="IW6" s="40" t="s">
        <v>34</v>
      </c>
      <c r="IX6" s="40" t="s">
        <v>30</v>
      </c>
      <c r="IY6" s="27" t="s">
        <v>35</v>
      </c>
      <c r="JA6" s="20" t="s">
        <v>38</v>
      </c>
      <c r="JB6" s="16" t="s">
        <v>14</v>
      </c>
      <c r="JC6" s="16" t="s">
        <v>4</v>
      </c>
      <c r="JD6" s="16" t="s">
        <v>36</v>
      </c>
      <c r="JE6" s="40" t="s">
        <v>33</v>
      </c>
      <c r="JF6" s="40" t="s">
        <v>34</v>
      </c>
      <c r="JG6" s="40" t="s">
        <v>30</v>
      </c>
      <c r="JH6" s="27" t="s">
        <v>35</v>
      </c>
      <c r="JJ6" s="42" t="s">
        <v>4</v>
      </c>
      <c r="JK6" s="46" t="s">
        <v>31</v>
      </c>
      <c r="JL6" s="46" t="s">
        <v>24</v>
      </c>
      <c r="JM6" s="47" t="s">
        <v>37</v>
      </c>
      <c r="JO6" s="104" t="s">
        <v>4</v>
      </c>
    </row>
    <row r="7" spans="1:278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2"/>
      <c r="GZ7" s="143"/>
      <c r="HA7" s="143"/>
      <c r="HB7" s="143"/>
      <c r="HC7" s="38"/>
      <c r="HD7" s="38"/>
      <c r="HE7" s="38"/>
      <c r="HF7" s="31"/>
      <c r="HH7" s="142"/>
      <c r="HI7" s="143"/>
      <c r="HJ7" s="143"/>
      <c r="HK7" s="143"/>
      <c r="HL7" s="38"/>
      <c r="HM7" s="38"/>
      <c r="HN7" s="38"/>
      <c r="HO7" s="31"/>
      <c r="HQ7" s="142"/>
      <c r="HR7" s="143"/>
      <c r="HS7" s="143"/>
      <c r="HT7" s="143"/>
      <c r="HU7" s="38"/>
      <c r="HV7" s="38"/>
      <c r="HW7" s="38"/>
      <c r="HX7" s="31"/>
      <c r="HZ7" s="142"/>
      <c r="IA7" s="143"/>
      <c r="IB7" s="143"/>
      <c r="IC7" s="143"/>
      <c r="ID7" s="38"/>
      <c r="IE7" s="38"/>
      <c r="IF7" s="38"/>
      <c r="IG7" s="31"/>
      <c r="II7" s="142"/>
      <c r="IJ7" s="143"/>
      <c r="IK7" s="143"/>
      <c r="IL7" s="143"/>
      <c r="IM7" s="38"/>
      <c r="IN7" s="38"/>
      <c r="IO7" s="38"/>
      <c r="IP7" s="31"/>
      <c r="IR7" s="142"/>
      <c r="IS7" s="143"/>
      <c r="IT7" s="143"/>
      <c r="IU7" s="143"/>
      <c r="IV7" s="38"/>
      <c r="IW7" s="38"/>
      <c r="IX7" s="38"/>
      <c r="IY7" s="31"/>
      <c r="JA7" s="142"/>
      <c r="JB7" s="143"/>
      <c r="JC7" s="143"/>
      <c r="JD7" s="143"/>
      <c r="JE7" s="38"/>
      <c r="JF7" s="38"/>
      <c r="JG7" s="38"/>
      <c r="JH7" s="31"/>
      <c r="JJ7" s="149"/>
      <c r="JK7" s="150"/>
      <c r="JL7" s="150"/>
      <c r="JM7" s="151"/>
      <c r="JO7" s="115"/>
    </row>
    <row r="8" spans="1:278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4"/>
      <c r="GZ8" s="145"/>
      <c r="HA8" s="145"/>
      <c r="HB8" s="145"/>
      <c r="HC8" s="39"/>
      <c r="HD8" s="39"/>
      <c r="HE8" s="39"/>
      <c r="HF8" s="10"/>
      <c r="HH8" s="144"/>
      <c r="HI8" s="145"/>
      <c r="HJ8" s="145"/>
      <c r="HK8" s="145"/>
      <c r="HL8" s="39"/>
      <c r="HM8" s="39"/>
      <c r="HN8" s="39"/>
      <c r="HO8" s="10"/>
      <c r="HQ8" s="144"/>
      <c r="HR8" s="145"/>
      <c r="HS8" s="145"/>
      <c r="HT8" s="145"/>
      <c r="HU8" s="39"/>
      <c r="HV8" s="39"/>
      <c r="HW8" s="39"/>
      <c r="HX8" s="10"/>
      <c r="HZ8" s="144"/>
      <c r="IA8" s="145"/>
      <c r="IB8" s="145"/>
      <c r="IC8" s="145"/>
      <c r="ID8" s="39"/>
      <c r="IE8" s="39"/>
      <c r="IF8" s="39"/>
      <c r="IG8" s="10"/>
      <c r="II8" s="144"/>
      <c r="IJ8" s="145"/>
      <c r="IK8" s="145"/>
      <c r="IL8" s="145"/>
      <c r="IM8" s="39"/>
      <c r="IN8" s="39"/>
      <c r="IO8" s="39"/>
      <c r="IP8" s="10"/>
      <c r="IR8" s="144"/>
      <c r="IS8" s="145"/>
      <c r="IT8" s="145"/>
      <c r="IU8" s="145"/>
      <c r="IV8" s="39"/>
      <c r="IW8" s="39"/>
      <c r="IX8" s="39"/>
      <c r="IY8" s="10"/>
      <c r="JA8" s="144"/>
      <c r="JB8" s="145"/>
      <c r="JC8" s="145"/>
      <c r="JD8" s="145"/>
      <c r="JE8" s="39"/>
      <c r="JF8" s="39"/>
      <c r="JG8" s="39"/>
      <c r="JH8" s="10"/>
      <c r="JJ8" s="146"/>
      <c r="JK8" s="45"/>
      <c r="JL8" s="45"/>
      <c r="JM8" s="43"/>
      <c r="JO8" s="115"/>
    </row>
    <row r="9" spans="1:278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26"/>
      <c r="IV9" s="38"/>
      <c r="IW9" s="38"/>
      <c r="IX9" s="38"/>
      <c r="IY9" s="31"/>
      <c r="JA9" s="25"/>
      <c r="JB9" s="26"/>
      <c r="JC9" s="26"/>
      <c r="JD9" s="26"/>
      <c r="JE9" s="38"/>
      <c r="JF9" s="38"/>
      <c r="JG9" s="38"/>
      <c r="JH9" s="31"/>
      <c r="JJ9" s="25"/>
      <c r="JK9" s="26"/>
      <c r="JL9" s="26"/>
      <c r="JM9" s="31"/>
      <c r="JO9" s="115"/>
    </row>
    <row r="10" spans="1:278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>IF(HK10="",HT10-$E10,HT10-HK10)</f>
        <v>0</v>
      </c>
      <c r="HW10" s="39">
        <f t="shared" ref="HW10:HW14" si="95">IF(HI10="",$F10-HR10,HI10-HR10)</f>
        <v>0</v>
      </c>
      <c r="HX10" s="10">
        <f t="shared" ref="HX10" si="96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7">IF(HS10="",IB10-ABS($G10),IB10-HS10)</f>
        <v>0</v>
      </c>
      <c r="IE10" s="39">
        <f>IF(HT10="",IC10-$E10,IC10-HT10)</f>
        <v>0</v>
      </c>
      <c r="IF10" s="39">
        <f t="shared" ref="IF10:IF14" si="98">IF(HR10="",$F10-IA10,HR10-IA10)</f>
        <v>0</v>
      </c>
      <c r="IG10" s="10">
        <f t="shared" ref="IG10" si="99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0">IF(IA10="",IK10-ABS($G10),IK10-IA10)</f>
        <v>0</v>
      </c>
      <c r="IN10" s="39">
        <f>IF(IB10="",IL10-$E10,IL10-IB10)</f>
        <v>0</v>
      </c>
      <c r="IO10" s="39">
        <f t="shared" ref="IO10:IO14" si="101">IF(HZ10="",$F10-IJ10,HZ10-IJ10)</f>
        <v>0</v>
      </c>
      <c r="IP10" s="10">
        <f t="shared" ref="IP10" si="102">II10-IL10</f>
        <v>0</v>
      </c>
      <c r="IR10" s="9">
        <v>0</v>
      </c>
      <c r="IS10" s="11">
        <v>0</v>
      </c>
      <c r="IT10" s="11">
        <v>0</v>
      </c>
      <c r="IU10" s="11">
        <v>0</v>
      </c>
      <c r="IV10" s="39">
        <f t="shared" ref="IV10" si="103">IF(IJ10="",IT10-ABS($G10),IT10-IJ10)</f>
        <v>0</v>
      </c>
      <c r="IW10" s="39">
        <f>IF(IK10="",IU10-$E10,IU10-IK10)</f>
        <v>0</v>
      </c>
      <c r="IX10" s="39">
        <f t="shared" ref="IX10:IX14" si="104">IF(II10="",$F10-IS10,II10-IS10)</f>
        <v>0</v>
      </c>
      <c r="IY10" s="10">
        <f t="shared" ref="IY10" si="105">IR10-IU10</f>
        <v>0</v>
      </c>
      <c r="JA10" s="9">
        <v>0</v>
      </c>
      <c r="JB10" s="11">
        <v>0</v>
      </c>
      <c r="JC10" s="11">
        <v>0</v>
      </c>
      <c r="JD10" s="11">
        <v>0</v>
      </c>
      <c r="JE10" s="39">
        <f t="shared" ref="JE10" si="106">IF(IS10="",JC10-ABS($G10),JC10-IS10)</f>
        <v>0</v>
      </c>
      <c r="JF10" s="39">
        <f>IF(IT10="",JD10-$E10,JD10-IT10)</f>
        <v>0</v>
      </c>
      <c r="JG10" s="39">
        <f t="shared" ref="JG10:JG14" si="107">IF(IR10="",$F10-JB10,IR10-JB10)</f>
        <v>0</v>
      </c>
      <c r="JH10" s="10">
        <f ca="1">JA10-JD10</f>
        <v>0</v>
      </c>
      <c r="JJ10" s="146"/>
      <c r="JK10" s="45"/>
      <c r="JL10" s="45"/>
      <c r="JM10" s="43"/>
      <c r="JO10" s="115">
        <f ca="1">JC10-ABS(AL10)</f>
        <v>-639411.63717973791</v>
      </c>
    </row>
    <row r="11" spans="1:278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108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109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110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111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112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113">IF(GJ11="",GS11-$E11,GS11-GJ11)</f>
        <v>144832.39290623763</v>
      </c>
      <c r="GV11" s="38">
        <f t="shared" si="86"/>
        <v>-444008.50032508699</v>
      </c>
      <c r="GW11" s="31">
        <v>1907585.4140858699</v>
      </c>
      <c r="GY11" s="142">
        <v>2350620.9582525515</v>
      </c>
      <c r="GZ11" s="143">
        <v>2346108.0808050809</v>
      </c>
      <c r="HA11" s="143">
        <v>4512.8774474705569</v>
      </c>
      <c r="HB11" s="143">
        <v>-550796.3928592474</v>
      </c>
      <c r="HC11" s="38">
        <f>IF(GR11="",HA11-ABS($G11),HA11-GR11)</f>
        <v>442.23138807713985</v>
      </c>
      <c r="HD11" s="38">
        <f t="shared" ref="HD11:HD14" si="114">IF(GS11="",HB11-$E11,HB11-GS11)</f>
        <v>-1478.5932971335715</v>
      </c>
      <c r="HE11" s="38">
        <f t="shared" si="89"/>
        <v>131711.52827150887</v>
      </c>
      <c r="HF11" s="31">
        <v>1907585.4140858699</v>
      </c>
      <c r="HH11" s="142">
        <v>2665090.8770399811</v>
      </c>
      <c r="HI11" s="143">
        <v>2663515.1233708914</v>
      </c>
      <c r="HJ11" s="143">
        <v>1575.7536690896377</v>
      </c>
      <c r="HK11" s="143">
        <v>-549634.57236898271</v>
      </c>
      <c r="HL11" s="38">
        <f>IF(HA11="",HJ11-ABS($G11),HJ11-HA11)</f>
        <v>-2937.1237783809192</v>
      </c>
      <c r="HM11" s="38">
        <f t="shared" ref="HM11:HM14" si="115">IF(HB11="",HK11-$E11,HK11-HB11)</f>
        <v>1161.820490264683</v>
      </c>
      <c r="HN11" s="38">
        <f t="shared" si="92"/>
        <v>-317407.04256581049</v>
      </c>
      <c r="HO11" s="31">
        <v>1907585.4140858699</v>
      </c>
      <c r="HQ11" s="142">
        <v>2434089.3666091515</v>
      </c>
      <c r="HR11" s="143">
        <v>2432141.0521860104</v>
      </c>
      <c r="HS11" s="143">
        <v>1948.3144231410697</v>
      </c>
      <c r="HT11" s="143">
        <v>-552821.41536223737</v>
      </c>
      <c r="HU11" s="38">
        <f>IF(HJ11="",HS11-ABS($G11),HS11-HJ11)</f>
        <v>372.56075405143201</v>
      </c>
      <c r="HV11" s="38">
        <f t="shared" ref="HV11:HV14" si="116">IF(HK11="",HT11-$E11,HT11-HK11)</f>
        <v>-3186.8429932546569</v>
      </c>
      <c r="HW11" s="38">
        <f t="shared" si="95"/>
        <v>231374.07118488103</v>
      </c>
      <c r="HX11" s="31">
        <v>1907585.4140858699</v>
      </c>
      <c r="HZ11" s="142">
        <v>2483499.2409428144</v>
      </c>
      <c r="IA11" s="143">
        <v>2481293.2903085537</v>
      </c>
      <c r="IB11" s="143">
        <v>2205.9506342606619</v>
      </c>
      <c r="IC11" s="143">
        <v>-553527.81073289597</v>
      </c>
      <c r="ID11" s="38">
        <f>IF(HS11="",IB11-ABS($G11),IB11-HS11)</f>
        <v>257.63621111959219</v>
      </c>
      <c r="IE11" s="38">
        <f t="shared" ref="IE11:IE14" si="117">IF(HT11="",IC11-$E11,IC11-HT11)</f>
        <v>-706.3953706586035</v>
      </c>
      <c r="IF11" s="38">
        <f t="shared" si="98"/>
        <v>-49152.23812254332</v>
      </c>
      <c r="IG11" s="31">
        <v>1907585.4140858699</v>
      </c>
      <c r="II11" s="142">
        <v>2533316.823335737</v>
      </c>
      <c r="IJ11" s="143">
        <v>2531216.2329306384</v>
      </c>
      <c r="IK11" s="143">
        <v>2100.5904050986283</v>
      </c>
      <c r="IL11" s="143">
        <v>-554892.13897054759</v>
      </c>
      <c r="IM11" s="38">
        <f>IF(IA11="",IK11-ABS($G11),IK11-IA11)</f>
        <v>-2479192.6999034551</v>
      </c>
      <c r="IN11" s="38">
        <f t="shared" ref="IN11:IN14" si="118">IF(IB11="",IL11-$E11,IL11-IB11)</f>
        <v>-557098.08960480825</v>
      </c>
      <c r="IO11" s="38">
        <f t="shared" si="101"/>
        <v>-47716.991987823974</v>
      </c>
      <c r="IP11" s="31">
        <v>1907585.4140858699</v>
      </c>
      <c r="IR11" s="142">
        <v>2238411.6796172238</v>
      </c>
      <c r="IS11" s="143">
        <v>2238012.4576798622</v>
      </c>
      <c r="IT11" s="143">
        <v>399.22193736163899</v>
      </c>
      <c r="IU11" s="143">
        <v>-413108.78344359115</v>
      </c>
      <c r="IV11" s="38">
        <f>IF(IJ11="",IT11-ABS($G11),IT11-IJ11)</f>
        <v>-2530817.0109932767</v>
      </c>
      <c r="IW11" s="38">
        <f t="shared" ref="IW11:IW14" si="119">IF(IK11="",IU11-$E11,IU11-IK11)</f>
        <v>-415209.37384868978</v>
      </c>
      <c r="IX11" s="38">
        <f t="shared" si="104"/>
        <v>295304.36565587483</v>
      </c>
      <c r="IY11" s="31">
        <v>1907585.4140858699</v>
      </c>
      <c r="JA11" s="142">
        <v>2188053.4352405299</v>
      </c>
      <c r="JB11" s="143">
        <v>2187590.6730160322</v>
      </c>
      <c r="JC11" s="143">
        <v>462.76222450146452</v>
      </c>
      <c r="JD11" s="143">
        <v>-414670.94941821776</v>
      </c>
      <c r="JE11" s="38">
        <f ca="1">IF(IS11="",JC11-ABS($G11),JC11-IS11)</f>
        <v>-2237549.6954553607</v>
      </c>
      <c r="JF11" s="38">
        <f t="shared" ref="JF11:JF14" si="120">IF(IT11="",JD11-$E11,JD11-IT11)</f>
        <v>-415070.1713555794</v>
      </c>
      <c r="JG11" s="38">
        <f t="shared" si="107"/>
        <v>50821.006601191591</v>
      </c>
      <c r="JH11" s="31">
        <v>1907585.4140858699</v>
      </c>
      <c r="JJ11" s="25">
        <f ca="1">JC11-ABS($G11)</f>
        <v>-1328753.6302775885</v>
      </c>
      <c r="JK11" s="26">
        <f ca="1">JB11-ABS($F11)</f>
        <v>1987565.9328650052</v>
      </c>
      <c r="JL11" s="26">
        <f ca="1">JA11-ABS($E11)</f>
        <v>658812.30258742371</v>
      </c>
      <c r="JM11" s="31">
        <f ca="1">$E11-JD11</f>
        <v>1943912.0820713276</v>
      </c>
      <c r="JO11" s="115">
        <f ca="1">JC11-ABS(AL11)</f>
        <v>-608880.94043404702</v>
      </c>
    </row>
    <row r="12" spans="1:278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121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22">IF(EP12="",EY12-ABS($G12),EY12-EP12)</f>
        <v>1115.1984480040846</v>
      </c>
      <c r="FB12" s="39">
        <f t="shared" si="108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23">IF(EY12="",FH12-ABS($G12),FH12-EY12)</f>
        <v>-10405.92381169775</v>
      </c>
      <c r="FK12" s="39">
        <f t="shared" si="109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24">IF(FH12="",FQ12-ABS($G12),FQ12-FH12)</f>
        <v>-124.46239207847975</v>
      </c>
      <c r="FT12" s="39">
        <f t="shared" si="110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25">IF(FQ12="",FZ12-ABS($G12),FZ12-FQ12)</f>
        <v>-2.8765417004469782</v>
      </c>
      <c r="GC12" s="39">
        <f t="shared" si="111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26">IF(FZ12="",GI12-ABS($G12),GI12-FZ12)</f>
        <v>-3.3539022332988679</v>
      </c>
      <c r="GL12" s="39">
        <f t="shared" si="112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27">IF(GI12="",GR12-ABS($G12),GR12-GI12)</f>
        <v>-1.2113535106182098</v>
      </c>
      <c r="GU12" s="39">
        <f t="shared" si="113"/>
        <v>-178.25831178048975</v>
      </c>
      <c r="GV12" s="39">
        <f t="shared" si="86"/>
        <v>-91546.593486597296</v>
      </c>
      <c r="GW12" s="10">
        <f>GP12-GS12</f>
        <v>1651598.7713902788</v>
      </c>
      <c r="GY12" s="144">
        <v>1178665.0619610194</v>
      </c>
      <c r="GZ12" s="145">
        <v>1178665.0616559791</v>
      </c>
      <c r="HA12" s="145">
        <v>3.0504027381539345E-4</v>
      </c>
      <c r="HB12" s="145">
        <v>-126433.82225576472</v>
      </c>
      <c r="HC12" s="39">
        <f t="shared" ref="HC12" si="128">IF(GR12="",HA12-ABS($G12),HA12-GR12)</f>
        <v>-3.6606734152883291E-2</v>
      </c>
      <c r="HD12" s="39">
        <f t="shared" si="114"/>
        <v>64607.913873529804</v>
      </c>
      <c r="HE12" s="39">
        <f t="shared" si="89"/>
        <v>281891.93669323064</v>
      </c>
      <c r="HF12" s="10">
        <f>GY12-HB12</f>
        <v>1305098.884216784</v>
      </c>
      <c r="HH12" s="144">
        <v>1191046.4328481166</v>
      </c>
      <c r="HI12" s="145">
        <v>1191046.4328474905</v>
      </c>
      <c r="HJ12" s="145">
        <v>6.2608160078525543E-7</v>
      </c>
      <c r="HK12" s="145">
        <v>-126629.05553279803</v>
      </c>
      <c r="HL12" s="39">
        <f t="shared" ref="HL12" si="129">IF(HA12="",HJ12-ABS($G12),HJ12-HA12)</f>
        <v>-3.0441419221460819E-4</v>
      </c>
      <c r="HM12" s="39">
        <f t="shared" si="115"/>
        <v>-195.23327703330142</v>
      </c>
      <c r="HN12" s="39">
        <f t="shared" si="92"/>
        <v>-12381.371191511396</v>
      </c>
      <c r="HO12" s="10">
        <f>HH12-HK12</f>
        <v>1317675.4883809146</v>
      </c>
      <c r="HQ12" s="144">
        <v>1158442.7611067486</v>
      </c>
      <c r="HR12" s="145">
        <v>1158442.7611067486</v>
      </c>
      <c r="HS12" s="145">
        <v>0</v>
      </c>
      <c r="HT12" s="145">
        <v>-126935.09378650127</v>
      </c>
      <c r="HU12" s="39">
        <f t="shared" ref="HU12" si="130">IF(HJ12="",HS12-ABS($G12),HS12-HJ12)</f>
        <v>-6.2608160078525543E-7</v>
      </c>
      <c r="HV12" s="39">
        <f t="shared" si="116"/>
        <v>-306.03825370324193</v>
      </c>
      <c r="HW12" s="39">
        <f t="shared" si="95"/>
        <v>32603.671740741935</v>
      </c>
      <c r="HX12" s="10">
        <f>HQ12-HT12</f>
        <v>1285377.8548932499</v>
      </c>
      <c r="HZ12" s="144">
        <v>699153.74541993125</v>
      </c>
      <c r="IA12" s="145">
        <v>699153.74541993125</v>
      </c>
      <c r="IB12" s="145">
        <v>0</v>
      </c>
      <c r="IC12" s="145">
        <v>-63696.216404828752</v>
      </c>
      <c r="ID12" s="39">
        <f t="shared" ref="ID12" si="131">IF(HS12="",IB12-ABS($G12),IB12-HS12)</f>
        <v>0</v>
      </c>
      <c r="IE12" s="39">
        <f t="shared" si="117"/>
        <v>63238.877381672515</v>
      </c>
      <c r="IF12" s="39">
        <f t="shared" si="98"/>
        <v>459289.01568681735</v>
      </c>
      <c r="IG12" s="10">
        <f>HZ12-IC12</f>
        <v>762849.96182475996</v>
      </c>
      <c r="II12" s="144">
        <v>701141.34643504117</v>
      </c>
      <c r="IJ12" s="145">
        <v>701141.34643504117</v>
      </c>
      <c r="IK12" s="145">
        <v>0</v>
      </c>
      <c r="IL12" s="145">
        <v>-63877.296267754835</v>
      </c>
      <c r="IM12" s="39">
        <f t="shared" ref="IM12" si="132">IF(IA12="",IK12-ABS($G12),IK12-IA12)</f>
        <v>-699153.74541993125</v>
      </c>
      <c r="IN12" s="39">
        <f t="shared" si="118"/>
        <v>-63877.296267754835</v>
      </c>
      <c r="IO12" s="39">
        <f t="shared" si="101"/>
        <v>-1987.6010151099181</v>
      </c>
      <c r="IP12" s="10">
        <f>II12-IL12</f>
        <v>765018.64270279603</v>
      </c>
      <c r="IR12" s="144">
        <v>702884.98290511291</v>
      </c>
      <c r="IS12" s="145">
        <v>702884.98290511291</v>
      </c>
      <c r="IT12" s="145">
        <v>0</v>
      </c>
      <c r="IU12" s="145">
        <v>-64036.149805559071</v>
      </c>
      <c r="IV12" s="39">
        <f t="shared" ref="IV12" si="133">IF(IJ12="",IT12-ABS($G12),IT12-IJ12)</f>
        <v>-701141.34643504117</v>
      </c>
      <c r="IW12" s="39">
        <f t="shared" si="119"/>
        <v>-64036.149805559071</v>
      </c>
      <c r="IX12" s="39">
        <f t="shared" si="104"/>
        <v>-1743.6364700717386</v>
      </c>
      <c r="IY12" s="10">
        <f>IR12-IU12</f>
        <v>766921.13271067198</v>
      </c>
      <c r="JA12" s="144">
        <v>0</v>
      </c>
      <c r="JB12" s="145">
        <v>0</v>
      </c>
      <c r="JC12" s="145">
        <v>0</v>
      </c>
      <c r="JD12" s="145">
        <v>0</v>
      </c>
      <c r="JE12" s="39">
        <f ca="1">IF(IS12="",JC12-ABS($G12),JC12-IS12)</f>
        <v>-702884.98290511291</v>
      </c>
      <c r="JF12" s="39">
        <f t="shared" ca="1" si="120"/>
        <v>0</v>
      </c>
      <c r="JG12" s="39">
        <f t="shared" ca="1" si="107"/>
        <v>702884.98290511291</v>
      </c>
      <c r="JH12" s="10">
        <f ca="1">JA12-JD12</f>
        <v>0</v>
      </c>
      <c r="JJ12" s="146">
        <f ca="1">JC12-ABS($G12)</f>
        <v>-1827361.9317906599</v>
      </c>
      <c r="JK12" s="45">
        <f ca="1">JB12-ABS($F12)</f>
        <v>0</v>
      </c>
      <c r="JL12" s="45">
        <f ca="1">JA12-ABS($E12)</f>
        <v>-1827361.9317906599</v>
      </c>
      <c r="JM12" s="43">
        <f ca="1">$E12-JD12</f>
        <v>1827361.9317906599</v>
      </c>
      <c r="JO12" s="115">
        <f ca="1">JC12-ABS(AL12)</f>
        <v>-993209.78163609246</v>
      </c>
    </row>
    <row r="13" spans="1:278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34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35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36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37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108"/>
        <v>213224.79100252921</v>
      </c>
      <c r="FC13" s="38">
        <f t="shared" si="71"/>
        <v>1547532.6360165263</v>
      </c>
      <c r="FD13" s="31">
        <f t="shared" ref="FD13:FD16" si="138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109"/>
        <v>83091.63591956906</v>
      </c>
      <c r="FL13" s="38">
        <f t="shared" si="74"/>
        <v>-2927423.3349823374</v>
      </c>
      <c r="FM13" s="31">
        <f t="shared" ref="FM13:FM16" si="139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110"/>
        <v>21643.386220075656</v>
      </c>
      <c r="FU13" s="38">
        <f t="shared" si="77"/>
        <v>-1908583.7131343428</v>
      </c>
      <c r="FV13" s="31">
        <f t="shared" ref="FV13:FV16" si="140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111"/>
        <v>185844.60476738308</v>
      </c>
      <c r="GD13" s="38">
        <f t="shared" si="80"/>
        <v>184046.18181146588</v>
      </c>
      <c r="GE13" s="31">
        <f t="shared" ref="GE13:GE16" si="141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112"/>
        <v>-5555.2182095805183</v>
      </c>
      <c r="GM13" s="38">
        <f t="shared" si="83"/>
        <v>548673.34356949665</v>
      </c>
      <c r="GN13" s="31">
        <f t="shared" ref="GN13:GN16" si="142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113"/>
        <v>13245.403592199087</v>
      </c>
      <c r="GV13" s="38">
        <f t="shared" si="86"/>
        <v>-1428902.5040849121</v>
      </c>
      <c r="GW13" s="31">
        <f t="shared" ref="GW13:GW16" si="143">GP13-GS13</f>
        <v>10264608.509245273</v>
      </c>
      <c r="GY13" s="142">
        <v>7185106.1354875909</v>
      </c>
      <c r="GZ13" s="143">
        <v>7087104.4300757237</v>
      </c>
      <c r="HA13" s="143">
        <v>98001.705411867239</v>
      </c>
      <c r="HB13" s="143">
        <v>-2159802.3033104846</v>
      </c>
      <c r="HC13" s="26">
        <f>IF(GR13="",HA13-ABS($G13),HA13-GR13)</f>
        <v>35247.592451768927</v>
      </c>
      <c r="HD13" s="38">
        <f t="shared" si="114"/>
        <v>179867.89070981229</v>
      </c>
      <c r="HE13" s="38">
        <f t="shared" si="89"/>
        <v>775079.77218915336</v>
      </c>
      <c r="HF13" s="31">
        <f t="shared" ref="HF13:HF16" si="144">GY13-HB13</f>
        <v>9344908.4387980755</v>
      </c>
      <c r="HH13" s="142">
        <v>8337004.0648948271</v>
      </c>
      <c r="HI13" s="143">
        <v>8281007.9662992349</v>
      </c>
      <c r="HJ13" s="143">
        <v>55996.098595592193</v>
      </c>
      <c r="HK13" s="143">
        <v>-2150152.9200112666</v>
      </c>
      <c r="HL13" s="26">
        <f>IF(HA13="",HJ13-ABS($G13),HJ13-HA13)</f>
        <v>-42005.606816275045</v>
      </c>
      <c r="HM13" s="38">
        <f t="shared" si="115"/>
        <v>9649.3832992180251</v>
      </c>
      <c r="HN13" s="38">
        <f t="shared" si="92"/>
        <v>-1193903.5362235112</v>
      </c>
      <c r="HO13" s="31">
        <f t="shared" ref="HO13:HO16" si="145">HH13-HK13</f>
        <v>10487156.984906094</v>
      </c>
      <c r="HQ13" s="142">
        <v>7533504.7678651959</v>
      </c>
      <c r="HR13" s="143">
        <v>7447407.5980362203</v>
      </c>
      <c r="HS13" s="143">
        <v>86097.169828975573</v>
      </c>
      <c r="HT13" s="143">
        <v>-2166499.5075134095</v>
      </c>
      <c r="HU13" s="26">
        <f>IF(HJ13="",HS13-ABS($G13),HS13-HJ13)</f>
        <v>30101.07123338338</v>
      </c>
      <c r="HV13" s="38">
        <f t="shared" si="116"/>
        <v>-16346.58750214288</v>
      </c>
      <c r="HW13" s="38">
        <f t="shared" si="95"/>
        <v>833600.36826301459</v>
      </c>
      <c r="HX13" s="31">
        <f t="shared" ref="HX13:HX16" si="146">HQ13-HT13</f>
        <v>9700004.2753786054</v>
      </c>
      <c r="HZ13" s="142">
        <v>7103837.1630944619</v>
      </c>
      <c r="IA13" s="143">
        <v>6998958.9527484812</v>
      </c>
      <c r="IB13" s="143">
        <v>104878.21034598071</v>
      </c>
      <c r="IC13" s="143">
        <v>-1981361.8465601462</v>
      </c>
      <c r="ID13" s="26">
        <f>IF(HS13="",IB13-ABS($G13),IB13-HS13)</f>
        <v>18781.040517005138</v>
      </c>
      <c r="IE13" s="38">
        <f t="shared" si="117"/>
        <v>185137.66095326329</v>
      </c>
      <c r="IF13" s="38">
        <f t="shared" si="98"/>
        <v>448448.64528773911</v>
      </c>
      <c r="IG13" s="31">
        <f t="shared" ref="IG13:IG16" si="147">HZ13-IC13</f>
        <v>9085199.0096546076</v>
      </c>
      <c r="II13" s="142">
        <v>7211541.6311587906</v>
      </c>
      <c r="IJ13" s="143">
        <v>7093020.0571717452</v>
      </c>
      <c r="IK13" s="143">
        <v>118521.57398704533</v>
      </c>
      <c r="IL13" s="143">
        <v>-1985826.70864372</v>
      </c>
      <c r="IM13" s="26">
        <f>IF(IA13="",IK13-ABS($G13),IK13-IA13)</f>
        <v>-6880437.3787614359</v>
      </c>
      <c r="IN13" s="38">
        <f t="shared" si="118"/>
        <v>-2090704.9189897007</v>
      </c>
      <c r="IO13" s="38">
        <f t="shared" si="101"/>
        <v>10817.10592271667</v>
      </c>
      <c r="IP13" s="31">
        <f t="shared" ref="IP13:IP16" si="148">II13-IL13</f>
        <v>9197368.339802511</v>
      </c>
      <c r="IR13" s="142">
        <v>8047684.4203688363</v>
      </c>
      <c r="IS13" s="143">
        <v>7976466.7752722297</v>
      </c>
      <c r="IT13" s="143">
        <v>71217.645096606575</v>
      </c>
      <c r="IU13" s="143">
        <v>-1982015.2707443831</v>
      </c>
      <c r="IV13" s="26">
        <f>IF(IJ13="",IT13-ABS($G13),IT13-IJ13)</f>
        <v>-7021802.4120751387</v>
      </c>
      <c r="IW13" s="38">
        <f t="shared" si="119"/>
        <v>-2100536.8447314287</v>
      </c>
      <c r="IX13" s="38">
        <f t="shared" si="104"/>
        <v>-764925.14411343914</v>
      </c>
      <c r="IY13" s="31">
        <f t="shared" ref="IY13:IY14" si="149">IR13-IU13</f>
        <v>10029699.691113219</v>
      </c>
      <c r="JA13" s="142">
        <v>7128101.1516615506</v>
      </c>
      <c r="JB13" s="143">
        <v>7051142.4590086406</v>
      </c>
      <c r="JC13" s="143">
        <v>76958.692652910016</v>
      </c>
      <c r="JD13" s="143">
        <v>-1802194.9954378332</v>
      </c>
      <c r="JE13" s="26">
        <f>IF(IS13="",JC13-ABS($G13),JC13-IS13)</f>
        <v>-7899508.0826193197</v>
      </c>
      <c r="JF13" s="38">
        <f ca="1">IF(IT13="",JD13-$E13,JD13-IT13)</f>
        <v>-1873412.6405344398</v>
      </c>
      <c r="JG13" s="38">
        <f ca="1">IF(IR13="",$F13-JB13,IR13-JB13)</f>
        <v>996541.96136019565</v>
      </c>
      <c r="JH13" s="31">
        <f t="shared" ref="JH13:JH16" si="150">JA13-JD13</f>
        <v>8930296.1470993832</v>
      </c>
      <c r="JJ13" s="25">
        <f ca="1">JC13-ABS($G13)</f>
        <v>-3013260.3489974299</v>
      </c>
      <c r="JK13" s="26">
        <f ca="1">JB13-ABS($F13)</f>
        <v>4166460.0280171707</v>
      </c>
      <c r="JL13" s="26">
        <f ca="1">JA13-ABS($E13)</f>
        <v>1153199.6790197408</v>
      </c>
      <c r="JM13" s="31">
        <f ca="1">$E13-JD13</f>
        <v>7777096.4680796433</v>
      </c>
      <c r="JO13" s="115">
        <f ca="1">JC13-ABS(AL13)</f>
        <v>-1738078.9293716056</v>
      </c>
    </row>
    <row r="14" spans="1:278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51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37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108"/>
        <v>141121.52217428503</v>
      </c>
      <c r="FC14" s="39">
        <f t="shared" si="71"/>
        <v>1083272.8452115685</v>
      </c>
      <c r="FD14" s="10">
        <f t="shared" si="138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109"/>
        <v>54993.690394950099</v>
      </c>
      <c r="FL14" s="39">
        <f t="shared" si="74"/>
        <v>-2049196.3344876363</v>
      </c>
      <c r="FM14" s="10">
        <f t="shared" si="139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110"/>
        <v>14324.542629505275</v>
      </c>
      <c r="FU14" s="39">
        <f t="shared" si="77"/>
        <v>-1336008.5991940396</v>
      </c>
      <c r="FV14" s="10">
        <f t="shared" si="140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111"/>
        <v>123000.11358594964</v>
      </c>
      <c r="GD14" s="39">
        <f t="shared" si="80"/>
        <v>128832.32726802491</v>
      </c>
      <c r="GE14" s="10">
        <f t="shared" si="141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112"/>
        <v>-3676.6871528413612</v>
      </c>
      <c r="GM14" s="39">
        <f t="shared" si="83"/>
        <v>384071.34049864858</v>
      </c>
      <c r="GN14" s="10">
        <f t="shared" si="142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113"/>
        <v>8766.3892549984157</v>
      </c>
      <c r="GV14" s="39">
        <f t="shared" si="86"/>
        <v>-1000231.7528594397</v>
      </c>
      <c r="GW14" s="10">
        <f t="shared" si="143"/>
        <v>7095953.2108452097</v>
      </c>
      <c r="GY14" s="144">
        <v>5029574.2948413137</v>
      </c>
      <c r="GZ14" s="145">
        <v>4960973.1010530079</v>
      </c>
      <c r="HA14" s="145">
        <v>68601.193788305856</v>
      </c>
      <c r="HB14" s="145">
        <v>-1429451.9282004454</v>
      </c>
      <c r="HC14" s="11">
        <f>IF(GR14="",HA14-ABS($G14),HA14-GR14)</f>
        <v>24673.314716238528</v>
      </c>
      <c r="HD14" s="39">
        <f t="shared" si="114"/>
        <v>119044.46198728168</v>
      </c>
      <c r="HE14" s="39">
        <f t="shared" si="89"/>
        <v>542555.84053240716</v>
      </c>
      <c r="HF14" s="10">
        <f t="shared" si="144"/>
        <v>6459026.2230417589</v>
      </c>
      <c r="HH14" s="144">
        <v>5835902.8454263769</v>
      </c>
      <c r="HI14" s="145">
        <v>5796705.5764094638</v>
      </c>
      <c r="HJ14" s="145">
        <v>39197.269016913138</v>
      </c>
      <c r="HK14" s="145">
        <v>-1423065.5429549674</v>
      </c>
      <c r="HL14" s="11">
        <f>IF(HA14="",HJ14-ABS($G14),HJ14-HA14)</f>
        <v>-29403.924771392718</v>
      </c>
      <c r="HM14" s="39">
        <f t="shared" si="115"/>
        <v>6386.3852454780135</v>
      </c>
      <c r="HN14" s="39">
        <f t="shared" si="92"/>
        <v>-835732.47535645589</v>
      </c>
      <c r="HO14" s="10">
        <f t="shared" si="145"/>
        <v>7258968.3883813443</v>
      </c>
      <c r="HQ14" s="144">
        <v>5273453.3375056386</v>
      </c>
      <c r="HR14" s="145">
        <v>5213185.3186253533</v>
      </c>
      <c r="HS14" s="145">
        <v>60268.018880285323</v>
      </c>
      <c r="HT14" s="145">
        <v>-1433884.4317896629</v>
      </c>
      <c r="HU14" s="11">
        <f>IF(HJ14="",HS14-ABS($G14),HS14-HJ14)</f>
        <v>21070.749863372184</v>
      </c>
      <c r="HV14" s="39">
        <f t="shared" si="116"/>
        <v>-10818.888834695565</v>
      </c>
      <c r="HW14" s="39">
        <f t="shared" si="95"/>
        <v>583520.25778411049</v>
      </c>
      <c r="HX14" s="10">
        <f t="shared" si="146"/>
        <v>6707337.7692953013</v>
      </c>
      <c r="HZ14" s="144">
        <v>4972686.0141661242</v>
      </c>
      <c r="IA14" s="145">
        <v>4899271.266923937</v>
      </c>
      <c r="IB14" s="145">
        <v>73414.74724218715</v>
      </c>
      <c r="IC14" s="145">
        <v>-1311352.2046378898</v>
      </c>
      <c r="ID14" s="11">
        <f>IF(HS14="",IB14-ABS($G14),IB14-HS14)</f>
        <v>13146.728361901827</v>
      </c>
      <c r="IE14" s="39">
        <f t="shared" si="117"/>
        <v>122532.22715177317</v>
      </c>
      <c r="IF14" s="39">
        <f t="shared" si="98"/>
        <v>313914.05170141626</v>
      </c>
      <c r="IG14" s="10">
        <f t="shared" si="147"/>
        <v>6284038.2188040139</v>
      </c>
      <c r="II14" s="144">
        <v>5048079.141811152</v>
      </c>
      <c r="IJ14" s="145">
        <v>4965114.0400202228</v>
      </c>
      <c r="IK14" s="145">
        <v>82965.101790929213</v>
      </c>
      <c r="IL14" s="145">
        <v>-1314307.2462658808</v>
      </c>
      <c r="IM14" s="11">
        <f>IF(IA14="",IK14-ABS($G14),IK14-IA14)</f>
        <v>-4816306.1651330078</v>
      </c>
      <c r="IN14" s="39">
        <f t="shared" si="118"/>
        <v>-1387721.9935080679</v>
      </c>
      <c r="IO14" s="39">
        <f t="shared" si="101"/>
        <v>7571.9741459013894</v>
      </c>
      <c r="IP14" s="10">
        <f t="shared" si="148"/>
        <v>6362386.3880770328</v>
      </c>
      <c r="IR14" s="144">
        <v>5633379.0942581855</v>
      </c>
      <c r="IS14" s="145">
        <v>5583526.7426905604</v>
      </c>
      <c r="IT14" s="145">
        <v>49852.351567625068</v>
      </c>
      <c r="IU14" s="145">
        <v>-1311784.6694327733</v>
      </c>
      <c r="IV14" s="11">
        <f>IF(IJ14="",IT14-ABS($G14),IT14-IJ14)</f>
        <v>-4915261.6884525977</v>
      </c>
      <c r="IW14" s="39">
        <f t="shared" si="119"/>
        <v>-1394749.7712237025</v>
      </c>
      <c r="IX14" s="39">
        <f t="shared" si="104"/>
        <v>-535447.60087940842</v>
      </c>
      <c r="IY14" s="10">
        <f t="shared" si="149"/>
        <v>6945163.7636909587</v>
      </c>
      <c r="JA14" s="144">
        <v>4989670.8061630847</v>
      </c>
      <c r="JB14" s="145">
        <v>4935799.7213060483</v>
      </c>
      <c r="JC14" s="145">
        <v>53871.08485703636</v>
      </c>
      <c r="JD14" s="145">
        <v>-1192771.7214085525</v>
      </c>
      <c r="JE14" s="11">
        <f>IF(IS14="",JC14-ABS($G14),JC14-IS14)</f>
        <v>-5529655.657833524</v>
      </c>
      <c r="JF14" s="39">
        <f t="shared" si="120"/>
        <v>-1242624.0729761776</v>
      </c>
      <c r="JG14" s="39">
        <f t="shared" si="107"/>
        <v>697579.37295213714</v>
      </c>
      <c r="JH14" s="10">
        <f ca="1">JA14-JD14</f>
        <v>6182442.5275716372</v>
      </c>
      <c r="JJ14" s="146">
        <f ca="1">JC14-ABS($G14)</f>
        <v>-2141731.7163493736</v>
      </c>
      <c r="JK14" s="45">
        <f ca="1">JB14-ABS($F14)</f>
        <v>3158898.8112651082</v>
      </c>
      <c r="JL14" s="45">
        <f ca="1">JA14-ABS($E14)</f>
        <v>1017167.0949157346</v>
      </c>
      <c r="JM14" s="43">
        <f ca="1">$E14-JD14</f>
        <v>5165275.4326559026</v>
      </c>
      <c r="JO14" s="115">
        <f ca="1">JC14-ABS(AL14)</f>
        <v>-1216655.2505601244</v>
      </c>
    </row>
    <row r="15" spans="1:278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37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38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39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40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41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42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43"/>
        <v>0</v>
      </c>
      <c r="GY15" s="142">
        <v>0</v>
      </c>
      <c r="GZ15" s="143">
        <v>0</v>
      </c>
      <c r="HA15" s="143">
        <v>0</v>
      </c>
      <c r="HB15" s="143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44"/>
        <v>0</v>
      </c>
      <c r="HH15" s="142">
        <v>0</v>
      </c>
      <c r="HI15" s="143">
        <v>0</v>
      </c>
      <c r="HJ15" s="143">
        <v>0</v>
      </c>
      <c r="HK15" s="143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45"/>
        <v>0</v>
      </c>
      <c r="HQ15" s="142">
        <v>0</v>
      </c>
      <c r="HR15" s="143">
        <v>0</v>
      </c>
      <c r="HS15" s="143">
        <v>0</v>
      </c>
      <c r="HT15" s="143">
        <v>0</v>
      </c>
      <c r="HU15" s="26">
        <f>IF(HJ15="",HS15-ABS('VT lissée Caps depuis 29-12-17'!$T20),HS15-HJ15)</f>
        <v>0</v>
      </c>
      <c r="HV15" s="38">
        <f>IF(HK15="",HT15-'VT lissée Caps depuis 29-12-17'!$R20,HT15-HK15)</f>
        <v>0</v>
      </c>
      <c r="HW15" s="38">
        <f>IF(HI15="",'VT lissée Caps depuis 29-12-17'!$S20-HR15,HI15-HR15)</f>
        <v>0</v>
      </c>
      <c r="HX15" s="31">
        <f t="shared" si="146"/>
        <v>0</v>
      </c>
      <c r="HZ15" s="142">
        <v>0</v>
      </c>
      <c r="IA15" s="143">
        <v>0</v>
      </c>
      <c r="IB15" s="143">
        <v>0</v>
      </c>
      <c r="IC15" s="143">
        <v>0</v>
      </c>
      <c r="ID15" s="26">
        <f>IF(HS15="",IB15-ABS('VT lissée Caps depuis 29-12-17'!$T20),IB15-HS15)</f>
        <v>0</v>
      </c>
      <c r="IE15" s="38">
        <f>IF(HT15="",IC15-'VT lissée Caps depuis 29-12-17'!$R20,IC15-HT15)</f>
        <v>0</v>
      </c>
      <c r="IF15" s="38">
        <f>IF(HR15="",'VT lissée Caps depuis 29-12-17'!$S20-IA15,HR15-IA15)</f>
        <v>0</v>
      </c>
      <c r="IG15" s="31">
        <f t="shared" si="147"/>
        <v>0</v>
      </c>
      <c r="II15" s="142">
        <v>0</v>
      </c>
      <c r="IJ15" s="143">
        <v>0</v>
      </c>
      <c r="IK15" s="143">
        <v>0</v>
      </c>
      <c r="IL15" s="143">
        <v>0</v>
      </c>
      <c r="IM15" s="26">
        <f>IF(IA15="",IK15-ABS('VT lissée Caps depuis 29-12-17'!$T20),IK15-IA15)</f>
        <v>0</v>
      </c>
      <c r="IN15" s="38">
        <f>IF(IB15="",IL15-'VT lissée Caps depuis 29-12-17'!$R20,IL15-IB15)</f>
        <v>0</v>
      </c>
      <c r="IO15" s="38">
        <f>IF(HZ15="",'VT lissée Caps depuis 29-12-17'!$S20-IJ15,HZ15-IJ15)</f>
        <v>0</v>
      </c>
      <c r="IP15" s="31">
        <f t="shared" si="148"/>
        <v>0</v>
      </c>
      <c r="IR15" s="142">
        <v>0</v>
      </c>
      <c r="IS15" s="143">
        <v>0</v>
      </c>
      <c r="IT15" s="143">
        <v>0</v>
      </c>
      <c r="IU15" s="143">
        <v>0</v>
      </c>
      <c r="IV15" s="26">
        <f>IF(IJ15="",IT15-ABS('VT lissée Caps depuis 29-12-17'!$T20),IT15-IJ15)</f>
        <v>0</v>
      </c>
      <c r="IW15" s="38">
        <f>IF(IK15="",IU15-'VT lissée Caps depuis 29-12-17'!$R20,IU15-IK15)</f>
        <v>0</v>
      </c>
      <c r="IX15" s="38">
        <f>IF(II15="",'VT lissée Caps depuis 29-12-17'!$S20-IS15,II15-IS15)</f>
        <v>0</v>
      </c>
      <c r="IY15" s="31">
        <f t="shared" ref="IY15:IY16" si="152">IR15-IU15</f>
        <v>0</v>
      </c>
      <c r="JA15" s="142">
        <v>0</v>
      </c>
      <c r="JB15" s="143">
        <v>0</v>
      </c>
      <c r="JC15" s="143">
        <v>0</v>
      </c>
      <c r="JD15" s="143">
        <v>0</v>
      </c>
      <c r="JE15" s="26">
        <f>IF(IS15="",JC15-ABS('VT lissée Caps depuis 29-12-17'!$T20),JC15-IS15)</f>
        <v>0</v>
      </c>
      <c r="JF15" s="38">
        <f>IF(IT15="",JD15-'VT lissée Caps depuis 29-12-17'!$R20,JD15-IT15)</f>
        <v>0</v>
      </c>
      <c r="JG15" s="38">
        <f>IF(IR15="",'VT lissée Caps depuis 29-12-17'!$S20-JB15,IR15-JB15)</f>
        <v>0</v>
      </c>
      <c r="JH15" s="31">
        <f t="shared" si="150"/>
        <v>0</v>
      </c>
      <c r="JJ15" s="25"/>
      <c r="JK15" s="26"/>
      <c r="JL15" s="26"/>
      <c r="JM15" s="31"/>
      <c r="JO15" s="115">
        <f ca="1">JC15-ABS(AL15)</f>
        <v>0</v>
      </c>
    </row>
    <row r="16" spans="1:278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37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38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39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40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41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42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43"/>
        <v>0</v>
      </c>
      <c r="GY16" s="144">
        <v>0</v>
      </c>
      <c r="GZ16" s="145">
        <v>0</v>
      </c>
      <c r="HA16" s="145">
        <v>0</v>
      </c>
      <c r="HB16" s="145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44"/>
        <v>0</v>
      </c>
      <c r="HH16" s="144">
        <v>0</v>
      </c>
      <c r="HI16" s="145">
        <v>0</v>
      </c>
      <c r="HJ16" s="145">
        <v>0</v>
      </c>
      <c r="HK16" s="145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45"/>
        <v>0</v>
      </c>
      <c r="HQ16" s="144">
        <v>0</v>
      </c>
      <c r="HR16" s="145">
        <v>0</v>
      </c>
      <c r="HS16" s="145">
        <v>0</v>
      </c>
      <c r="HT16" s="145">
        <v>0</v>
      </c>
      <c r="HU16" s="11">
        <f>IF(HJ16="",HS16-ABS('VT lissée Caps depuis 29-12-17'!$T21),HS16-HJ16)</f>
        <v>0</v>
      </c>
      <c r="HV16" s="39">
        <f>IF(HK16="",HT16-'VT lissée Caps depuis 29-12-17'!$R21,HT16-HK16)</f>
        <v>0</v>
      </c>
      <c r="HW16" s="39">
        <f>IF(HI16="",'VT lissée Caps depuis 29-12-17'!$S21-HR16,HI16-HR16)</f>
        <v>0</v>
      </c>
      <c r="HX16" s="10">
        <f t="shared" si="146"/>
        <v>0</v>
      </c>
      <c r="HZ16" s="144">
        <v>0</v>
      </c>
      <c r="IA16" s="145">
        <v>0</v>
      </c>
      <c r="IB16" s="145">
        <v>0</v>
      </c>
      <c r="IC16" s="145">
        <v>0</v>
      </c>
      <c r="ID16" s="11">
        <f>IF(HS16="",IB16-ABS('VT lissée Caps depuis 29-12-17'!$T21),IB16-HS16)</f>
        <v>0</v>
      </c>
      <c r="IE16" s="39">
        <f>IF(HT16="",IC16-'VT lissée Caps depuis 29-12-17'!$R21,IC16-HT16)</f>
        <v>0</v>
      </c>
      <c r="IF16" s="39">
        <f>IF(HR16="",'VT lissée Caps depuis 29-12-17'!$S21-IA16,HR16-IA16)</f>
        <v>0</v>
      </c>
      <c r="IG16" s="10">
        <f t="shared" si="147"/>
        <v>0</v>
      </c>
      <c r="II16" s="144">
        <v>0</v>
      </c>
      <c r="IJ16" s="145">
        <v>0</v>
      </c>
      <c r="IK16" s="145">
        <v>0</v>
      </c>
      <c r="IL16" s="145">
        <v>0</v>
      </c>
      <c r="IM16" s="11">
        <f>IF(IA16="",IK16-ABS('VT lissée Caps depuis 29-12-17'!$T21),IK16-IA16)</f>
        <v>0</v>
      </c>
      <c r="IN16" s="39">
        <f>IF(IB16="",IL16-'VT lissée Caps depuis 29-12-17'!$R21,IL16-IB16)</f>
        <v>0</v>
      </c>
      <c r="IO16" s="39">
        <f>IF(HZ16="",'VT lissée Caps depuis 29-12-17'!$S21-IJ16,HZ16-IJ16)</f>
        <v>0</v>
      </c>
      <c r="IP16" s="10">
        <f t="shared" si="148"/>
        <v>0</v>
      </c>
      <c r="IR16" s="144">
        <v>0</v>
      </c>
      <c r="IS16" s="145">
        <v>0</v>
      </c>
      <c r="IT16" s="145">
        <v>0</v>
      </c>
      <c r="IU16" s="145">
        <v>0</v>
      </c>
      <c r="IV16" s="11">
        <f>IF(IJ16="",IT16-ABS('VT lissée Caps depuis 29-12-17'!$T21),IT16-IJ16)</f>
        <v>0</v>
      </c>
      <c r="IW16" s="39">
        <f>IF(IK16="",IU16-'VT lissée Caps depuis 29-12-17'!$R21,IU16-IK16)</f>
        <v>0</v>
      </c>
      <c r="IX16" s="39">
        <f>IF(II16="",'VT lissée Caps depuis 29-12-17'!$S21-IS16,II16-IS16)</f>
        <v>0</v>
      </c>
      <c r="IY16" s="10">
        <f t="shared" si="152"/>
        <v>0</v>
      </c>
      <c r="JA16" s="144">
        <v>0</v>
      </c>
      <c r="JB16" s="145">
        <v>0</v>
      </c>
      <c r="JC16" s="145">
        <v>0</v>
      </c>
      <c r="JD16" s="145">
        <v>0</v>
      </c>
      <c r="JE16" s="11">
        <f>IF(IS16="",JC16-ABS('VT lissée Caps depuis 29-12-17'!$T21),JC16-IS16)</f>
        <v>0</v>
      </c>
      <c r="JF16" s="39">
        <f>IF(IT16="",JD16-'VT lissée Caps depuis 29-12-17'!$R21,JD16-IT16)</f>
        <v>0</v>
      </c>
      <c r="JG16" s="39">
        <f>IF(IR16="",'VT lissée Caps depuis 29-12-17'!$S21-JB16,IR16-JB16)</f>
        <v>0</v>
      </c>
      <c r="JH16" s="10">
        <f t="shared" si="150"/>
        <v>0</v>
      </c>
      <c r="JJ16" s="146"/>
      <c r="JK16" s="45"/>
      <c r="JL16" s="45"/>
      <c r="JM16" s="43"/>
      <c r="JO16" s="115">
        <f ca="1">JC16-ABS(AL16)</f>
        <v>0</v>
      </c>
    </row>
    <row r="17" spans="1:276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53">IF(BD17="",BM17-ABS($G17),BM17-BD17)</f>
        <v>-2224567.603078383</v>
      </c>
      <c r="BP17" s="38">
        <f t="shared" ref="BP17" si="154">IF(BE17="",BN17-$E17,BN17-BE17)</f>
        <v>0</v>
      </c>
      <c r="BQ17" s="38">
        <f t="shared" ref="BQ17" si="155">IF(BC17="",$F17-BL17,BC17-BL17)</f>
        <v>0</v>
      </c>
      <c r="BR17" s="31">
        <f t="shared" ref="BR17" si="156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57">IF(BM17="",BV17-ABS($G17),BV17-BM17)</f>
        <v>-1780773.3887404138</v>
      </c>
      <c r="BY17" s="38">
        <f t="shared" ref="BY17" si="158">IF(BN17="",BW17-$E17,BW17-BN17)</f>
        <v>-35091.335237069987</v>
      </c>
      <c r="BZ17" s="38">
        <f t="shared" ref="BZ17" si="159">IF(BL17="",$F17-BU17,BL17-BU17)</f>
        <v>0</v>
      </c>
      <c r="CA17" s="31">
        <f t="shared" ref="CA17" si="160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61">IF(BV17="",CE17-ABS($G17),CE17-BV17)</f>
        <v>-1609615.6922880439</v>
      </c>
      <c r="CH17" s="38">
        <f t="shared" ref="CH17" si="162">IF(BW17="",CF17-$E17,CF17-BW17)</f>
        <v>32055.984844530001</v>
      </c>
      <c r="CI17" s="38">
        <f t="shared" ref="CI17" si="163">IF(BU17="",$F17-CD17,BU17-CD17)</f>
        <v>0</v>
      </c>
      <c r="CJ17" s="31">
        <f t="shared" ref="CJ17" si="164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65">IF(CE17="",CN17-ABS($G17),CN17-CE17)</f>
        <v>-1076990.4359696647</v>
      </c>
      <c r="CQ17" s="38">
        <f t="shared" ref="CQ17" si="166">IF(CF17="",CO17-$E17,CO17-CF17)</f>
        <v>-20929.906207849272</v>
      </c>
      <c r="CR17" s="38">
        <f t="shared" ref="CR17" si="167">IF(CD17="",$F17-CM17,CD17-CM17)</f>
        <v>0</v>
      </c>
      <c r="CS17" s="31">
        <f t="shared" ref="CS17" si="168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142"/>
      <c r="GZ17" s="143"/>
      <c r="HA17" s="143"/>
      <c r="HB17" s="143"/>
      <c r="HC17" s="26"/>
      <c r="HD17" s="38"/>
      <c r="HE17" s="38"/>
      <c r="HF17" s="31"/>
      <c r="HH17" s="142"/>
      <c r="HI17" s="143"/>
      <c r="HJ17" s="143"/>
      <c r="HK17" s="143"/>
      <c r="HL17" s="26"/>
      <c r="HM17" s="38"/>
      <c r="HN17" s="38"/>
      <c r="HO17" s="31"/>
      <c r="HQ17" s="142"/>
      <c r="HR17" s="143"/>
      <c r="HS17" s="143"/>
      <c r="HT17" s="143"/>
      <c r="HU17" s="26"/>
      <c r="HV17" s="38"/>
      <c r="HW17" s="38"/>
      <c r="HX17" s="31"/>
      <c r="HZ17" s="142"/>
      <c r="IA17" s="143"/>
      <c r="IB17" s="143"/>
      <c r="IC17" s="143"/>
      <c r="ID17" s="26"/>
      <c r="IE17" s="38"/>
      <c r="IF17" s="38"/>
      <c r="IG17" s="31"/>
      <c r="II17" s="142"/>
      <c r="IJ17" s="143"/>
      <c r="IK17" s="143"/>
      <c r="IL17" s="143"/>
      <c r="IM17" s="26"/>
      <c r="IN17" s="38"/>
      <c r="IO17" s="38"/>
      <c r="IP17" s="31"/>
      <c r="IR17" s="142"/>
      <c r="IS17" s="143"/>
      <c r="IT17" s="143"/>
      <c r="IU17" s="143"/>
      <c r="IV17" s="26"/>
      <c r="IW17" s="38"/>
      <c r="IX17" s="38"/>
      <c r="IY17" s="31"/>
      <c r="JA17" s="142"/>
      <c r="JB17" s="143"/>
      <c r="JC17" s="143"/>
      <c r="JD17" s="143"/>
      <c r="JE17" s="26"/>
      <c r="JF17" s="38"/>
      <c r="JG17" s="38"/>
      <c r="JH17" s="31"/>
      <c r="JJ17" s="25"/>
      <c r="JK17" s="26"/>
      <c r="JL17" s="26"/>
      <c r="JM17" s="31"/>
      <c r="JO17" s="115"/>
    </row>
    <row r="18" spans="1:276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69">SUM(AA7:AA16)</f>
        <v>15986406.296826748</v>
      </c>
      <c r="AB18" s="35">
        <f t="shared" si="169"/>
        <v>7036303.8629909353</v>
      </c>
      <c r="AC18" s="35">
        <f t="shared" si="169"/>
        <v>8950102.4338358119</v>
      </c>
      <c r="AD18" s="35">
        <f t="shared" si="169"/>
        <v>17670033.147662759</v>
      </c>
      <c r="AE18" s="41">
        <f t="shared" si="169"/>
        <v>-3021433.2919669393</v>
      </c>
      <c r="AF18" s="41">
        <f t="shared" si="169"/>
        <v>-601590.42013136903</v>
      </c>
      <c r="AG18" s="41">
        <f t="shared" si="169"/>
        <v>-1266334.8013360826</v>
      </c>
      <c r="AH18" s="36">
        <f t="shared" si="169"/>
        <v>-1683626.8508360132</v>
      </c>
      <c r="AJ18" s="37">
        <f t="shared" ref="AJ18:AQ18" si="170">SUM(AJ7:AJ16)</f>
        <v>13354220.896151558</v>
      </c>
      <c r="AK18" s="35">
        <f t="shared" si="170"/>
        <v>6188509.0909342328</v>
      </c>
      <c r="AL18" s="35">
        <f t="shared" si="170"/>
        <v>7165711.8052173248</v>
      </c>
      <c r="AM18" s="35">
        <f t="shared" si="170"/>
        <v>17093779.148049492</v>
      </c>
      <c r="AN18" s="41">
        <f t="shared" si="170"/>
        <v>-1784390.6286184874</v>
      </c>
      <c r="AO18" s="41">
        <f t="shared" si="170"/>
        <v>-576253.99961326888</v>
      </c>
      <c r="AP18" s="41">
        <f t="shared" si="170"/>
        <v>847794.77205670287</v>
      </c>
      <c r="AQ18" s="36">
        <f t="shared" si="170"/>
        <v>-3739558.2518979344</v>
      </c>
      <c r="AR18" s="19"/>
      <c r="AS18" s="37">
        <f t="shared" ref="AS18:AZ18" si="171">SUM(AS7:AS16)</f>
        <v>10692470.1508752</v>
      </c>
      <c r="AT18" s="35">
        <f t="shared" si="171"/>
        <v>4447725.7504339898</v>
      </c>
      <c r="AU18" s="35">
        <f t="shared" si="171"/>
        <v>6244744.4004412098</v>
      </c>
      <c r="AV18" s="35">
        <f t="shared" si="171"/>
        <v>16258324.116183681</v>
      </c>
      <c r="AW18" s="41">
        <f t="shared" si="171"/>
        <v>-1141967.4047761157</v>
      </c>
      <c r="AX18" s="41">
        <f t="shared" si="171"/>
        <v>-1056455.0318658119</v>
      </c>
      <c r="AY18" s="41">
        <f t="shared" si="171"/>
        <v>1740783.3405002425</v>
      </c>
      <c r="AZ18" s="36">
        <f t="shared" si="171"/>
        <v>-5565853.9653084809</v>
      </c>
      <c r="BB18" s="37">
        <f t="shared" ref="BB18:BI18" si="172">SUM(BB7:BB16)</f>
        <v>7749776.4792504171</v>
      </c>
      <c r="BC18" s="35">
        <f t="shared" si="172"/>
        <v>2828669.2326927325</v>
      </c>
      <c r="BD18" s="35">
        <f t="shared" si="172"/>
        <v>4921107.2465576846</v>
      </c>
      <c r="BE18" s="134">
        <f t="shared" si="172"/>
        <v>15079076.2564811</v>
      </c>
      <c r="BF18" s="41">
        <f t="shared" si="172"/>
        <v>-1323637.1538835249</v>
      </c>
      <c r="BG18" s="41">
        <f t="shared" si="172"/>
        <v>-1400247.8597025806</v>
      </c>
      <c r="BH18" s="41">
        <f t="shared" si="172"/>
        <v>1619056.5177412578</v>
      </c>
      <c r="BI18" s="36">
        <f t="shared" si="172"/>
        <v>-7329299.7772306828</v>
      </c>
      <c r="BK18" s="37">
        <f t="shared" ref="BK18:BR18" si="173">SUM(BK7:BK17)</f>
        <v>7766206.4461706262</v>
      </c>
      <c r="BL18" s="35">
        <f t="shared" si="173"/>
        <v>0</v>
      </c>
      <c r="BM18" s="35">
        <f t="shared" si="173"/>
        <v>7766206.4461706262</v>
      </c>
      <c r="BN18" s="134">
        <f t="shared" si="173"/>
        <v>21491179.4685583</v>
      </c>
      <c r="BO18" s="41">
        <f t="shared" si="173"/>
        <v>-4618269.9240650572</v>
      </c>
      <c r="BP18" s="41">
        <f t="shared" si="173"/>
        <v>-1272265.9116007991</v>
      </c>
      <c r="BQ18" s="41">
        <f t="shared" si="173"/>
        <v>2894013.4254927328</v>
      </c>
      <c r="BR18" s="36">
        <f t="shared" si="173"/>
        <v>-13724973.022387676</v>
      </c>
      <c r="BT18" s="37">
        <f t="shared" ref="BT18:CA18" si="174">SUM(BT7:BT17)</f>
        <v>4965120.8743027272</v>
      </c>
      <c r="BU18" s="35">
        <f t="shared" si="174"/>
        <v>0</v>
      </c>
      <c r="BV18" s="35">
        <f t="shared" si="174"/>
        <v>4965120.8743027272</v>
      </c>
      <c r="BW18" s="134">
        <f t="shared" si="174"/>
        <v>20112013.451266475</v>
      </c>
      <c r="BX18" s="41">
        <f t="shared" si="174"/>
        <v>-2801085.571867899</v>
      </c>
      <c r="BY18" s="41">
        <f t="shared" si="174"/>
        <v>-1600166.0172918274</v>
      </c>
      <c r="BZ18" s="41">
        <f t="shared" si="174"/>
        <v>0</v>
      </c>
      <c r="CA18" s="36">
        <f t="shared" si="174"/>
        <v>-15146892.576963745</v>
      </c>
      <c r="CC18" s="37">
        <f t="shared" ref="CC18:CJ18" si="175">SUM(CC7:CC17)</f>
        <v>2663628.315781116</v>
      </c>
      <c r="CD18" s="35">
        <f t="shared" si="175"/>
        <v>0</v>
      </c>
      <c r="CE18" s="35">
        <f t="shared" si="175"/>
        <v>2663628.315781116</v>
      </c>
      <c r="CF18" s="134">
        <f t="shared" si="175"/>
        <v>18882920.344026472</v>
      </c>
      <c r="CG18" s="41">
        <f t="shared" si="175"/>
        <v>-2301492.5585216112</v>
      </c>
      <c r="CH18" s="41">
        <f t="shared" si="175"/>
        <v>-1450093.1072399989</v>
      </c>
      <c r="CI18" s="41">
        <f t="shared" si="175"/>
        <v>0</v>
      </c>
      <c r="CJ18" s="36">
        <f t="shared" si="175"/>
        <v>-16219292.02824536</v>
      </c>
      <c r="CL18" s="37">
        <f t="shared" ref="CL18:CS18" si="176">SUM(CL7:CL17)</f>
        <v>1075300.2810488795</v>
      </c>
      <c r="CM18" s="35">
        <f t="shared" si="176"/>
        <v>0</v>
      </c>
      <c r="CN18" s="35">
        <f t="shared" si="176"/>
        <v>1075300.2810488795</v>
      </c>
      <c r="CO18" s="134">
        <f t="shared" si="176"/>
        <v>17475841.971597146</v>
      </c>
      <c r="CP18" s="41">
        <f t="shared" si="176"/>
        <v>-1588328.0347322365</v>
      </c>
      <c r="CQ18" s="41">
        <f t="shared" si="176"/>
        <v>-1628078.3724293292</v>
      </c>
      <c r="CR18" s="41">
        <f t="shared" si="176"/>
        <v>0</v>
      </c>
      <c r="CS18" s="36">
        <f t="shared" si="176"/>
        <v>-16400541.690548265</v>
      </c>
      <c r="CU18" s="37">
        <f t="shared" ref="CU18:DB18" si="177">SUM(CU7:CU17)</f>
        <v>1839347.9188996607</v>
      </c>
      <c r="CV18" s="35">
        <f t="shared" si="177"/>
        <v>0</v>
      </c>
      <c r="CW18" s="35">
        <f t="shared" si="177"/>
        <v>1839347.9188996607</v>
      </c>
      <c r="CX18" s="134">
        <f t="shared" si="177"/>
        <v>15336485.167217977</v>
      </c>
      <c r="CY18" s="41">
        <f t="shared" si="177"/>
        <v>764047.63785078132</v>
      </c>
      <c r="CZ18" s="41">
        <f t="shared" si="177"/>
        <v>-2139356.8043791661</v>
      </c>
      <c r="DA18" s="41">
        <f t="shared" si="177"/>
        <v>0</v>
      </c>
      <c r="DB18" s="36">
        <f t="shared" si="177"/>
        <v>-13497137.248318315</v>
      </c>
      <c r="DD18" s="37">
        <f t="shared" ref="DD18:DK18" si="178">SUM(DD7:DD17)</f>
        <v>5330413.5805654535</v>
      </c>
      <c r="DE18" s="35">
        <f t="shared" si="178"/>
        <v>0</v>
      </c>
      <c r="DF18" s="35">
        <f t="shared" si="178"/>
        <v>5330413.5805654535</v>
      </c>
      <c r="DG18" s="147">
        <f t="shared" si="178"/>
        <v>-9327497.9012515731</v>
      </c>
      <c r="DH18" s="41">
        <f t="shared" si="178"/>
        <v>3491065.6616657921</v>
      </c>
      <c r="DI18" s="41">
        <f t="shared" si="178"/>
        <v>-24663983.06846955</v>
      </c>
      <c r="DJ18" s="41">
        <f t="shared" si="178"/>
        <v>0</v>
      </c>
      <c r="DK18" s="36">
        <f t="shared" si="178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79">SUM(EE7:EE17)</f>
        <v>7706183.8894386766</v>
      </c>
      <c r="EF18" s="35">
        <f t="shared" si="179"/>
        <v>6810866.0959285349</v>
      </c>
      <c r="EG18" s="35">
        <f t="shared" si="179"/>
        <v>895317.79351014132</v>
      </c>
      <c r="EH18" s="147">
        <f t="shared" si="179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80">SUM(EN7:EN17)</f>
        <v>9025229.8106104918</v>
      </c>
      <c r="EO18" s="35">
        <f t="shared" si="180"/>
        <v>8298096.513403995</v>
      </c>
      <c r="EP18" s="35">
        <f t="shared" si="180"/>
        <v>727133.29720649729</v>
      </c>
      <c r="EQ18" s="147">
        <f t="shared" si="180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81">SUM(EW7:EW17)</f>
        <v>6373516.2887944626</v>
      </c>
      <c r="EX18" s="35">
        <f t="shared" si="181"/>
        <v>5104886.8667119006</v>
      </c>
      <c r="EY18" s="35">
        <f t="shared" si="181"/>
        <v>1268629.4220825618</v>
      </c>
      <c r="EZ18" s="147">
        <f t="shared" si="181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82">SUM(FF7:FF17)</f>
        <v>11937361.030216817</v>
      </c>
      <c r="FG18" s="35">
        <f t="shared" si="182"/>
        <v>11611922.908301823</v>
      </c>
      <c r="FH18" s="35">
        <f t="shared" si="182"/>
        <v>325438.12191499374</v>
      </c>
      <c r="FI18" s="147">
        <f t="shared" si="182"/>
        <v>-5198275.3334793374</v>
      </c>
      <c r="FJ18" s="152">
        <f t="shared" si="182"/>
        <v>-943191.30016756791</v>
      </c>
      <c r="FK18" s="41">
        <f t="shared" si="182"/>
        <v>156868.39731919943</v>
      </c>
      <c r="FL18" s="152">
        <f t="shared" si="182"/>
        <v>-6507036.0415899232</v>
      </c>
      <c r="FM18" s="36">
        <f t="shared" si="182"/>
        <v>16717243.744676674</v>
      </c>
      <c r="FO18" s="37">
        <f t="shared" ref="FO18" si="183">SUM(FO7:FO17)</f>
        <v>15827343.043407055</v>
      </c>
      <c r="FP18" s="35">
        <f t="shared" ref="FP18" si="184">SUM(FP7:FP17)</f>
        <v>15669486.759133212</v>
      </c>
      <c r="FQ18" s="35">
        <f t="shared" ref="FQ18" si="185">SUM(FQ7:FQ17)</f>
        <v>157856.28427384212</v>
      </c>
      <c r="FR18" s="147">
        <f t="shared" ref="FR18" si="186">SUM(FR7:FR17)</f>
        <v>-5157892.0967253689</v>
      </c>
      <c r="FS18" s="152">
        <f t="shared" ref="FS18" si="187">SUM(FS7:FS17)</f>
        <v>-167581.83764115162</v>
      </c>
      <c r="FT18" s="41">
        <f t="shared" ref="FT18" si="188">SUM(FT7:FT17)</f>
        <v>40383.236753968027</v>
      </c>
      <c r="FU18" s="152">
        <f t="shared" ref="FU18" si="189">SUM(FU7:FU17)</f>
        <v>-4057563.8508313899</v>
      </c>
      <c r="FV18" s="36">
        <f t="shared" ref="FV18" si="190">SUM(FV7:FV17)</f>
        <v>20066504.115491282</v>
      </c>
      <c r="FX18" s="37">
        <f t="shared" ref="FX18:GE18" si="191">SUM(FX7:FX17)</f>
        <v>15542840.976802904</v>
      </c>
      <c r="FY18" s="35">
        <f t="shared" si="191"/>
        <v>15377315.157316931</v>
      </c>
      <c r="FZ18" s="35">
        <f t="shared" si="191"/>
        <v>165525.81948597496</v>
      </c>
      <c r="GA18" s="147">
        <f t="shared" si="191"/>
        <v>-4784760.2378525967</v>
      </c>
      <c r="GB18" s="152">
        <f t="shared" si="191"/>
        <v>7669.5352121328469</v>
      </c>
      <c r="GC18" s="41">
        <f t="shared" si="191"/>
        <v>373131.85887277278</v>
      </c>
      <c r="GD18" s="152">
        <f t="shared" si="191"/>
        <v>292171.60181628354</v>
      </c>
      <c r="GE18" s="36">
        <f t="shared" si="191"/>
        <v>19423760.241949208</v>
      </c>
      <c r="GG18" s="37">
        <f t="shared" ref="GG18:GN18" si="192">SUM(GG7:GG17)</f>
        <v>14560786.010291299</v>
      </c>
      <c r="GH18" s="35">
        <f t="shared" si="192"/>
        <v>14339400.400520056</v>
      </c>
      <c r="GI18" s="35">
        <f t="shared" si="192"/>
        <v>221385.60977124306</v>
      </c>
      <c r="GJ18" s="147">
        <f t="shared" si="192"/>
        <v>-4795192.0473410869</v>
      </c>
      <c r="GK18" s="152">
        <f t="shared" si="192"/>
        <v>55859.7902852681</v>
      </c>
      <c r="GL18" s="41">
        <f t="shared" si="192"/>
        <v>-10431.809488490428</v>
      </c>
      <c r="GM18" s="152">
        <f t="shared" si="192"/>
        <v>1037914.7567968743</v>
      </c>
      <c r="GN18" s="36">
        <f t="shared" si="192"/>
        <v>18524389.072947107</v>
      </c>
      <c r="GP18" s="37">
        <f>SUM(GP7:GP17)</f>
        <v>17414842.426279426</v>
      </c>
      <c r="GQ18" s="35">
        <f t="shared" ref="GQ18:GW18" si="193">SUM(GQ7:GQ17)</f>
        <v>17304089.751276091</v>
      </c>
      <c r="GR18" s="35">
        <f t="shared" si="193"/>
        <v>110752.67500333348</v>
      </c>
      <c r="GS18" s="147">
        <f t="shared" si="193"/>
        <v>-4628526.1198994322</v>
      </c>
      <c r="GT18" s="152">
        <f t="shared" si="193"/>
        <v>-110632.93476790958</v>
      </c>
      <c r="GU18" s="41">
        <f t="shared" si="193"/>
        <v>166665.92744165464</v>
      </c>
      <c r="GV18" s="152">
        <f t="shared" si="193"/>
        <v>-2964689.3507560361</v>
      </c>
      <c r="GW18" s="36">
        <f t="shared" si="193"/>
        <v>20919745.905566633</v>
      </c>
      <c r="GY18" s="37">
        <f>SUM(GY7:GY17)</f>
        <v>15743966.450542476</v>
      </c>
      <c r="GZ18" s="35">
        <f t="shared" ref="GZ18:HF18" si="194">SUM(GZ7:GZ17)</f>
        <v>15572850.673589792</v>
      </c>
      <c r="HA18" s="35">
        <f t="shared" si="194"/>
        <v>171115.77695268393</v>
      </c>
      <c r="HB18" s="147">
        <f t="shared" si="194"/>
        <v>-4266484.4466259424</v>
      </c>
      <c r="HC18" s="152">
        <f t="shared" si="194"/>
        <v>60363.101949350443</v>
      </c>
      <c r="HD18" s="41">
        <f t="shared" si="194"/>
        <v>362041.67327349022</v>
      </c>
      <c r="HE18" s="152">
        <f t="shared" si="194"/>
        <v>1731239.0776863</v>
      </c>
      <c r="HF18" s="36">
        <f t="shared" si="194"/>
        <v>19016618.96014249</v>
      </c>
      <c r="HH18" s="37">
        <f>SUM(HH7:HH17)</f>
        <v>18029044.220209301</v>
      </c>
      <c r="HI18" s="35">
        <f t="shared" ref="HI18:HO18" si="195">SUM(HI7:HI17)</f>
        <v>17932275.098927081</v>
      </c>
      <c r="HJ18" s="35">
        <f t="shared" si="195"/>
        <v>96769.121282221051</v>
      </c>
      <c r="HK18" s="147">
        <f t="shared" si="195"/>
        <v>-4249482.0908680148</v>
      </c>
      <c r="HL18" s="152">
        <f t="shared" si="195"/>
        <v>-74346.655670462875</v>
      </c>
      <c r="HM18" s="41">
        <f t="shared" si="195"/>
        <v>17002.35575792742</v>
      </c>
      <c r="HN18" s="152">
        <f t="shared" si="195"/>
        <v>-2359424.425337289</v>
      </c>
      <c r="HO18" s="36">
        <f t="shared" si="195"/>
        <v>20971386.275754221</v>
      </c>
      <c r="HQ18" s="37">
        <f>SUM(HQ7:HQ17)</f>
        <v>16399490.233086735</v>
      </c>
      <c r="HR18" s="35">
        <f t="shared" ref="HR18:HX18" si="196">SUM(HR7:HR17)</f>
        <v>16251176.729954332</v>
      </c>
      <c r="HS18" s="35">
        <f t="shared" si="196"/>
        <v>148313.50313240197</v>
      </c>
      <c r="HT18" s="147">
        <f t="shared" si="196"/>
        <v>-4280140.4484518105</v>
      </c>
      <c r="HU18" s="152">
        <f t="shared" si="196"/>
        <v>51544.381850180915</v>
      </c>
      <c r="HV18" s="41">
        <f t="shared" si="196"/>
        <v>-30658.357583796344</v>
      </c>
      <c r="HW18" s="152">
        <f t="shared" si="196"/>
        <v>1681098.3689727481</v>
      </c>
      <c r="HX18" s="36">
        <f t="shared" si="196"/>
        <v>19600305.313653026</v>
      </c>
      <c r="HZ18" s="37">
        <f>SUM(HZ7:HZ17)</f>
        <v>15259176.163623331</v>
      </c>
      <c r="IA18" s="35">
        <f t="shared" ref="IA18:IG18" si="197">SUM(IA7:IA17)</f>
        <v>15078677.255400904</v>
      </c>
      <c r="IB18" s="35">
        <f t="shared" si="197"/>
        <v>180498.90822242852</v>
      </c>
      <c r="IC18" s="147">
        <f t="shared" si="197"/>
        <v>-3909938.0783357606</v>
      </c>
      <c r="ID18" s="152">
        <f t="shared" si="197"/>
        <v>32185.405090026557</v>
      </c>
      <c r="IE18" s="41">
        <f t="shared" si="197"/>
        <v>370202.37011605036</v>
      </c>
      <c r="IF18" s="152">
        <f t="shared" si="197"/>
        <v>1172499.4745534295</v>
      </c>
      <c r="IG18" s="36">
        <f t="shared" si="197"/>
        <v>18039672.604369253</v>
      </c>
      <c r="II18" s="37">
        <f>SUM(II7:II17)</f>
        <v>15494078.94274072</v>
      </c>
      <c r="IJ18" s="35">
        <f t="shared" ref="IJ18:IP18" si="198">SUM(IJ7:IJ17)</f>
        <v>15290491.676557649</v>
      </c>
      <c r="IK18" s="35">
        <f t="shared" si="198"/>
        <v>203587.26618307317</v>
      </c>
      <c r="IL18" s="147">
        <f t="shared" si="198"/>
        <v>-3918903.390147903</v>
      </c>
      <c r="IM18" s="152">
        <f t="shared" si="198"/>
        <v>-14875089.989217829</v>
      </c>
      <c r="IN18" s="41">
        <f t="shared" si="198"/>
        <v>-4099402.2983703315</v>
      </c>
      <c r="IO18" s="152">
        <f t="shared" si="198"/>
        <v>-31315.512934315833</v>
      </c>
      <c r="IP18" s="36">
        <f t="shared" si="198"/>
        <v>18232358.784668211</v>
      </c>
      <c r="IR18" s="37">
        <f t="shared" ref="IR18:IY18" si="199">SUM(IR7:IR17)</f>
        <v>16622360.177149359</v>
      </c>
      <c r="IS18" s="35">
        <f t="shared" si="199"/>
        <v>16500890.958547764</v>
      </c>
      <c r="IT18" s="35">
        <f t="shared" si="199"/>
        <v>121469.21860159328</v>
      </c>
      <c r="IU18" s="147">
        <f t="shared" si="199"/>
        <v>-3770944.8734263065</v>
      </c>
      <c r="IV18" s="152">
        <f t="shared" si="199"/>
        <v>-15169022.457956053</v>
      </c>
      <c r="IW18" s="41">
        <f t="shared" si="199"/>
        <v>-3974532.1396093802</v>
      </c>
      <c r="IX18" s="152">
        <f t="shared" si="199"/>
        <v>-1006812.0158070445</v>
      </c>
      <c r="IY18" s="36">
        <f t="shared" si="199"/>
        <v>19649370.00160072</v>
      </c>
      <c r="JA18" s="37">
        <f t="shared" ref="JA18" ca="1" si="200">SUM(JA7:JA17)</f>
        <v>14305825.393065169</v>
      </c>
      <c r="JB18" s="35">
        <f t="shared" ref="JB18" ca="1" si="201">SUM(JB7:JB17)</f>
        <v>14174532.85333072</v>
      </c>
      <c r="JC18" s="35">
        <f t="shared" ref="JC18" ca="1" si="202">SUM(JC7:JC17)</f>
        <v>131292.53973444784</v>
      </c>
      <c r="JD18" s="147">
        <f t="shared" ref="JD18" ca="1" si="203">SUM(JD7:JD17)</f>
        <v>-3409637.6662646034</v>
      </c>
      <c r="JE18" s="152">
        <f t="shared" ref="JE18" ca="1" si="204">SUM(JE7:JE17)</f>
        <v>-16369598.418813318</v>
      </c>
      <c r="JF18" s="41">
        <f t="shared" ref="JF18" ca="1" si="205">SUM(JF7:JF17)</f>
        <v>-3531106.8848661967</v>
      </c>
      <c r="JG18" s="152">
        <f t="shared" ref="JG18" ca="1" si="206">SUM(JG7:JG17)</f>
        <v>2447827.3238186371</v>
      </c>
      <c r="JH18" s="36">
        <f t="shared" ref="JH18" si="207">SUM(JH7:JH17)</f>
        <v>17020324.088756889</v>
      </c>
      <c r="JJ18" s="156">
        <f ca="1">SUM(JJ7:JJ17)</f>
        <v>-8311107.6274150517</v>
      </c>
      <c r="JK18" s="35">
        <f ca="1">SUM(JK7:JK17)</f>
        <v>11639282.877364328</v>
      </c>
      <c r="JL18" s="155">
        <f ca="1">SUM(JL7:JL17)</f>
        <v>3318351.9288164284</v>
      </c>
      <c r="JM18" s="36">
        <f ca="1">SUM(JM7:JM17)</f>
        <v>16713645.914597534</v>
      </c>
      <c r="JO18" s="153">
        <f ca="1">SUM(JO7:JO17)</f>
        <v>-5196236.5391816068</v>
      </c>
    </row>
    <row r="19" spans="1:276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9"/>
      <c r="IS19" s="19"/>
      <c r="IT19" s="19"/>
      <c r="IU19" s="19"/>
      <c r="IV19" s="19"/>
      <c r="IW19" s="19"/>
      <c r="IX19" s="19"/>
      <c r="IY19" s="19"/>
      <c r="JA19" s="19"/>
      <c r="JB19" s="19"/>
      <c r="JC19" s="19"/>
      <c r="JD19" s="19"/>
      <c r="JE19" s="19"/>
      <c r="JF19" s="19"/>
      <c r="JG19" s="19"/>
      <c r="JH19" s="19"/>
      <c r="JJ19" s="160" t="s">
        <v>96</v>
      </c>
      <c r="JK19"/>
      <c r="JL19"/>
    </row>
    <row r="20" spans="1:276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9"/>
      <c r="IS20" s="19"/>
      <c r="IT20" s="19"/>
      <c r="IU20" s="19"/>
      <c r="IV20" s="19"/>
      <c r="IW20" s="19"/>
      <c r="IX20" s="19"/>
      <c r="IY20" s="19"/>
      <c r="JA20" s="19"/>
      <c r="JB20" s="19"/>
      <c r="JC20" s="19"/>
      <c r="JD20" s="19"/>
      <c r="JE20" s="19"/>
      <c r="JF20" s="19"/>
      <c r="JG20" s="19"/>
      <c r="JH20" s="19"/>
      <c r="JJ20" s="161"/>
      <c r="JK20"/>
      <c r="JL20"/>
    </row>
    <row r="21" spans="1:276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9"/>
      <c r="IS21" s="19"/>
      <c r="IT21" s="19"/>
      <c r="IU21" s="19"/>
      <c r="IV21" s="19"/>
      <c r="IW21" s="19"/>
      <c r="IX21" s="19"/>
      <c r="IY21" s="19"/>
      <c r="JA21" s="19"/>
      <c r="JB21" s="19"/>
      <c r="JC21" s="19"/>
      <c r="JD21" s="19"/>
      <c r="JE21" s="19"/>
      <c r="JF21" s="19"/>
      <c r="JG21" s="19"/>
      <c r="JH21" s="19"/>
      <c r="JJ21" s="162"/>
      <c r="JK21"/>
      <c r="JL21"/>
      <c r="JP21" s="154"/>
    </row>
    <row r="22" spans="1:276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40"/>
      <c r="GZ22" s="140"/>
      <c r="HA22" s="140" t="s">
        <v>133</v>
      </c>
      <c r="HB22" s="140"/>
      <c r="HC22" s="140"/>
      <c r="HD22" s="140"/>
      <c r="HE22" s="140"/>
      <c r="HF22" s="140"/>
      <c r="HH22" s="140"/>
      <c r="HI22" s="140"/>
      <c r="HJ22" s="140" t="s">
        <v>133</v>
      </c>
      <c r="HK22" s="140"/>
      <c r="HL22" s="140"/>
      <c r="HM22" s="140"/>
      <c r="HN22" s="140"/>
      <c r="HO22" s="140"/>
      <c r="HQ22" s="140"/>
      <c r="HR22" s="140"/>
      <c r="HS22" s="140" t="s">
        <v>133</v>
      </c>
      <c r="HT22" s="140"/>
      <c r="HU22" s="140"/>
      <c r="HV22" s="140"/>
      <c r="HW22" s="140"/>
      <c r="HX22" s="140"/>
      <c r="HZ22" s="140"/>
      <c r="IA22" s="140"/>
      <c r="IB22" s="140" t="s">
        <v>133</v>
      </c>
      <c r="IC22" s="140"/>
      <c r="ID22" s="140"/>
      <c r="IE22" s="140"/>
      <c r="IF22" s="140"/>
      <c r="IG22" s="140"/>
      <c r="II22" s="140"/>
      <c r="IJ22" s="140"/>
      <c r="IK22" s="140" t="s">
        <v>133</v>
      </c>
      <c r="IL22" s="140"/>
      <c r="IM22" s="140"/>
      <c r="IN22" s="140"/>
      <c r="IO22" s="140"/>
      <c r="IP22" s="140"/>
      <c r="IR22" s="140"/>
      <c r="IS22" s="140"/>
      <c r="IT22" s="140" t="s">
        <v>133</v>
      </c>
      <c r="IU22" s="140"/>
      <c r="IV22" s="140"/>
      <c r="IW22" s="140"/>
      <c r="IX22" s="140"/>
      <c r="IY22" s="140"/>
      <c r="JA22" s="140"/>
      <c r="JB22" s="140"/>
      <c r="JC22" s="140" t="s">
        <v>133</v>
      </c>
      <c r="JD22" s="140"/>
      <c r="JE22" s="140"/>
      <c r="JF22" s="140"/>
      <c r="JG22" s="140"/>
      <c r="JH22" s="140"/>
      <c r="JJ22" s="105" t="s">
        <v>84</v>
      </c>
      <c r="JK22" s="105" t="s">
        <v>86</v>
      </c>
      <c r="JL22" s="105" t="s">
        <v>87</v>
      </c>
    </row>
    <row r="23" spans="1:276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 s="19"/>
      <c r="IS23" s="19"/>
      <c r="IT23" s="19"/>
      <c r="IU23" s="19"/>
      <c r="IV23" s="19"/>
      <c r="IW23" s="19"/>
      <c r="IX23" s="19"/>
      <c r="IY23" s="19"/>
      <c r="JA23" s="19"/>
      <c r="JB23" s="19"/>
      <c r="JC23" s="19"/>
      <c r="JD23" s="19"/>
      <c r="JE23" s="19"/>
      <c r="JF23" s="19"/>
      <c r="JG23" s="19"/>
      <c r="JH23" s="19"/>
      <c r="JJ23"/>
      <c r="JK23"/>
      <c r="JL23"/>
    </row>
    <row r="24" spans="1:276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 s="107"/>
      <c r="GZ24" s="108"/>
      <c r="HH24" s="107"/>
      <c r="HI24" s="108"/>
      <c r="HQ24" s="107"/>
      <c r="HR24" s="108"/>
      <c r="HZ24" s="107"/>
      <c r="IA24" s="108"/>
      <c r="II24" s="107"/>
      <c r="IJ24" s="108"/>
      <c r="IR24" s="107"/>
      <c r="IS24" s="108"/>
      <c r="JA24" s="107"/>
      <c r="JB24" s="108"/>
      <c r="JJ24"/>
      <c r="JK24"/>
      <c r="JL24"/>
    </row>
    <row r="25" spans="1:276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 s="107"/>
      <c r="GZ25" s="108"/>
      <c r="HH25" s="107"/>
      <c r="HI25" s="108"/>
      <c r="HQ25" s="107"/>
      <c r="HR25" s="108"/>
      <c r="HZ25" s="107"/>
      <c r="IA25" s="108"/>
      <c r="II25" s="107"/>
      <c r="IJ25" s="108"/>
      <c r="IR25" s="107"/>
      <c r="IS25" s="108"/>
      <c r="JA25" s="107"/>
      <c r="JB25" s="108"/>
      <c r="JJ25"/>
      <c r="JK25"/>
      <c r="JL25"/>
    </row>
    <row r="26" spans="1:276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  <c r="GY26" s="107"/>
      <c r="GZ26" s="108"/>
      <c r="HH26" s="107"/>
      <c r="HI26" s="108"/>
      <c r="HQ26" s="107"/>
      <c r="HR26" s="108"/>
      <c r="HZ26" s="107"/>
      <c r="IA26" s="108"/>
      <c r="II26" s="107"/>
      <c r="IJ26" s="108"/>
      <c r="IR26" s="107"/>
      <c r="IS26" s="108"/>
      <c r="JA26" s="107"/>
      <c r="JB26" s="108"/>
    </row>
    <row r="27" spans="1:276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  <c r="GY27" s="107"/>
      <c r="GZ27" s="108"/>
      <c r="HH27" s="107"/>
      <c r="HI27" s="108"/>
      <c r="HQ27" s="107"/>
      <c r="HR27" s="108"/>
      <c r="HZ27" s="107"/>
      <c r="IA27" s="108"/>
      <c r="II27" s="107"/>
      <c r="IJ27" s="108"/>
      <c r="IR27" s="107"/>
      <c r="IS27" s="108"/>
      <c r="JA27" s="107"/>
      <c r="JB27" s="108"/>
    </row>
    <row r="28" spans="1:276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  <c r="GY28" s="107"/>
      <c r="GZ28" s="108"/>
      <c r="HH28" s="107"/>
      <c r="HI28" s="108"/>
      <c r="HQ28" s="107"/>
      <c r="HR28" s="108"/>
      <c r="HZ28" s="107"/>
      <c r="IA28" s="108"/>
      <c r="II28" s="107"/>
      <c r="IJ28" s="108"/>
      <c r="IR28" s="107"/>
      <c r="IS28" s="108"/>
      <c r="JA28" s="107"/>
      <c r="JB28" s="108"/>
    </row>
    <row r="29" spans="1:276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  <c r="GY29" s="107"/>
      <c r="GZ29" s="108"/>
      <c r="HH29" s="107"/>
      <c r="HI29" s="108"/>
      <c r="HQ29" s="107"/>
      <c r="HR29" s="108"/>
      <c r="HZ29" s="107"/>
      <c r="IA29" s="108"/>
      <c r="II29" s="107"/>
      <c r="IJ29" s="108"/>
      <c r="IR29" s="107"/>
      <c r="IS29" s="108"/>
      <c r="JA29" s="107"/>
      <c r="JB29" s="108"/>
    </row>
    <row r="30" spans="1:276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  <c r="GY30" s="107"/>
      <c r="GZ30" s="108"/>
      <c r="HH30" s="107"/>
      <c r="HI30" s="108"/>
      <c r="HQ30" s="107"/>
      <c r="HR30" s="108"/>
      <c r="HZ30" s="107"/>
      <c r="IA30" s="108"/>
      <c r="II30" s="107"/>
      <c r="IJ30" s="108"/>
      <c r="IR30" s="107"/>
      <c r="IS30" s="108"/>
      <c r="JA30" s="107"/>
      <c r="JB30" s="108"/>
    </row>
    <row r="31" spans="1:276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  <c r="GY31" s="107"/>
      <c r="GZ31" s="108"/>
      <c r="HH31" s="107"/>
      <c r="HI31" s="108"/>
      <c r="HQ31" s="107"/>
      <c r="HR31" s="108"/>
      <c r="HZ31" s="107"/>
      <c r="IA31" s="108"/>
      <c r="II31" s="107"/>
      <c r="IJ31" s="108"/>
      <c r="IR31" s="107"/>
      <c r="IS31" s="108"/>
      <c r="JA31" s="107"/>
      <c r="JB31" s="108"/>
    </row>
    <row r="32" spans="1:276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  <c r="GY32" s="107"/>
      <c r="GZ32" s="108"/>
      <c r="HH32" s="107"/>
      <c r="HI32" s="108"/>
      <c r="HQ32" s="107"/>
      <c r="HR32" s="108"/>
      <c r="HZ32" s="107"/>
      <c r="IA32" s="108"/>
      <c r="II32" s="107"/>
      <c r="IJ32" s="108"/>
      <c r="IR32" s="107"/>
      <c r="IS32" s="108"/>
      <c r="JA32" s="107"/>
      <c r="JB32" s="108"/>
    </row>
    <row r="33" spans="1:262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  <c r="GY33" s="107"/>
      <c r="GZ33" s="108"/>
      <c r="HH33" s="107"/>
      <c r="HI33" s="108"/>
      <c r="HQ33" s="107"/>
      <c r="HR33" s="108"/>
      <c r="HZ33" s="107"/>
      <c r="IA33" s="108"/>
      <c r="II33" s="107"/>
      <c r="IJ33" s="108"/>
      <c r="IR33" s="107"/>
      <c r="IS33" s="108"/>
      <c r="JA33" s="107"/>
      <c r="JB33" s="108"/>
    </row>
    <row r="34" spans="1:262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  <c r="GY34" s="107"/>
      <c r="GZ34" s="108"/>
      <c r="HH34" s="107"/>
      <c r="HI34" s="108"/>
      <c r="HQ34" s="107"/>
      <c r="HR34" s="108"/>
      <c r="HZ34" s="107"/>
      <c r="IA34" s="108"/>
      <c r="II34" s="107"/>
      <c r="IJ34" s="108"/>
      <c r="IR34" s="107"/>
      <c r="IS34" s="108"/>
      <c r="JA34" s="107"/>
      <c r="JB34" s="108"/>
    </row>
    <row r="35" spans="1:262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  <c r="GY35" s="107"/>
      <c r="HH35" s="107"/>
      <c r="HQ35" s="107"/>
      <c r="HZ35" s="107"/>
      <c r="II35" s="107"/>
      <c r="IR35" s="107"/>
      <c r="JA35" s="107"/>
    </row>
    <row r="36" spans="1:262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  <c r="GY36" s="107"/>
      <c r="HH36" s="107"/>
      <c r="HQ36" s="107"/>
      <c r="HZ36" s="107"/>
      <c r="II36" s="107"/>
      <c r="IR36" s="107"/>
      <c r="JA36" s="107"/>
    </row>
    <row r="37" spans="1:262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  <c r="GY37" s="107"/>
      <c r="GZ37" s="108"/>
      <c r="HH37" s="107"/>
      <c r="HI37" s="108"/>
      <c r="HQ37" s="107"/>
      <c r="HR37" s="108"/>
      <c r="HZ37" s="107"/>
      <c r="IA37" s="108"/>
      <c r="II37" s="107"/>
      <c r="IJ37" s="108"/>
      <c r="IR37" s="107"/>
      <c r="IS37" s="108"/>
      <c r="JA37" s="107"/>
      <c r="JB37" s="108"/>
    </row>
    <row r="38" spans="1:262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262" x14ac:dyDescent="0.2">
      <c r="A39"/>
    </row>
    <row r="40" spans="1:262" x14ac:dyDescent="0.2">
      <c r="A40"/>
    </row>
    <row r="41" spans="1:262" x14ac:dyDescent="0.2">
      <c r="A41"/>
    </row>
    <row r="42" spans="1:262" x14ac:dyDescent="0.2">
      <c r="A42"/>
    </row>
    <row r="43" spans="1:262" x14ac:dyDescent="0.2">
      <c r="A43"/>
      <c r="AS43" s="107"/>
      <c r="AT43" s="108"/>
      <c r="BB43" s="107"/>
      <c r="BC43" s="108"/>
      <c r="BK43" s="107"/>
      <c r="BL43" s="108"/>
    </row>
    <row r="44" spans="1:262" x14ac:dyDescent="0.2">
      <c r="A44"/>
    </row>
    <row r="45" spans="1:262" x14ac:dyDescent="0.2">
      <c r="A45"/>
      <c r="AS45" s="107"/>
      <c r="AT45" s="108"/>
      <c r="BB45" s="107"/>
      <c r="BC45" s="108"/>
      <c r="BK45" s="107"/>
      <c r="BL45" s="108"/>
    </row>
    <row r="46" spans="1:262" x14ac:dyDescent="0.2">
      <c r="A46"/>
    </row>
    <row r="47" spans="1:262" x14ac:dyDescent="0.2">
      <c r="A47"/>
      <c r="AS47" s="107"/>
      <c r="AT47" s="108"/>
      <c r="BB47" s="107"/>
      <c r="BC47" s="108"/>
      <c r="BK47" s="107"/>
      <c r="BL47" s="108"/>
    </row>
    <row r="48" spans="1:262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35">
    <mergeCell ref="CL5:CS5"/>
    <mergeCell ref="JA5:JH5"/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JO5:JR5"/>
    <mergeCell ref="JJ5:JM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  <mergeCell ref="II5:IP5"/>
    <mergeCell ref="HQ5:HX5"/>
    <mergeCell ref="GY5:HF5"/>
    <mergeCell ref="HH5:HO5"/>
    <mergeCell ref="IR5:IY5"/>
    <mergeCell ref="CU5:DB5"/>
    <mergeCell ref="HZ5:IG5"/>
    <mergeCell ref="JJ19:JJ21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80"/>
      <c r="B2" s="180"/>
      <c r="C2" s="180"/>
      <c r="D2" s="180"/>
      <c r="E2" s="180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81"/>
      <c r="B3" s="181"/>
      <c r="C3" s="181"/>
      <c r="D3" s="181"/>
      <c r="E3" s="181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2" t="s">
        <v>102</v>
      </c>
      <c r="W4" s="173"/>
      <c r="X4" s="89"/>
      <c r="Y4" s="172" t="s">
        <v>103</v>
      </c>
      <c r="Z4" s="173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89"/>
      <c r="T5" s="173"/>
      <c r="V5" s="172">
        <v>43101</v>
      </c>
      <c r="W5" s="173"/>
      <c r="X5" s="89"/>
      <c r="Y5" s="172">
        <v>43282</v>
      </c>
      <c r="Z5" s="173"/>
      <c r="AA5" s="62"/>
    </row>
    <row r="6" spans="1:45" s="74" customFormat="1" ht="13.35" customHeight="1" x14ac:dyDescent="0.25">
      <c r="A6" s="182" t="s">
        <v>39</v>
      </c>
      <c r="B6" s="185" t="s">
        <v>40</v>
      </c>
      <c r="C6" s="182" t="s">
        <v>41</v>
      </c>
      <c r="D6" s="118"/>
      <c r="E6" s="186" t="s">
        <v>42</v>
      </c>
      <c r="F6" s="174" t="s">
        <v>43</v>
      </c>
      <c r="G6" s="174" t="s">
        <v>44</v>
      </c>
      <c r="H6" s="174" t="s">
        <v>45</v>
      </c>
      <c r="I6" s="182" t="s">
        <v>101</v>
      </c>
      <c r="J6" s="190" t="s">
        <v>46</v>
      </c>
      <c r="K6" s="191"/>
      <c r="L6" s="196" t="s">
        <v>47</v>
      </c>
      <c r="M6" s="190" t="s">
        <v>48</v>
      </c>
      <c r="N6" s="191"/>
      <c r="O6" s="199" t="s">
        <v>49</v>
      </c>
      <c r="P6" s="200"/>
      <c r="Q6" s="71"/>
      <c r="R6" s="177" t="s">
        <v>13</v>
      </c>
      <c r="S6" s="174" t="s">
        <v>98</v>
      </c>
      <c r="T6" s="174" t="s">
        <v>99</v>
      </c>
      <c r="U6" s="60"/>
      <c r="V6" s="177" t="s">
        <v>104</v>
      </c>
      <c r="W6" s="174" t="s">
        <v>99</v>
      </c>
      <c r="X6" s="89"/>
      <c r="Y6" s="177" t="s">
        <v>104</v>
      </c>
      <c r="Z6" s="174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83"/>
      <c r="B7" s="185"/>
      <c r="C7" s="183"/>
      <c r="D7" s="119" t="s">
        <v>2</v>
      </c>
      <c r="E7" s="187"/>
      <c r="F7" s="175"/>
      <c r="G7" s="175"/>
      <c r="H7" s="175"/>
      <c r="I7" s="183"/>
      <c r="J7" s="192"/>
      <c r="K7" s="193"/>
      <c r="L7" s="197"/>
      <c r="M7" s="192"/>
      <c r="N7" s="193"/>
      <c r="O7" s="201"/>
      <c r="P7" s="202"/>
      <c r="Q7" s="71"/>
      <c r="R7" s="178"/>
      <c r="S7" s="175"/>
      <c r="T7" s="175"/>
      <c r="U7" s="60"/>
      <c r="V7" s="178"/>
      <c r="W7" s="175"/>
      <c r="X7" s="89"/>
      <c r="Y7" s="178"/>
      <c r="Z7" s="175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84"/>
      <c r="B8" s="185"/>
      <c r="C8" s="184"/>
      <c r="D8" s="120"/>
      <c r="E8" s="188"/>
      <c r="F8" s="176"/>
      <c r="G8" s="176"/>
      <c r="H8" s="176"/>
      <c r="I8" s="184"/>
      <c r="J8" s="194"/>
      <c r="K8" s="195"/>
      <c r="L8" s="198"/>
      <c r="M8" s="194"/>
      <c r="N8" s="195"/>
      <c r="O8" s="203"/>
      <c r="P8" s="204"/>
      <c r="Q8" s="71"/>
      <c r="R8" s="179"/>
      <c r="S8" s="176"/>
      <c r="T8" s="176"/>
      <c r="U8" s="60"/>
      <c r="V8" s="179"/>
      <c r="W8" s="176"/>
      <c r="X8" s="89"/>
      <c r="Y8" s="179"/>
      <c r="Z8" s="176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80"/>
      <c r="B2" s="180"/>
      <c r="C2" s="180"/>
      <c r="D2" s="180"/>
      <c r="E2" s="180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81"/>
      <c r="B3" s="181"/>
      <c r="C3" s="181"/>
      <c r="D3" s="181"/>
      <c r="E3" s="181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89"/>
      <c r="T5" s="173"/>
      <c r="V5" s="172" t="s">
        <v>111</v>
      </c>
      <c r="W5" s="173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82" t="s">
        <v>39</v>
      </c>
      <c r="B6" s="185" t="s">
        <v>40</v>
      </c>
      <c r="C6" s="182" t="s">
        <v>41</v>
      </c>
      <c r="D6" s="118"/>
      <c r="E6" s="186" t="s">
        <v>42</v>
      </c>
      <c r="F6" s="174" t="s">
        <v>43</v>
      </c>
      <c r="G6" s="174" t="s">
        <v>44</v>
      </c>
      <c r="H6" s="174" t="s">
        <v>45</v>
      </c>
      <c r="I6" s="182" t="s">
        <v>101</v>
      </c>
      <c r="J6" s="190" t="s">
        <v>46</v>
      </c>
      <c r="K6" s="191"/>
      <c r="L6" s="196" t="s">
        <v>47</v>
      </c>
      <c r="M6" s="190" t="s">
        <v>48</v>
      </c>
      <c r="N6" s="191"/>
      <c r="O6" s="199" t="s">
        <v>49</v>
      </c>
      <c r="P6" s="200"/>
      <c r="Q6" s="71"/>
      <c r="R6" s="177" t="s">
        <v>13</v>
      </c>
      <c r="S6" s="174" t="s">
        <v>98</v>
      </c>
      <c r="T6" s="174" t="s">
        <v>99</v>
      </c>
      <c r="U6" s="60"/>
      <c r="V6" s="177" t="s">
        <v>104</v>
      </c>
      <c r="W6" s="174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83"/>
      <c r="B7" s="185"/>
      <c r="C7" s="183"/>
      <c r="D7" s="119" t="s">
        <v>2</v>
      </c>
      <c r="E7" s="187"/>
      <c r="F7" s="175"/>
      <c r="G7" s="175"/>
      <c r="H7" s="175"/>
      <c r="I7" s="183"/>
      <c r="J7" s="192"/>
      <c r="K7" s="193"/>
      <c r="L7" s="197"/>
      <c r="M7" s="192"/>
      <c r="N7" s="193"/>
      <c r="O7" s="201"/>
      <c r="P7" s="202"/>
      <c r="Q7" s="71"/>
      <c r="R7" s="178"/>
      <c r="S7" s="175"/>
      <c r="T7" s="175"/>
      <c r="U7" s="60"/>
      <c r="V7" s="178"/>
      <c r="W7" s="175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84"/>
      <c r="B8" s="185"/>
      <c r="C8" s="184"/>
      <c r="D8" s="120"/>
      <c r="E8" s="188"/>
      <c r="F8" s="176"/>
      <c r="G8" s="176"/>
      <c r="H8" s="176"/>
      <c r="I8" s="184"/>
      <c r="J8" s="194"/>
      <c r="K8" s="195"/>
      <c r="L8" s="198"/>
      <c r="M8" s="194"/>
      <c r="N8" s="195"/>
      <c r="O8" s="203"/>
      <c r="P8" s="204"/>
      <c r="Q8" s="71"/>
      <c r="R8" s="179"/>
      <c r="S8" s="176"/>
      <c r="T8" s="176"/>
      <c r="U8" s="60"/>
      <c r="V8" s="179"/>
      <c r="W8" s="176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5" t="s">
        <v>50</v>
      </c>
      <c r="D3" s="205"/>
      <c r="E3" s="205"/>
      <c r="F3" s="205"/>
      <c r="G3" s="205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6" t="s">
        <v>51</v>
      </c>
      <c r="D8" s="207"/>
      <c r="E8" s="207"/>
      <c r="F8" s="207"/>
      <c r="G8" s="208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KF-ELIOTT</cp:lastModifiedBy>
  <cp:lastPrinted>2018-03-12T09:53:41Z</cp:lastPrinted>
  <dcterms:created xsi:type="dcterms:W3CDTF">1996-10-14T23:33:28Z</dcterms:created>
  <dcterms:modified xsi:type="dcterms:W3CDTF">2023-08-09T08:37:16Z</dcterms:modified>
</cp:coreProperties>
</file>