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Kerius-Interne\Clients\Orpea\"/>
    </mc:Choice>
  </mc:AlternateContent>
  <xr:revisionPtr revIDLastSave="0" documentId="13_ncr:1_{91AADDF6-3BB4-4C0E-BAE3-3C343DDFB631}"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11 - G0 Eur" sheetId="124" r:id="rId8"/>
    <sheet name="2022 12 - G0 Eur" sheetId="117" r:id="rId9"/>
    <sheet name="2023 11 change" sheetId="119" r:id="rId10"/>
    <sheet name="2022 12 change" sheetId="115" r:id="rId11"/>
  </sheets>
  <definedNames>
    <definedName name="_xlnm._FilterDatabase" localSheetId="8" hidden="1">'2022 12 - G0 Eur'!$A$8:$BX$72</definedName>
    <definedName name="_xlnm._FilterDatabase" localSheetId="7" hidden="1">'2023 11 - G0 Eur'!$A$8:$BZ$52</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11 - G0 Eur'!$A$1</definedName>
    <definedName name="fxPortfolioInput" localSheetId="9">'2023 11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11 - G0 Eur'!$A$1:$Y$56</definedName>
    <definedName name="_xlnm.Print_Area" localSheetId="9">'2023 11 change'!$A$1:$AA$31</definedName>
    <definedName name="_xlnm.Print_Area" localSheetId="0">Synthèse!$A$1:$K$12</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1" l="1"/>
  <c r="H6" i="1" s="1"/>
  <c r="H7" i="1" s="1"/>
  <c r="O13" i="16"/>
  <c r="Q11" i="16"/>
  <c r="I12" i="1" l="1"/>
  <c r="I2" i="1"/>
  <c r="R61" i="124"/>
  <c r="O9" i="16"/>
  <c r="O10" i="16"/>
  <c r="O7" i="16"/>
  <c r="L4" i="16" l="1"/>
  <c r="L5" i="16" l="1"/>
  <c r="L6" i="16"/>
  <c r="I3" i="1"/>
  <c r="I4" i="1"/>
  <c r="L7" i="16" l="1"/>
  <c r="L8" i="16"/>
  <c r="L9" i="16"/>
  <c r="L10" i="16"/>
  <c r="L11" i="16"/>
  <c r="L12" i="16"/>
  <c r="L13" i="16" l="1"/>
  <c r="C7" i="1"/>
  <c r="C4" i="1"/>
  <c r="C2" i="1"/>
  <c r="C5" i="1" l="1"/>
  <c r="F2" i="1"/>
  <c r="H3" i="1"/>
  <c r="I5" i="1" l="1"/>
  <c r="L2" i="1" l="1"/>
  <c r="F12" i="1" l="1"/>
  <c r="B13" i="16"/>
  <c r="I7" i="16" l="1"/>
  <c r="H7" i="16"/>
  <c r="H12" i="16" l="1"/>
  <c r="F12" i="16"/>
  <c r="O3" i="16"/>
  <c r="J9" i="16"/>
  <c r="J7" i="16"/>
  <c r="J6" i="16"/>
  <c r="J5" i="16"/>
  <c r="J4" i="16"/>
  <c r="K12" i="16"/>
  <c r="K11" i="16"/>
  <c r="K9" i="16"/>
  <c r="K8" i="16"/>
  <c r="K7" i="16"/>
  <c r="K6" i="16"/>
  <c r="K5" i="16"/>
  <c r="K4" i="16"/>
  <c r="K10" i="16" l="1"/>
  <c r="K13" i="16" s="1"/>
  <c r="J8" i="16" l="1"/>
  <c r="J10" i="16"/>
  <c r="J11" i="16"/>
  <c r="J12" i="16"/>
  <c r="J13" i="16" l="1"/>
  <c r="L3" i="1"/>
  <c r="L4" i="1"/>
  <c r="I7" i="1" l="1"/>
  <c r="F7" i="1"/>
  <c r="L12" i="1"/>
  <c r="L6" i="1"/>
  <c r="L7" i="1" l="1"/>
  <c r="I8" i="1"/>
  <c r="C8" i="1" l="1"/>
  <c r="L8" i="1" s="1"/>
  <c r="L5" i="1"/>
  <c r="C10" i="1" l="1"/>
  <c r="C11" i="1" s="1"/>
  <c r="L9" i="1"/>
  <c r="I10" i="1"/>
  <c r="F9" i="1"/>
  <c r="L10" i="1" l="1"/>
  <c r="F10" i="1"/>
  <c r="I11" i="1"/>
  <c r="L11" i="1" l="1"/>
  <c r="I4" i="16" l="1"/>
  <c r="I5" i="16"/>
  <c r="I6" i="16"/>
  <c r="I8" i="16"/>
  <c r="I9" i="16"/>
  <c r="I10" i="16"/>
  <c r="I11" i="16"/>
  <c r="I12" i="16"/>
  <c r="M12" i="16" s="1"/>
  <c r="Q12" i="16" s="1"/>
  <c r="I13" i="16" l="1"/>
  <c r="C40" i="1" l="1"/>
  <c r="B40" i="1"/>
  <c r="C39" i="1"/>
  <c r="C38" i="1"/>
  <c r="D40" i="1" l="1"/>
  <c r="J4" i="2"/>
  <c r="J6" i="2"/>
  <c r="H11" i="16"/>
  <c r="H10" i="16"/>
  <c r="H9" i="16"/>
  <c r="H8" i="16"/>
  <c r="H6" i="16"/>
  <c r="H5" i="16"/>
  <c r="H4" i="16"/>
  <c r="F11" i="16"/>
  <c r="G10" i="16"/>
  <c r="F10" i="16"/>
  <c r="G9" i="16"/>
  <c r="F9" i="16"/>
  <c r="G8" i="16"/>
  <c r="F8" i="16"/>
  <c r="M8" i="16" s="1"/>
  <c r="N8" i="16" s="1"/>
  <c r="Q8" i="16" s="1"/>
  <c r="G7" i="16"/>
  <c r="F7" i="16"/>
  <c r="G6" i="16"/>
  <c r="F6" i="16"/>
  <c r="M6" i="16" s="1"/>
  <c r="Q6" i="16" s="1"/>
  <c r="G5" i="16"/>
  <c r="F5" i="16"/>
  <c r="M5" i="16" s="1"/>
  <c r="Q5" i="16" s="1"/>
  <c r="G4" i="16"/>
  <c r="F4" i="16"/>
  <c r="M9" i="16" l="1"/>
  <c r="O8" i="16"/>
  <c r="M4" i="16"/>
  <c r="Q4" i="16" s="1"/>
  <c r="M7" i="16"/>
  <c r="H13" i="16"/>
  <c r="M10" i="16"/>
  <c r="N10" i="16" s="1"/>
  <c r="Q10" i="16" s="1"/>
  <c r="P12" i="16"/>
  <c r="R12" i="16" s="1"/>
  <c r="F13" i="16"/>
  <c r="N9" i="16"/>
  <c r="Q9" i="16" s="1"/>
  <c r="N7" i="16"/>
  <c r="Q7" i="16" s="1"/>
  <c r="P8" i="16" l="1"/>
  <c r="R8" i="16"/>
  <c r="P9" i="16"/>
  <c r="R9" i="16" s="1"/>
  <c r="P10" i="16"/>
  <c r="R10" i="16" s="1"/>
  <c r="P7" i="16"/>
  <c r="R7" i="16" s="1"/>
  <c r="P5" i="16"/>
  <c r="R5" i="16" s="1"/>
  <c r="P11" i="16"/>
  <c r="R11" i="16" s="1"/>
  <c r="P6" i="16"/>
  <c r="R6" i="16" s="1"/>
  <c r="F4" i="1" l="1"/>
  <c r="H4" i="1" s="1"/>
  <c r="H5" i="1" s="1"/>
  <c r="H8" i="1" s="1"/>
  <c r="P4" i="16"/>
  <c r="R4" i="16" s="1"/>
  <c r="T34" i="3"/>
  <c r="U34" i="3"/>
  <c r="F5" i="1" l="1"/>
  <c r="F8" i="1" s="1"/>
  <c r="F11" i="1" s="1"/>
  <c r="B39" i="1"/>
  <c r="B38" i="1"/>
  <c r="B45" i="1"/>
  <c r="B46" i="1" s="1"/>
  <c r="B51" i="1" s="1"/>
  <c r="B41" i="1" l="1"/>
  <c r="B50" i="1" s="1"/>
  <c r="D38" i="1"/>
  <c r="C41" i="1"/>
  <c r="D39"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0" i="1"/>
  <c r="H11" i="1" s="1"/>
  <c r="E10" i="1"/>
  <c r="E7" i="1"/>
  <c r="E5" i="1"/>
  <c r="H15" i="2" l="1"/>
  <c r="I15" i="2" s="1"/>
  <c r="K15" i="2" s="1"/>
  <c r="H9" i="2"/>
  <c r="I9" i="2" s="1"/>
  <c r="H10" i="2"/>
  <c r="I10" i="2" s="1"/>
  <c r="K10" i="2" s="1"/>
  <c r="H7" i="2"/>
  <c r="I7" i="2" s="1"/>
  <c r="K7" i="2" s="1"/>
  <c r="H11" i="2"/>
  <c r="I11" i="2" s="1"/>
  <c r="K11" i="2" s="1"/>
  <c r="H8" i="2"/>
  <c r="I8" i="2" s="1"/>
  <c r="K8" i="2" s="1"/>
  <c r="H12" i="2"/>
  <c r="I12" i="2" s="1"/>
  <c r="K12" i="2" s="1"/>
  <c r="K16" i="2"/>
  <c r="I6" i="2"/>
  <c r="K6" i="2" s="1"/>
  <c r="B52" i="1"/>
  <c r="B53" i="1" s="1"/>
  <c r="D41" i="1"/>
  <c r="E8" i="1"/>
  <c r="E11" i="1" s="1"/>
  <c r="K14" i="2"/>
  <c r="H5" i="2"/>
  <c r="I5" i="2" s="1"/>
  <c r="K5" i="2" s="1"/>
  <c r="H13" i="2"/>
  <c r="I13" i="2" s="1"/>
  <c r="K13" i="2" s="1"/>
  <c r="K9" i="2"/>
  <c r="G17" i="2"/>
  <c r="J17" i="2"/>
  <c r="F17" i="2" l="1"/>
  <c r="H4" i="2"/>
  <c r="I4" i="2" s="1"/>
  <c r="K4" i="2" s="1"/>
  <c r="H17" i="2" l="1"/>
  <c r="I17" i="2" s="1"/>
  <c r="K17" i="2" s="1"/>
  <c r="M13" i="16"/>
  <c r="N13" i="16" s="1"/>
  <c r="P13" i="16" s="1"/>
  <c r="G13" i="16"/>
</calcChain>
</file>

<file path=xl/sharedStrings.xml><?xml version="1.0" encoding="utf-8"?>
<sst xmlns="http://schemas.openxmlformats.org/spreadsheetml/2006/main" count="2686" uniqueCount="391">
  <si>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</si>
  <si>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</si>
  <si>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</si>
  <si>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</si>
  <si>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</si>
  <si>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</si>
  <si>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</si>
  <si>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</si>
  <si>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</si>
  <si>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</si>
  <si>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</si>
  <si>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</si>
  <si>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</si>
  <si>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</si>
  <si>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</si>
  <si>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</si>
  <si>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</si>
  <si>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</si>
  <si>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</si>
  <si>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</si>
  <si>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</si>
  <si>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</si>
  <si>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</si>
  <si>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</si>
  <si>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</si>
  <si>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</si>
  <si>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</si>
  <si>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</si>
  <si>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</si>
  <si>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</si>
  <si>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</si>
  <si>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</si>
  <si>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</si>
  <si>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</si>
  <si>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</si>
  <si>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</si>
  <si>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</si>
  <si>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</si>
  <si>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</si>
  <si>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</si>
  <si>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</si>
  <si>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</si>
  <si>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</si>
  <si>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</si>
  <si>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</si>
  <si>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</si>
  <si>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</si>
  <si>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</si>
  <si>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</si>
  <si>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</si>
  <si>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</si>
  <si>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</si>
  <si>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</si>
  <si>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</si>
  <si>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</si>
  <si>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</si>
  <si>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</si>
  <si>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</si>
  <si>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</si>
  <si>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</si>
  <si>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</si>
  <si>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</si>
  <si>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</si>
  <si>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</si>
  <si>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</si>
  <si>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</si>
  <si>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</si>
  <si>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</si>
  <si>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</si>
  <si>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</si>
  <si>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</si>
  <si>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</si>
  <si>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</si>
  <si>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</si>
  <si>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</si>
  <si>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</si>
  <si>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</si>
  <si>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</si>
  <si>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</si>
  <si>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</si>
  <si>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</si>
  <si>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</si>
  <si>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</si>
  <si>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</si>
  <si>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</si>
  <si>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</si>
  <si>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</si>
  <si>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</si>
  <si>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</si>
  <si>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</si>
  <si>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</si>
  <si>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</si>
  <si>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</si>
  <si>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</si>
  <si>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</si>
  <si>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</si>
  <si>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</si>
  <si>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</si>
  <si>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</si>
  <si>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</si>
  <si>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</si>
  <si>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</si>
  <si>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</si>
  <si>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</si>
  <si>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</si>
  <si>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</si>
  <si>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</si>
  <si>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</si>
  <si>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</si>
  <si>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</si>
  <si>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</si>
  <si>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</si>
  <si>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</si>
  <si>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</si>
  <si>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</si>
  <si>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</si>
  <si>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</si>
  <si>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</si>
  <si>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</si>
  <si>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</si>
  <si>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</si>
  <si>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</si>
  <si>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</si>
  <si>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</si>
  <si>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</si>
  <si>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</si>
  <si>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</si>
  <si>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</si>
  <si>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</si>
  <si>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</si>
  <si>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</si>
  <si>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</si>
  <si>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</si>
  <si>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</si>
  <si>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</si>
  <si>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</si>
  <si>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</si>
  <si>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</si>
  <si>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</si>
  <si>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</si>
  <si>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</si>
  <si>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</si>
  <si>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</si>
  <si>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</si>
  <si>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</si>
  <si>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</si>
  <si>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</si>
  <si>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</si>
  <si>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</si>
  <si>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</si>
  <si>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</si>
  <si>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</si>
  <si>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</si>
  <si>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</si>
  <si>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</si>
  <si>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</si>
  <si>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</si>
  <si>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</si>
  <si>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</si>
  <si>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</si>
  <si>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</si>
  <si>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</si>
  <si>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</si>
  <si>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</si>
  <si>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</si>
  <si>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</si>
  <si>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</si>
  <si>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</si>
  <si>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</si>
  <si>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</si>
  <si>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</si>
  <si>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</si>
  <si>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</si>
  <si>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</si>
  <si>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</si>
  <si>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</si>
  <si>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</si>
  <si>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</si>
  <si>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</si>
  <si>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</si>
  <si>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</si>
  <si>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</si>
  <si>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</si>
  <si>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</si>
  <si>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</si>
  <si>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</si>
  <si>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</si>
  <si>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</si>
  <si>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</si>
  <si>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</si>
  <si>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</si>
  <si>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</si>
  <si>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</si>
  <si>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</si>
  <si>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</si>
  <si>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</si>
  <si>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</si>
  <si>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</si>
  <si>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</si>
  <si>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</si>
  <si>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</si>
  <si>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</si>
  <si>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</si>
  <si>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</si>
  <si>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</si>
  <si>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</si>
  <si>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</si>
  <si>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</si>
  <si>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</si>
  <si>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</si>
  <si>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</si>
  <si>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</si>
  <si>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</si>
  <si>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</si>
  <si>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</si>
  <si>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</si>
  <si>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</si>
  <si>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</si>
  <si>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</si>
  <si>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</si>
  <si>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</si>
  <si>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</si>
  <si>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</si>
  <si>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</si>
  <si>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</si>
  <si>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</si>
  <si>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</si>
  <si>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</si>
  <si>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</si>
  <si>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</si>
  <si>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</si>
  <si>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</si>
  <si>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</si>
  <si>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</si>
  <si>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</si>
  <si>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</si>
  <si>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</si>
  <si>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</si>
  <si>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</si>
  <si>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</si>
  <si>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</si>
  <si>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</si>
  <si>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</si>
  <si>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</si>
  <si>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</si>
  <si>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</si>
  <si>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</si>
  <si>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</si>
  <si>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</si>
  <si>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</si>
  <si>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</si>
  <si>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</si>
  <si>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</si>
  <si>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</si>
  <si>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</si>
  <si>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</si>
  <si>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</si>
  <si>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</si>
  <si>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</si>
  <si>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</si>
  <si>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</si>
  <si>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</si>
  <si>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</si>
  <si>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</si>
  <si>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</si>
  <si>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</si>
  <si>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</si>
  <si>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</si>
  <si>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</si>
  <si>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</si>
  <si>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</si>
  <si>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</si>
  <si>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</si>
  <si>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</si>
  <si>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</si>
  <si>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</si>
  <si>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</si>
  <si>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</si>
  <si>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</si>
  <si>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</si>
  <si>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</si>
  <si>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</si>
  <si>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</si>
  <si>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</si>
  <si>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</si>
  <si>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</si>
  <si>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</si>
  <si>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</si>
  <si>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</si>
  <si>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</si>
  <si>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</si>
  <si>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</si>
  <si>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</si>
  <si>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</si>
  <si>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</si>
  <si>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</si>
  <si>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</si>
  <si>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</si>
  <si>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</si>
  <si>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</si>
  <si>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</si>
  <si>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</si>
  <si>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</si>
  <si>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</si>
  <si>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</si>
  <si>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</si>
  <si>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</si>
  <si>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</si>
  <si>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</si>
  <si>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</si>
  <si>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</si>
  <si>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</si>
  <si>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</si>
  <si>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</si>
  <si>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</si>
  <si>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</si>
  <si>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</si>
  <si>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</si>
  <si>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</si>
  <si>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</si>
  <si>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</si>
  <si>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</si>
  <si>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</si>
  <si>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</si>
  <si>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</si>
  <si>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</si>
  <si>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</si>
  <si>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</si>
  <si>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</si>
  <si>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</si>
  <si>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</si>
  <si>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</si>
  <si>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</si>
  <si>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</si>
  <si>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</si>
  <si>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</si>
  <si>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</si>
  <si>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</si>
  <si>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</si>
  <si>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</si>
  <si>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</si>
  <si>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</si>
  <si>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</si>
  <si>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</si>
  <si>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</si>
  <si>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</si>
  <si>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</si>
  <si>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</si>
  <si>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</si>
  <si>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</si>
  <si>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</si>
  <si>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</si>
  <si>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</si>
  <si>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</si>
  <si>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</si>
  <si>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</si>
  <si>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</si>
  <si>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</si>
  <si>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</si>
  <si>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</si>
  <si>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</si>
  <si>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</si>
  <si>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</si>
  <si>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</si>
  <si>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</si>
  <si>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</si>
  <si>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</si>
  <si>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</si>
  <si>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</si>
  <si>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</si>
  <si>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</si>
  <si>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</si>
  <si>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</si>
  <si>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</si>
  <si>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</si>
  <si>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</si>
  <si>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</si>
  <si>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</si>
  <si>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</si>
  <si>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</si>
  <si>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0,889% vs Euribor 3m - entité GROUPE SINOUE</t>
  </si>
  <si>
    <t>Swap avec leasing du floor - Belgique - entité EDEGEM 3 EIKEN - SRL</t>
  </si>
  <si>
    <t>Structured Interest Rate Swap - entité ORPEA - SA</t>
  </si>
  <si>
    <t>Value Date: 30/06/2023</t>
  </si>
  <si>
    <t>2023 06 - G0 Eur</t>
  </si>
  <si>
    <t>Calculation Date: 03/07/2023 09:00:00</t>
  </si>
  <si>
    <t>Cap arrivé à expiration le 26/07, toute la VT est amortie</t>
  </si>
  <si>
    <t>TBD</t>
  </si>
  <si>
    <t>ICNE cash touché en social sur l'exercice</t>
  </si>
  <si>
    <t>Value Date: 30/11/2023</t>
  </si>
  <si>
    <t>Calculation Date: 01/12/2023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</si>
</sst>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0.00\ _€_-;\-* #,##0.00\ _€_-;_-* &quot;-&quot;??\ _€_-;_-@_-"/>
    <numFmt numFmtId="172" formatCode="_ * #,##0.00000_ ;_ * \-#,##0.00000_ ;_ * &quot;-&quot;??_ ;_ @_ "/>
  </numFmts>
  <fonts count="8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FF0000"/>
      <name val="Calibri"/>
      <family val="2"/>
      <scheme val="minor"/>
    </font>
  </fonts>
  <fills count="5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
      <patternFill patternType="solid">
        <fgColor rgb="FFFCD5B4"/>
        <bgColor indexed="64"/>
      </patternFill>
    </fill>
    <fill>
      <patternFill patternType="solid">
        <fgColor rgb="FFFF66FF"/>
        <bgColor indexed="64"/>
      </patternFill>
    </fill>
    <fill>
      <patternFill patternType="solid">
        <fgColor theme="7"/>
        <bgColor indexed="64"/>
      </patternFill>
    </fill>
    <fill>
      <patternFill patternType="solid">
        <fgColor theme="5" tint="0.7999816888943144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08">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9"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0" fontId="63" fillId="12" borderId="0" xfId="0" applyFont="1" applyFill="1"/>
    <xf numFmtId="165" fontId="18" fillId="13" borderId="15" xfId="0" applyNumberFormat="1" applyFont="1" applyFill="1" applyBorder="1" applyAlignment="1">
      <alignment horizontal="center"/>
    </xf>
    <xf numFmtId="0" fontId="0" fillId="0" borderId="0" xfId="0" applyAlignment="1">
      <alignment horizontal="left"/>
    </xf>
    <xf numFmtId="0" fontId="10" fillId="12" borderId="0" xfId="170" applyFont="1" applyFill="1"/>
    <xf numFmtId="0" fontId="11" fillId="12" borderId="0" xfId="170" applyFont="1" applyFill="1"/>
    <xf numFmtId="0" fontId="11" fillId="12" borderId="0" xfId="170" applyFont="1" applyFill="1" applyAlignment="1">
      <alignment horizontal="left"/>
    </xf>
    <xf numFmtId="166" fontId="12" fillId="12" borderId="0" xfId="170" applyNumberFormat="1" applyFont="1" applyFill="1"/>
    <xf numFmtId="0" fontId="12" fillId="12" borderId="0" xfId="170" applyFont="1" applyFill="1" applyAlignment="1">
      <alignment horizontal="center" vertical="center"/>
    </xf>
    <xf numFmtId="167" fontId="12" fillId="12" borderId="0" xfId="170" applyNumberFormat="1" applyFont="1" applyFill="1" applyAlignment="1">
      <alignment horizontal="center" vertical="center"/>
    </xf>
    <xf numFmtId="0" fontId="12" fillId="12" borderId="0" xfId="170" applyFont="1" applyFill="1"/>
    <xf numFmtId="165" fontId="12" fillId="12" borderId="0" xfId="170" applyNumberFormat="1" applyFont="1" applyFill="1"/>
    <xf numFmtId="10" fontId="12" fillId="12" borderId="0" xfId="170" applyNumberFormat="1" applyFont="1" applyFill="1"/>
    <xf numFmtId="0" fontId="12" fillId="0" borderId="0" xfId="170" applyFont="1"/>
    <xf numFmtId="166" fontId="7" fillId="12" borderId="0" xfId="170" applyNumberFormat="1" applyFont="1" applyFill="1" applyAlignment="1">
      <alignment horizontal="left"/>
    </xf>
    <xf numFmtId="166" fontId="13" fillId="12" borderId="0" xfId="170" applyNumberFormat="1" applyFont="1" applyFill="1"/>
    <xf numFmtId="0" fontId="13" fillId="12" borderId="0" xfId="170" applyFont="1" applyFill="1" applyAlignment="1">
      <alignment horizontal="center" vertical="center"/>
    </xf>
    <xf numFmtId="167" fontId="13" fillId="12" borderId="0" xfId="170" applyNumberFormat="1" applyFont="1" applyFill="1" applyAlignment="1">
      <alignment horizontal="center" vertical="center"/>
    </xf>
    <xf numFmtId="0" fontId="13" fillId="12" borderId="0" xfId="170" applyFont="1" applyFill="1"/>
    <xf numFmtId="165" fontId="13" fillId="12" borderId="0" xfId="170" applyNumberFormat="1" applyFont="1" applyFill="1"/>
    <xf numFmtId="10" fontId="13" fillId="12" borderId="0" xfId="170" applyNumberFormat="1" applyFont="1" applyFill="1"/>
    <xf numFmtId="0" fontId="13" fillId="0" borderId="0" xfId="170" applyFont="1"/>
    <xf numFmtId="0" fontId="64" fillId="0" borderId="0" xfId="170" applyFont="1"/>
    <xf numFmtId="0" fontId="7" fillId="12" borderId="0" xfId="170" applyFont="1" applyFill="1" applyAlignment="1">
      <alignment horizontal="left"/>
    </xf>
    <xf numFmtId="0" fontId="7" fillId="12" borderId="0" xfId="170" applyFont="1" applyFill="1" applyAlignment="1">
      <alignment horizontal="center"/>
    </xf>
    <xf numFmtId="166" fontId="14" fillId="12" borderId="0" xfId="170" applyNumberFormat="1" applyFont="1" applyFill="1"/>
    <xf numFmtId="166" fontId="14" fillId="12" borderId="0" xfId="170" applyNumberFormat="1" applyFont="1" applyFill="1" applyAlignment="1">
      <alignment horizontal="center" vertical="center"/>
    </xf>
    <xf numFmtId="167" fontId="14" fillId="12" borderId="0" xfId="170" applyNumberFormat="1" applyFont="1" applyFill="1" applyAlignment="1">
      <alignment horizontal="center" vertical="center"/>
    </xf>
    <xf numFmtId="0" fontId="14" fillId="12" borderId="0" xfId="170" applyFont="1" applyFill="1" applyAlignment="1">
      <alignment horizontal="center"/>
    </xf>
    <xf numFmtId="0" fontId="15" fillId="12" borderId="0" xfId="170" applyFont="1" applyFill="1"/>
    <xf numFmtId="0" fontId="19" fillId="12" borderId="14" xfId="170" applyFont="1" applyFill="1" applyBorder="1"/>
    <xf numFmtId="0" fontId="20" fillId="12" borderId="0" xfId="170" applyFont="1" applyFill="1"/>
    <xf numFmtId="0" fontId="20" fillId="0" borderId="0" xfId="170" applyFont="1"/>
    <xf numFmtId="0" fontId="18" fillId="14" borderId="0" xfId="170" applyFont="1" applyFill="1" applyAlignment="1">
      <alignment horizontal="center"/>
    </xf>
    <xf numFmtId="166" fontId="18" fillId="14" borderId="0" xfId="170" applyNumberFormat="1" applyFont="1" applyFill="1" applyAlignment="1">
      <alignment horizontal="center"/>
    </xf>
    <xf numFmtId="167" fontId="18" fillId="14" borderId="0" xfId="170" applyNumberFormat="1" applyFont="1" applyFill="1" applyAlignment="1">
      <alignment horizontal="center"/>
    </xf>
    <xf numFmtId="165" fontId="18" fillId="14" borderId="0" xfId="170" applyNumberFormat="1" applyFont="1" applyFill="1" applyAlignment="1">
      <alignment horizontal="center"/>
    </xf>
    <xf numFmtId="10" fontId="18" fillId="14"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4" borderId="0" xfId="170" applyFont="1" applyFill="1" applyAlignment="1">
      <alignment horizontal="center"/>
    </xf>
    <xf numFmtId="166" fontId="23" fillId="14" borderId="0" xfId="170" applyNumberFormat="1" applyFont="1" applyFill="1" applyAlignment="1">
      <alignment horizontal="center"/>
    </xf>
    <xf numFmtId="167" fontId="23" fillId="14" borderId="0" xfId="170" applyNumberFormat="1" applyFont="1" applyFill="1" applyAlignment="1">
      <alignment horizontal="center"/>
    </xf>
    <xf numFmtId="165" fontId="23" fillId="14" borderId="0" xfId="170" applyNumberFormat="1" applyFont="1" applyFill="1" applyAlignment="1">
      <alignment horizontal="center"/>
    </xf>
    <xf numFmtId="10" fontId="23" fillId="14"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4" borderId="0" xfId="170" applyNumberFormat="1" applyFont="1" applyFill="1" applyAlignment="1">
      <alignment horizontal="center"/>
    </xf>
    <xf numFmtId="165" fontId="24" fillId="0" borderId="0" xfId="170" applyNumberFormat="1" applyFont="1"/>
    <xf numFmtId="0" fontId="23" fillId="14" borderId="10" xfId="170" applyFont="1" applyFill="1" applyBorder="1" applyAlignment="1">
      <alignment horizontal="center"/>
    </xf>
    <xf numFmtId="166" fontId="23" fillId="14" borderId="10" xfId="170" applyNumberFormat="1" applyFont="1" applyFill="1" applyBorder="1" applyAlignment="1">
      <alignment horizontal="center"/>
    </xf>
    <xf numFmtId="167" fontId="23" fillId="14" borderId="10" xfId="170" applyNumberFormat="1" applyFont="1" applyFill="1" applyBorder="1" applyAlignment="1">
      <alignment horizontal="center"/>
    </xf>
    <xf numFmtId="165" fontId="63" fillId="14" borderId="2" xfId="170" applyNumberFormat="1" applyFont="1" applyFill="1" applyBorder="1" applyAlignment="1">
      <alignment horizontal="center"/>
    </xf>
    <xf numFmtId="165" fontId="18" fillId="14"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0" borderId="0" xfId="170" applyNumberFormat="1" applyFont="1" applyFill="1"/>
    <xf numFmtId="165" fontId="23" fillId="48" borderId="0" xfId="170" applyNumberFormat="1" applyFont="1" applyFill="1"/>
    <xf numFmtId="165" fontId="18" fillId="51" borderId="0" xfId="170" applyNumberFormat="1" applyFont="1" applyFill="1"/>
    <xf numFmtId="171" fontId="23" fillId="0" borderId="0" xfId="170" applyNumberFormat="1" applyFont="1"/>
    <xf numFmtId="165" fontId="18" fillId="53" borderId="2" xfId="170" applyNumberFormat="1" applyFont="1" applyFill="1" applyBorder="1"/>
    <xf numFmtId="4" fontId="0" fillId="54" borderId="7" xfId="0" applyNumberFormat="1" applyFill="1" applyBorder="1"/>
    <xf numFmtId="4" fontId="0" fillId="54" borderId="0" xfId="0" applyNumberFormat="1" applyFill="1"/>
    <xf numFmtId="4" fontId="0" fillId="54" borderId="8" xfId="0" applyNumberFormat="1" applyFill="1" applyBorder="1"/>
    <xf numFmtId="165" fontId="63" fillId="14" borderId="2" xfId="0" applyNumberFormat="1" applyFont="1" applyFill="1" applyBorder="1" applyAlignment="1">
      <alignment horizontal="center"/>
    </xf>
    <xf numFmtId="165" fontId="23" fillId="52" borderId="0" xfId="0" applyNumberFormat="1" applyFont="1" applyFill="1"/>
    <xf numFmtId="165" fontId="18" fillId="52" borderId="0" xfId="0" applyNumberFormat="1" applyFont="1" applyFill="1"/>
    <xf numFmtId="164" fontId="82" fillId="44" borderId="0" xfId="0" applyNumberFormat="1" applyFont="1" applyFill="1" applyAlignment="1">
      <alignment horizontal="center" vertical="center" wrapText="1"/>
    </xf>
    <xf numFmtId="172" fontId="81" fillId="0" borderId="0" xfId="170" applyNumberFormat="1"/>
    <xf numFmtId="165" fontId="18" fillId="56" borderId="2" xfId="170" applyNumberFormat="1" applyFont="1" applyFill="1" applyBorder="1"/>
    <xf numFmtId="165" fontId="81" fillId="51" borderId="0" xfId="170" applyNumberFormat="1" applyFill="1"/>
    <xf numFmtId="165" fontId="18" fillId="55"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18" fillId="13" borderId="1" xfId="0" applyFont="1" applyFill="1" applyBorder="1" applyAlignment="1">
      <alignment horizontal="center" vertical="center"/>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0" fontId="18" fillId="13" borderId="1" xfId="170" applyFont="1" applyFill="1" applyBorder="1" applyAlignment="1">
      <alignment horizontal="center" vertical="center"/>
    </xf>
    <xf numFmtId="0" fontId="18" fillId="13" borderId="2" xfId="170" applyFont="1" applyFill="1" applyBorder="1" applyAlignment="1">
      <alignment horizontal="center" vertical="center"/>
    </xf>
    <xf numFmtId="0" fontId="18" fillId="13" borderId="3" xfId="170" applyFont="1" applyFill="1" applyBorder="1" applyAlignment="1">
      <alignment horizontal="center" vertical="center"/>
    </xf>
    <xf numFmtId="0" fontId="18" fillId="13" borderId="12" xfId="170" applyFont="1" applyFill="1" applyBorder="1" applyAlignment="1">
      <alignment horizontal="center" vertical="center"/>
    </xf>
    <xf numFmtId="0" fontId="18" fillId="13" borderId="14" xfId="170" applyFont="1" applyFill="1" applyBorder="1" applyAlignment="1">
      <alignment horizontal="center" vertical="center"/>
    </xf>
    <xf numFmtId="0" fontId="18" fillId="13" borderId="13" xfId="170" applyFont="1" applyFill="1" applyBorder="1" applyAlignment="1">
      <alignment horizontal="center" vertical="center"/>
    </xf>
    <xf numFmtId="0" fontId="18" fillId="13" borderId="12" xfId="170" applyFont="1" applyFill="1" applyBorder="1" applyAlignment="1">
      <alignment horizontal="center" vertical="center" wrapText="1"/>
    </xf>
    <xf numFmtId="0" fontId="18" fillId="13" borderId="14" xfId="170" applyFont="1" applyFill="1" applyBorder="1" applyAlignment="1">
      <alignment horizontal="center" vertical="center" wrapText="1"/>
    </xf>
    <xf numFmtId="0" fontId="18" fillId="13" borderId="13" xfId="170" applyFont="1" applyFill="1" applyBorder="1" applyAlignment="1">
      <alignment horizontal="center" vertical="center" wrapText="1"/>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0" fontId="18" fillId="13" borderId="4" xfId="170" applyFont="1" applyFill="1" applyBorder="1" applyAlignment="1">
      <alignment horizontal="center" vertical="center" wrapText="1"/>
    </xf>
    <xf numFmtId="0" fontId="18" fillId="13" borderId="6" xfId="170" applyFont="1" applyFill="1" applyBorder="1" applyAlignment="1">
      <alignment horizontal="center" vertical="center" wrapText="1"/>
    </xf>
    <xf numFmtId="0" fontId="18" fillId="13" borderId="7" xfId="170" applyFont="1" applyFill="1" applyBorder="1" applyAlignment="1">
      <alignment horizontal="center" vertical="center" wrapText="1"/>
    </xf>
    <xf numFmtId="0" fontId="18" fillId="13" borderId="8" xfId="170" applyFont="1" applyFill="1" applyBorder="1" applyAlignment="1">
      <alignment horizontal="center" vertical="center" wrapText="1"/>
    </xf>
    <xf numFmtId="0" fontId="18" fillId="13" borderId="9" xfId="170" applyFont="1" applyFill="1" applyBorder="1" applyAlignment="1">
      <alignment horizontal="center" vertical="center" wrapText="1"/>
    </xf>
    <xf numFmtId="0" fontId="18" fillId="13" borderId="11" xfId="170" applyFont="1" applyFill="1" applyBorder="1" applyAlignment="1">
      <alignment horizontal="center" vertical="center" wrapText="1"/>
    </xf>
    <xf numFmtId="166" fontId="7" fillId="12" borderId="0" xfId="170" applyNumberFormat="1" applyFont="1" applyFill="1" applyAlignment="1">
      <alignment horizontal="left"/>
    </xf>
    <xf numFmtId="0" fontId="7" fillId="12" borderId="0" xfId="170" applyFont="1" applyFill="1" applyAlignment="1">
      <alignment horizontal="left"/>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166" fontId="18" fillId="13" borderId="12" xfId="170" applyNumberFormat="1" applyFont="1" applyFill="1" applyBorder="1" applyAlignment="1">
      <alignment horizontal="center" vertical="center"/>
    </xf>
    <xf numFmtId="166" fontId="18" fillId="13" borderId="14" xfId="170" applyNumberFormat="1" applyFont="1" applyFill="1" applyBorder="1" applyAlignment="1">
      <alignment horizontal="center" vertical="center"/>
    </xf>
    <xf numFmtId="166" fontId="18" fillId="13" borderId="13" xfId="170" applyNumberFormat="1" applyFont="1" applyFill="1" applyBorder="1" applyAlignment="1">
      <alignment horizontal="center" vertical="center"/>
    </xf>
    <xf numFmtId="166" fontId="18" fillId="13" borderId="4" xfId="170" applyNumberFormat="1" applyFont="1" applyFill="1" applyBorder="1" applyAlignment="1">
      <alignment horizontal="center" vertical="center"/>
    </xf>
    <xf numFmtId="166" fontId="18" fillId="13" borderId="6" xfId="170" applyNumberFormat="1" applyFont="1" applyFill="1" applyBorder="1" applyAlignment="1">
      <alignment horizontal="center" vertical="center"/>
    </xf>
    <xf numFmtId="166" fontId="18" fillId="13" borderId="7" xfId="170" applyNumberFormat="1" applyFont="1" applyFill="1" applyBorder="1" applyAlignment="1">
      <alignment horizontal="center" vertical="center"/>
    </xf>
    <xf numFmtId="166" fontId="18" fillId="13" borderId="8" xfId="170" applyNumberFormat="1" applyFont="1" applyFill="1" applyBorder="1" applyAlignment="1">
      <alignment horizontal="center" vertical="center"/>
    </xf>
    <xf numFmtId="166" fontId="18" fillId="13" borderId="9" xfId="170" applyNumberFormat="1" applyFont="1" applyFill="1" applyBorder="1" applyAlignment="1">
      <alignment horizontal="center" vertical="center"/>
    </xf>
    <xf numFmtId="166" fontId="18" fillId="13" borderId="11" xfId="170" applyNumberFormat="1" applyFont="1" applyFill="1" applyBorder="1" applyAlignment="1">
      <alignment horizontal="center" vertical="center"/>
    </xf>
    <xf numFmtId="167" fontId="18" fillId="13" borderId="12" xfId="170" applyNumberFormat="1" applyFont="1" applyFill="1" applyBorder="1" applyAlignment="1">
      <alignment horizontal="center" vertical="center" wrapText="1"/>
    </xf>
    <xf numFmtId="167" fontId="18" fillId="13" borderId="14" xfId="170" applyNumberFormat="1" applyFont="1" applyFill="1" applyBorder="1" applyAlignment="1">
      <alignment horizontal="center" vertical="center" wrapText="1"/>
    </xf>
    <xf numFmtId="167" fontId="18" fillId="13" borderId="13" xfId="170" applyNumberFormat="1" applyFont="1" applyFill="1" applyBorder="1" applyAlignment="1">
      <alignment horizontal="center" vertical="center" wrapText="1"/>
    </xf>
    <xf numFmtId="0" fontId="18" fillId="13" borderId="4" xfId="170" applyFont="1" applyFill="1" applyBorder="1" applyAlignment="1">
      <alignment horizontal="center" vertical="center"/>
    </xf>
    <xf numFmtId="0" fontId="18" fillId="13" borderId="6" xfId="170" applyFont="1" applyFill="1" applyBorder="1" applyAlignment="1">
      <alignment horizontal="center" vertical="center"/>
    </xf>
    <xf numFmtId="0" fontId="18" fillId="13" borderId="7" xfId="170" applyFont="1" applyFill="1" applyBorder="1" applyAlignment="1">
      <alignment horizontal="center" vertical="center"/>
    </xf>
    <xf numFmtId="0" fontId="18" fillId="13" borderId="8" xfId="170" applyFont="1" applyFill="1" applyBorder="1" applyAlignment="1">
      <alignment horizontal="center" vertical="center"/>
    </xf>
    <xf numFmtId="0" fontId="18" fillId="13" borderId="9" xfId="170" applyFont="1" applyFill="1" applyBorder="1" applyAlignment="1">
      <alignment horizontal="center" vertical="center"/>
    </xf>
    <xf numFmtId="0" fontId="18" fillId="13" borderId="11" xfId="170" applyFont="1" applyFill="1" applyBorder="1" applyAlignment="1">
      <alignment horizontal="center" vertical="center"/>
    </xf>
    <xf numFmtId="0" fontId="18" fillId="13" borderId="15" xfId="170" applyFont="1" applyFill="1" applyBorder="1" applyAlignment="1">
      <alignment horizontal="center" vertical="center"/>
    </xf>
    <xf numFmtId="0" fontId="18" fillId="13" borderId="1" xfId="0" applyFont="1" applyFill="1" applyBorder="1" applyAlignment="1">
      <alignment horizontal="center"/>
    </xf>
    <xf numFmtId="0" fontId="18" fillId="13" borderId="3" xfId="0" applyFont="1" applyFill="1" applyBorder="1" applyAlignment="1">
      <alignment horizontal="center"/>
    </xf>
    <xf numFmtId="171" fontId="23" fillId="0" borderId="0" xfId="0" applyNumberFormat="1" applyFont="1"/>
    <xf numFmtId="165" fontId="24" fillId="0" borderId="0" xfId="0" applyNumberFormat="1" applyFont="1" applyFill="1"/>
    <xf numFmtId="165" fontId="24" fillId="57" borderId="0" xfId="0" applyNumberFormat="1" applyFont="1" applyFill="1"/>
    <xf numFmtId="14" fontId="0" fillId="49" borderId="0" xfId="0" applyNumberFormat="1" applyFill="1"/>
    <xf numFmtId="165" fontId="18" fillId="58" borderId="2" xfId="0" applyNumberFormat="1" applyFont="1" applyFill="1" applyBorder="1"/>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6">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CD5B4"/>
      <color rgb="FFFF66FF"/>
      <color rgb="FFFFB7FF"/>
      <color rgb="FFFF9900"/>
      <color rgb="FFFFC671"/>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625CA3E-61AC-4646-9AE5-59DB21838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3"/>
  <sheetViews>
    <sheetView tabSelected="1" zoomScale="130" zoomScaleNormal="130" workbookViewId="0">
      <selection activeCell="E3" sqref="E3"/>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329</v>
      </c>
      <c r="D1" s="1" t="s">
        <v>317</v>
      </c>
      <c r="E1" s="1" t="s">
        <v>2</v>
      </c>
      <c r="F1" s="1" t="s">
        <v>3</v>
      </c>
      <c r="G1" s="1" t="s">
        <v>317</v>
      </c>
      <c r="H1" s="1" t="s">
        <v>4</v>
      </c>
      <c r="I1" s="1" t="s">
        <v>330</v>
      </c>
      <c r="J1" s="1" t="s">
        <v>317</v>
      </c>
      <c r="K1" s="168" t="s">
        <v>24</v>
      </c>
    </row>
    <row r="2" spans="1:16" ht="25.5" x14ac:dyDescent="0.25">
      <c r="A2" s="176" t="s">
        <v>5</v>
      </c>
      <c r="B2" s="177" t="s">
        <v>6</v>
      </c>
      <c r="C2" s="178">
        <f>'2022 12 - G0 Eur'!V11+'2022 12 - G0 Eur'!V13+'2022 12 - G0 Eur'!V15+'2022 12 - G0 Eur'!V17</f>
        <v>-4275921.8143438771</v>
      </c>
      <c r="D2" s="178" t="s">
        <v>366</v>
      </c>
      <c r="E2" s="179"/>
      <c r="F2" s="179">
        <f>I2-E2-C2</f>
        <v>1458631.4554985221</v>
      </c>
      <c r="G2" s="179"/>
      <c r="H2" s="179"/>
      <c r="I2" s="178">
        <f>'2023 11 - G0 Eur'!V11+'2023 11 - G0 Eur'!V13+'2023 11 - G0 Eur'!V15</f>
        <v>-2817290.358845355</v>
      </c>
      <c r="J2" s="178" t="s">
        <v>384</v>
      </c>
      <c r="K2" s="180" t="s">
        <v>7</v>
      </c>
      <c r="L2" s="215">
        <f>I2-C2</f>
        <v>1458631.4554985221</v>
      </c>
    </row>
    <row r="3" spans="1:16" ht="25.5" x14ac:dyDescent="0.25">
      <c r="A3" s="181" t="s">
        <v>8</v>
      </c>
      <c r="B3" s="182" t="s">
        <v>9</v>
      </c>
      <c r="C3" s="183">
        <v>17017921.488756601</v>
      </c>
      <c r="D3" s="183" t="s">
        <v>366</v>
      </c>
      <c r="E3" s="184"/>
      <c r="F3" s="184"/>
      <c r="G3" s="184"/>
      <c r="H3" s="184">
        <f>I3-F3-E3-C3</f>
        <v>-6371640.9763538223</v>
      </c>
      <c r="I3" s="183">
        <f>'2023 11 - G0 Eur'!T10+'2023 11 - G0 Eur'!T12+'2023 11 - G0 Eur'!T14-'2023 11 - G0 Eur'!W10-'2023 11 - G0 Eur'!W12-'2023 11 - G0 Eur'!W14</f>
        <v>10646280.512402778</v>
      </c>
      <c r="J3" s="183" t="s">
        <v>384</v>
      </c>
      <c r="K3" s="185" t="s">
        <v>10</v>
      </c>
      <c r="L3" s="215">
        <f>I3-C3</f>
        <v>-6371640.9763538223</v>
      </c>
    </row>
    <row r="4" spans="1:16" ht="38.25" x14ac:dyDescent="0.25">
      <c r="A4" s="181" t="s">
        <v>11</v>
      </c>
      <c r="B4" s="182" t="s">
        <v>9</v>
      </c>
      <c r="C4" s="186">
        <f>'2022 12 - G0 Eur'!U10+'2022 12 - G0 Eur'!U12+'2022 12 - G0 Eur'!U14+'2022 12 - G0 Eur'!U16</f>
        <v>110752.67500333348</v>
      </c>
      <c r="D4" s="186" t="s">
        <v>366</v>
      </c>
      <c r="E4" s="184"/>
      <c r="F4" s="187">
        <f>'Lissage VT DEF'!O13</f>
        <v>-983536.63624630345</v>
      </c>
      <c r="G4" s="188" t="s">
        <v>349</v>
      </c>
      <c r="H4" s="184">
        <f>I4-F4-E4-C4</f>
        <v>995994.07123069139</v>
      </c>
      <c r="I4" s="186">
        <f>'2023 11 - G0 Eur'!U10+'2023 11 - G0 Eur'!U12+'2023 11 - G0 Eur'!U14</f>
        <v>123210.10998772131</v>
      </c>
      <c r="J4" s="186" t="s">
        <v>384</v>
      </c>
      <c r="K4" s="185" t="s">
        <v>25</v>
      </c>
      <c r="L4" s="215">
        <f>I4-C4</f>
        <v>12457.43498438783</v>
      </c>
    </row>
    <row r="5" spans="1:16" x14ac:dyDescent="0.25">
      <c r="A5" s="189" t="s">
        <v>12</v>
      </c>
      <c r="B5" s="190"/>
      <c r="C5" s="191">
        <f>SUBTOTAL(9,C2:C4)</f>
        <v>12852752.349416057</v>
      </c>
      <c r="D5" s="191"/>
      <c r="E5" s="191">
        <f>SUBTOTAL(9,E2:E4)</f>
        <v>0</v>
      </c>
      <c r="F5" s="191">
        <f>SUBTOTAL(9,F2:F4)</f>
        <v>475094.8192522187</v>
      </c>
      <c r="G5" s="191"/>
      <c r="H5" s="191">
        <f>SUBTOTAL(9,H2:H4)</f>
        <v>-5375646.9051231313</v>
      </c>
      <c r="I5" s="191">
        <f>SUBTOTAL(9,I2:I4)</f>
        <v>7952200.2635451443</v>
      </c>
      <c r="J5" s="191"/>
      <c r="K5" s="192"/>
      <c r="L5" s="215">
        <f t="shared" ref="L5:L12" si="0">I5-C5</f>
        <v>-4900552.0858709123</v>
      </c>
    </row>
    <row r="6" spans="1:16" ht="25.5" x14ac:dyDescent="0.25">
      <c r="A6" s="176" t="s">
        <v>13</v>
      </c>
      <c r="B6" s="177" t="s">
        <v>6</v>
      </c>
      <c r="C6" s="193">
        <v>118134726.97041665</v>
      </c>
      <c r="D6" s="193" t="s">
        <v>366</v>
      </c>
      <c r="E6" s="179"/>
      <c r="F6" s="179"/>
      <c r="G6" s="179"/>
      <c r="H6" s="179">
        <f>I6-C6</f>
        <v>-37879925.712123573</v>
      </c>
      <c r="I6" s="193">
        <f>'2023 11 - G0 Eur'!V62</f>
        <v>80254801.258293077</v>
      </c>
      <c r="J6" s="193" t="s">
        <v>384</v>
      </c>
      <c r="K6" s="180" t="s">
        <v>14</v>
      </c>
      <c r="L6" s="215">
        <f t="shared" si="0"/>
        <v>-37879925.712123573</v>
      </c>
    </row>
    <row r="7" spans="1:16" ht="24.75" customHeight="1" x14ac:dyDescent="0.25">
      <c r="A7" s="189" t="s">
        <v>15</v>
      </c>
      <c r="B7" s="190"/>
      <c r="C7" s="191">
        <f>SUBTOTAL(9,C6)</f>
        <v>118134726.97041665</v>
      </c>
      <c r="D7" s="191"/>
      <c r="E7" s="191">
        <f t="shared" ref="E7" si="1">SUBTOTAL(9,E6)</f>
        <v>0</v>
      </c>
      <c r="F7" s="191">
        <f>SUBTOTAL(9,F6)</f>
        <v>0</v>
      </c>
      <c r="G7" s="191"/>
      <c r="H7" s="191">
        <f>SUBTOTAL(9,H6)</f>
        <v>-37879925.712123573</v>
      </c>
      <c r="I7" s="191">
        <f>SUBTOTAL(9,I6)</f>
        <v>80254801.258293077</v>
      </c>
      <c r="J7" s="191"/>
      <c r="K7" s="192"/>
      <c r="L7" s="215">
        <f t="shared" si="0"/>
        <v>-37879925.712123573</v>
      </c>
      <c r="O7" s="175" t="s">
        <v>360</v>
      </c>
      <c r="P7" s="175">
        <v>-520429.78881917201</v>
      </c>
    </row>
    <row r="8" spans="1:16" ht="24.75" customHeight="1" x14ac:dyDescent="0.25">
      <c r="A8" s="194" t="s">
        <v>16</v>
      </c>
      <c r="B8" s="195"/>
      <c r="C8" s="196">
        <f>SUBTOTAL(9,C2:C7)</f>
        <v>130987479.31983271</v>
      </c>
      <c r="D8" s="196"/>
      <c r="E8" s="196">
        <f>SUBTOTAL(9,E2:E7)</f>
        <v>0</v>
      </c>
      <c r="F8" s="196">
        <f>SUBTOTAL(9,F2:F7)</f>
        <v>475094.8192522187</v>
      </c>
      <c r="G8" s="196"/>
      <c r="H8" s="196">
        <f>SUBTOTAL(9,H2:H7)</f>
        <v>-43255572.617246702</v>
      </c>
      <c r="I8" s="196">
        <f>SUBTOTAL(9,I2:I7)</f>
        <v>88207001.521838218</v>
      </c>
      <c r="J8" s="196"/>
      <c r="K8" s="197"/>
      <c r="L8" s="215">
        <f t="shared" si="0"/>
        <v>-42780477.797994494</v>
      </c>
      <c r="O8" s="175" t="s">
        <v>361</v>
      </c>
      <c r="P8" s="175">
        <v>-925465.65190430544</v>
      </c>
    </row>
    <row r="9" spans="1:16" ht="24.75" customHeight="1" x14ac:dyDescent="0.25">
      <c r="A9" s="181" t="s">
        <v>19</v>
      </c>
      <c r="B9" s="182" t="s">
        <v>17</v>
      </c>
      <c r="C9" s="198">
        <v>0</v>
      </c>
      <c r="D9" s="225" t="s">
        <v>367</v>
      </c>
      <c r="E9" s="182"/>
      <c r="F9" s="184">
        <f>I9-C9</f>
        <v>0</v>
      </c>
      <c r="G9" s="184"/>
      <c r="H9" s="182"/>
      <c r="I9" s="225">
        <v>0</v>
      </c>
      <c r="J9" s="225" t="s">
        <v>384</v>
      </c>
      <c r="K9" s="185" t="s">
        <v>18</v>
      </c>
      <c r="L9" s="215">
        <f t="shared" si="0"/>
        <v>0</v>
      </c>
      <c r="O9" s="175" t="s">
        <v>362</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15">
        <f t="shared" si="0"/>
        <v>0</v>
      </c>
    </row>
    <row r="11" spans="1:16" x14ac:dyDescent="0.25">
      <c r="A11" s="199" t="s">
        <v>21</v>
      </c>
      <c r="B11" s="200"/>
      <c r="C11" s="201">
        <f>SUBTOTAL(9,C2:C10)</f>
        <v>130987479.31983271</v>
      </c>
      <c r="D11" s="201"/>
      <c r="E11" s="201">
        <f>SUBTOTAL(9,E2:E10)</f>
        <v>0</v>
      </c>
      <c r="F11" s="201">
        <f>SUBTOTAL(9,F2:F10)</f>
        <v>475094.8192522187</v>
      </c>
      <c r="G11" s="201"/>
      <c r="H11" s="201">
        <f>SUBTOTAL(9,H2:H10)</f>
        <v>-43255572.617246702</v>
      </c>
      <c r="I11" s="201">
        <f>SUBTOTAL(9,I2:I10)</f>
        <v>88207001.521838218</v>
      </c>
      <c r="J11" s="201"/>
      <c r="K11" s="202"/>
      <c r="L11" s="215">
        <f t="shared" si="0"/>
        <v>-42780477.797994494</v>
      </c>
    </row>
    <row r="12" spans="1:16" x14ac:dyDescent="0.25">
      <c r="A12" s="181" t="s">
        <v>22</v>
      </c>
      <c r="B12" s="182"/>
      <c r="C12" s="203">
        <v>1336622.0312131098</v>
      </c>
      <c r="D12" s="203" t="s">
        <v>366</v>
      </c>
      <c r="E12" s="184"/>
      <c r="F12" s="184">
        <f>I12-C12</f>
        <v>8431872.0864392314</v>
      </c>
      <c r="G12" s="184"/>
      <c r="H12" s="184"/>
      <c r="I12" s="203">
        <f>'2023 11 - G0 Eur'!W64</f>
        <v>9768494.1176523417</v>
      </c>
      <c r="J12" s="203" t="s">
        <v>384</v>
      </c>
      <c r="K12" s="204"/>
      <c r="L12" s="215">
        <f t="shared" si="0"/>
        <v>8431872.0864392314</v>
      </c>
    </row>
    <row r="13" spans="1:16" ht="25.5" x14ac:dyDescent="0.25">
      <c r="A13" s="182" t="s">
        <v>388</v>
      </c>
      <c r="B13" s="182"/>
      <c r="E13" s="184"/>
      <c r="F13" s="184"/>
      <c r="G13" s="184"/>
      <c r="H13" s="184"/>
      <c r="I13" s="303" t="s">
        <v>387</v>
      </c>
      <c r="K13" s="204" t="s">
        <v>23</v>
      </c>
      <c r="L13" s="215"/>
    </row>
    <row r="14" spans="1:16" x14ac:dyDescent="0.25">
      <c r="I14" s="215"/>
    </row>
    <row r="15" spans="1:16" x14ac:dyDescent="0.25">
      <c r="A15" s="205" t="s">
        <v>324</v>
      </c>
    </row>
    <row r="16" spans="1:16" ht="30" x14ac:dyDescent="0.25">
      <c r="A16" s="206" t="s">
        <v>325</v>
      </c>
      <c r="B16" s="175" t="s">
        <v>328</v>
      </c>
    </row>
    <row r="17" spans="1:14" ht="30" x14ac:dyDescent="0.25">
      <c r="A17" s="206" t="s">
        <v>326</v>
      </c>
      <c r="B17" s="175" t="s">
        <v>327</v>
      </c>
    </row>
    <row r="19" spans="1:14" x14ac:dyDescent="0.25">
      <c r="A19" s="205" t="s">
        <v>320</v>
      </c>
    </row>
    <row r="20" spans="1:14" ht="60" x14ac:dyDescent="0.25">
      <c r="A20" s="206" t="s">
        <v>321</v>
      </c>
    </row>
    <row r="22" spans="1:14" x14ac:dyDescent="0.25">
      <c r="A22" s="207" t="s">
        <v>322</v>
      </c>
      <c r="F22" s="208"/>
      <c r="G22" s="208"/>
      <c r="H22" s="208"/>
      <c r="I22" s="208"/>
      <c r="J22" s="208"/>
      <c r="M22" s="208"/>
    </row>
    <row r="23" spans="1:14" ht="105" x14ac:dyDescent="0.25">
      <c r="A23" s="175" t="s">
        <v>323</v>
      </c>
      <c r="B23" s="169"/>
      <c r="C23" s="169"/>
      <c r="D23" s="169"/>
      <c r="E23" s="169"/>
      <c r="F23" s="169"/>
      <c r="G23" s="169"/>
      <c r="H23" s="170"/>
      <c r="I23" s="170"/>
      <c r="J23" s="169"/>
      <c r="K23" s="169"/>
      <c r="L23" s="169"/>
      <c r="M23" s="169"/>
      <c r="N23" s="169"/>
    </row>
    <row r="24" spans="1:14" ht="75" x14ac:dyDescent="0.25">
      <c r="A24" s="175" t="s">
        <v>331</v>
      </c>
      <c r="B24" s="169"/>
      <c r="C24" s="169"/>
      <c r="D24" s="169"/>
      <c r="E24" s="169"/>
      <c r="F24" s="169"/>
      <c r="G24" s="169"/>
      <c r="H24" s="169"/>
      <c r="I24" s="169"/>
      <c r="J24" s="169"/>
      <c r="K24" s="169"/>
      <c r="L24" s="169"/>
      <c r="M24" s="169"/>
      <c r="N24" s="169"/>
    </row>
    <row r="25" spans="1:14" x14ac:dyDescent="0.25">
      <c r="A25" s="209"/>
      <c r="B25" s="171"/>
      <c r="C25" s="172"/>
      <c r="D25" s="172"/>
      <c r="E25" s="172"/>
      <c r="F25" s="172"/>
      <c r="G25" s="172"/>
      <c r="H25" s="210"/>
      <c r="I25" s="210"/>
      <c r="J25" s="210"/>
      <c r="K25" s="210"/>
      <c r="L25" s="210"/>
      <c r="M25" s="210"/>
      <c r="N25" s="210"/>
    </row>
    <row r="26" spans="1:14" x14ac:dyDescent="0.25">
      <c r="A26" s="211" t="s">
        <v>332</v>
      </c>
      <c r="B26" s="171"/>
      <c r="C26" s="172"/>
      <c r="D26" s="172"/>
      <c r="E26" s="172"/>
      <c r="F26" s="172"/>
      <c r="G26" s="172"/>
      <c r="H26" s="210"/>
      <c r="I26" s="210"/>
      <c r="J26" s="210"/>
      <c r="K26" s="210"/>
      <c r="L26" s="210"/>
      <c r="M26" s="210"/>
      <c r="N26" s="210"/>
    </row>
    <row r="27" spans="1:14" ht="60" x14ac:dyDescent="0.25">
      <c r="A27" s="209" t="s">
        <v>333</v>
      </c>
      <c r="B27" s="171"/>
      <c r="C27" s="172"/>
      <c r="D27" s="172"/>
      <c r="E27" s="172"/>
      <c r="F27" s="172"/>
      <c r="G27" s="172"/>
      <c r="H27" s="210"/>
      <c r="I27" s="210"/>
      <c r="J27" s="210"/>
      <c r="K27" s="210"/>
      <c r="L27" s="210"/>
      <c r="M27" s="210"/>
      <c r="N27" s="210"/>
    </row>
    <row r="28" spans="1:14" ht="30" x14ac:dyDescent="0.25">
      <c r="A28" s="209" t="s">
        <v>334</v>
      </c>
      <c r="B28" s="171"/>
      <c r="C28" s="172"/>
      <c r="D28" s="172"/>
      <c r="E28" s="172"/>
      <c r="F28" s="172"/>
      <c r="G28" s="172"/>
      <c r="H28" s="210"/>
      <c r="I28" s="210"/>
      <c r="J28" s="210"/>
      <c r="K28" s="210"/>
      <c r="L28" s="210"/>
      <c r="M28" s="210"/>
      <c r="N28" s="210"/>
    </row>
    <row r="29" spans="1:14" ht="60" x14ac:dyDescent="0.25">
      <c r="A29" s="209" t="s">
        <v>336</v>
      </c>
      <c r="B29" s="171"/>
      <c r="C29" s="172"/>
      <c r="D29" s="172"/>
      <c r="E29" s="172"/>
      <c r="F29" s="172"/>
      <c r="G29" s="172"/>
      <c r="H29" s="210"/>
      <c r="I29" s="210"/>
      <c r="J29" s="210"/>
      <c r="K29" s="210"/>
      <c r="L29" s="210"/>
      <c r="M29" s="210"/>
      <c r="N29" s="210"/>
    </row>
    <row r="30" spans="1:14" x14ac:dyDescent="0.25">
      <c r="A30" s="209"/>
      <c r="B30" s="171"/>
      <c r="C30" s="172"/>
      <c r="D30" s="172"/>
      <c r="E30" s="172"/>
      <c r="F30" s="172"/>
      <c r="G30" s="172"/>
      <c r="H30" s="210"/>
      <c r="I30" s="210"/>
      <c r="J30" s="210"/>
      <c r="K30" s="210"/>
      <c r="L30" s="210"/>
      <c r="M30" s="210"/>
      <c r="N30" s="210"/>
    </row>
    <row r="31" spans="1:14" x14ac:dyDescent="0.25">
      <c r="A31" s="209"/>
      <c r="B31" s="171"/>
      <c r="C31" s="172"/>
      <c r="D31" s="172"/>
      <c r="E31" s="172"/>
      <c r="F31" s="172"/>
      <c r="G31" s="172"/>
      <c r="H31" s="210"/>
      <c r="I31" s="210"/>
      <c r="J31" s="210"/>
      <c r="K31" s="210"/>
      <c r="L31" s="210"/>
      <c r="M31" s="210"/>
      <c r="N31" s="210"/>
    </row>
    <row r="32" spans="1:14" x14ac:dyDescent="0.25">
      <c r="A32" s="209"/>
      <c r="B32" s="171"/>
      <c r="C32" s="172"/>
      <c r="D32" s="173"/>
      <c r="E32" s="172"/>
      <c r="F32" s="172"/>
      <c r="G32" s="172"/>
      <c r="H32" s="210"/>
      <c r="I32" s="210"/>
      <c r="J32" s="210"/>
      <c r="K32" s="210"/>
      <c r="L32" s="210"/>
      <c r="M32" s="210"/>
      <c r="N32" s="210"/>
    </row>
    <row r="36" spans="1:14" x14ac:dyDescent="0.25">
      <c r="A36" s="209"/>
      <c r="B36" s="210"/>
      <c r="C36" s="172"/>
      <c r="D36" s="172"/>
      <c r="E36" s="172"/>
      <c r="F36" s="172"/>
      <c r="G36" s="172"/>
      <c r="H36" s="210"/>
      <c r="I36" s="210"/>
      <c r="J36" s="210"/>
      <c r="K36" s="210"/>
      <c r="L36" s="210"/>
      <c r="M36" s="210"/>
      <c r="N36" s="210"/>
    </row>
    <row r="37" spans="1:14" x14ac:dyDescent="0.25">
      <c r="A37" s="212"/>
      <c r="B37" s="213" t="s">
        <v>341</v>
      </c>
      <c r="C37" s="214" t="s">
        <v>342</v>
      </c>
      <c r="D37" s="214" t="s">
        <v>346</v>
      </c>
      <c r="E37" s="214"/>
      <c r="F37" s="214"/>
      <c r="G37" s="214"/>
      <c r="H37" s="213"/>
      <c r="I37" s="213"/>
      <c r="J37" s="213"/>
      <c r="K37" s="213"/>
      <c r="L37" s="213"/>
      <c r="M37" s="213"/>
      <c r="N37" s="213"/>
    </row>
    <row r="38" spans="1:14" ht="30" x14ac:dyDescent="0.25">
      <c r="A38" s="175" t="s">
        <v>8</v>
      </c>
      <c r="B38" s="215">
        <f>C3</f>
        <v>17017921.488756601</v>
      </c>
      <c r="C38" s="215">
        <f>I3</f>
        <v>10646280.512402778</v>
      </c>
      <c r="D38" s="215">
        <f>C38-B38</f>
        <v>-6371640.9763538223</v>
      </c>
    </row>
    <row r="39" spans="1:14" x14ac:dyDescent="0.25">
      <c r="A39" s="175" t="s">
        <v>11</v>
      </c>
      <c r="B39" s="215">
        <f>C4</f>
        <v>110752.67500333348</v>
      </c>
      <c r="C39" s="215">
        <f>I4</f>
        <v>123210.10998772131</v>
      </c>
      <c r="D39" s="215">
        <f t="shared" ref="D39:D41" si="2">C39-B39</f>
        <v>12457.43498438783</v>
      </c>
    </row>
    <row r="40" spans="1:14" x14ac:dyDescent="0.25">
      <c r="A40" s="175" t="s">
        <v>339</v>
      </c>
      <c r="B40" s="215">
        <f>C6</f>
        <v>118134726.97041665</v>
      </c>
      <c r="C40" s="215">
        <f>I6</f>
        <v>80254801.258293077</v>
      </c>
      <c r="D40" s="215">
        <f>C40-B40</f>
        <v>-37879925.712123573</v>
      </c>
    </row>
    <row r="41" spans="1:14" ht="30" x14ac:dyDescent="0.25">
      <c r="A41" s="175" t="s">
        <v>340</v>
      </c>
      <c r="B41" s="215">
        <f>SUM(B38:B40)</f>
        <v>135263401.13417658</v>
      </c>
      <c r="C41" s="215">
        <f>SUM(C38:C40)</f>
        <v>91024291.880683571</v>
      </c>
      <c r="D41" s="215">
        <f t="shared" si="2"/>
        <v>-44239109.253493011</v>
      </c>
    </row>
    <row r="42" spans="1:14" x14ac:dyDescent="0.25">
      <c r="B42" s="215"/>
      <c r="C42" s="215"/>
    </row>
    <row r="45" spans="1:14" ht="30" x14ac:dyDescent="0.25">
      <c r="A45" s="209" t="s">
        <v>337</v>
      </c>
      <c r="B45" s="174">
        <f>F4</f>
        <v>-983536.63624630345</v>
      </c>
      <c r="C45" s="172"/>
      <c r="D45" s="173"/>
      <c r="E45" s="172"/>
      <c r="F45" s="172"/>
      <c r="G45" s="172"/>
      <c r="H45" s="210"/>
      <c r="I45" s="210"/>
      <c r="J45" s="210"/>
      <c r="K45" s="210"/>
      <c r="L45" s="210"/>
      <c r="M45" s="210"/>
      <c r="N45" s="210"/>
    </row>
    <row r="46" spans="1:14" x14ac:dyDescent="0.25">
      <c r="A46" s="209" t="s">
        <v>338</v>
      </c>
      <c r="B46" s="174">
        <f>SUM(B45:B45)</f>
        <v>-983536.63624630345</v>
      </c>
      <c r="C46" s="172"/>
      <c r="D46" s="172"/>
      <c r="E46" s="172"/>
      <c r="F46" s="172"/>
      <c r="G46" s="172"/>
      <c r="H46" s="210"/>
      <c r="I46" s="210"/>
      <c r="J46" s="210"/>
      <c r="K46" s="210"/>
      <c r="L46" s="210"/>
      <c r="M46" s="210"/>
      <c r="N46" s="210"/>
    </row>
    <row r="50" spans="1:2" ht="30" x14ac:dyDescent="0.25">
      <c r="A50" s="175" t="s">
        <v>343</v>
      </c>
      <c r="B50" s="215">
        <f>B41</f>
        <v>135263401.13417658</v>
      </c>
    </row>
    <row r="51" spans="1:2" x14ac:dyDescent="0.25">
      <c r="A51" s="175" t="s">
        <v>338</v>
      </c>
      <c r="B51" s="215">
        <f>B46</f>
        <v>-983536.63624630345</v>
      </c>
    </row>
    <row r="52" spans="1:2" x14ac:dyDescent="0.25">
      <c r="A52" s="175" t="s">
        <v>344</v>
      </c>
      <c r="B52" s="215">
        <f>C41-B50-B51</f>
        <v>-43255572.61724671</v>
      </c>
    </row>
    <row r="53" spans="1:2" ht="30" x14ac:dyDescent="0.25">
      <c r="A53" s="175" t="s">
        <v>345</v>
      </c>
      <c r="B53" s="215">
        <f>SUM(B50:B52)</f>
        <v>91024291.880683571</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activeCell="I29" sqref="I29"/>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383</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385</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14" t="s">
        <v>264</v>
      </c>
      <c r="B6" s="317" t="s">
        <v>33</v>
      </c>
      <c r="C6" s="317" t="s">
        <v>60</v>
      </c>
      <c r="D6" s="317" t="s">
        <v>61</v>
      </c>
      <c r="E6" s="321" t="s">
        <v>265</v>
      </c>
      <c r="F6" s="321" t="s">
        <v>266</v>
      </c>
      <c r="G6" s="321" t="s">
        <v>267</v>
      </c>
      <c r="H6" s="340" t="s">
        <v>268</v>
      </c>
      <c r="I6" s="318" t="s">
        <v>65</v>
      </c>
      <c r="J6" s="340" t="s">
        <v>269</v>
      </c>
      <c r="K6" s="341"/>
      <c r="L6" s="340" t="s">
        <v>268</v>
      </c>
      <c r="M6" s="318" t="s">
        <v>65</v>
      </c>
      <c r="N6" s="340" t="s">
        <v>270</v>
      </c>
      <c r="O6" s="341"/>
      <c r="P6" s="318" t="s">
        <v>271</v>
      </c>
      <c r="Q6" s="340" t="s">
        <v>66</v>
      </c>
      <c r="R6" s="341"/>
      <c r="S6" s="340" t="s">
        <v>272</v>
      </c>
      <c r="T6" s="341"/>
      <c r="U6" s="226"/>
      <c r="V6" s="354" t="s">
        <v>70</v>
      </c>
      <c r="W6" s="324"/>
      <c r="X6" s="324"/>
      <c r="Y6" s="324"/>
      <c r="Z6" s="324"/>
      <c r="AA6" s="325"/>
      <c r="AC6" s="317" t="s">
        <v>71</v>
      </c>
    </row>
    <row r="7" spans="1:29" s="59" customFormat="1" ht="12.75" x14ac:dyDescent="0.2">
      <c r="A7" s="315"/>
      <c r="B7" s="317"/>
      <c r="C7" s="317"/>
      <c r="D7" s="317"/>
      <c r="E7" s="322"/>
      <c r="F7" s="322"/>
      <c r="G7" s="322"/>
      <c r="H7" s="342"/>
      <c r="I7" s="319"/>
      <c r="J7" s="342"/>
      <c r="K7" s="343"/>
      <c r="L7" s="342"/>
      <c r="M7" s="319"/>
      <c r="N7" s="342"/>
      <c r="O7" s="343"/>
      <c r="P7" s="319"/>
      <c r="Q7" s="342"/>
      <c r="R7" s="343"/>
      <c r="S7" s="342"/>
      <c r="T7" s="343"/>
      <c r="U7" s="226"/>
      <c r="V7" s="352" t="s">
        <v>273</v>
      </c>
      <c r="W7" s="352" t="s">
        <v>274</v>
      </c>
      <c r="X7" s="354" t="s">
        <v>72</v>
      </c>
      <c r="Y7" s="324"/>
      <c r="Z7" s="324"/>
      <c r="AA7" s="325"/>
      <c r="AC7" s="317"/>
    </row>
    <row r="8" spans="1:29" s="59" customFormat="1" ht="12.75" x14ac:dyDescent="0.2">
      <c r="A8" s="316"/>
      <c r="B8" s="317"/>
      <c r="C8" s="317"/>
      <c r="D8" s="317"/>
      <c r="E8" s="323"/>
      <c r="F8" s="323"/>
      <c r="G8" s="323"/>
      <c r="H8" s="344"/>
      <c r="I8" s="320"/>
      <c r="J8" s="344"/>
      <c r="K8" s="345"/>
      <c r="L8" s="344"/>
      <c r="M8" s="320"/>
      <c r="N8" s="344"/>
      <c r="O8" s="345"/>
      <c r="P8" s="320"/>
      <c r="Q8" s="344"/>
      <c r="R8" s="345"/>
      <c r="S8" s="344"/>
      <c r="T8" s="345"/>
      <c r="U8" s="226"/>
      <c r="V8" s="353"/>
      <c r="W8" s="353"/>
      <c r="X8" s="401" t="s">
        <v>275</v>
      </c>
      <c r="Y8" s="402"/>
      <c r="Z8" s="227" t="s">
        <v>74</v>
      </c>
      <c r="AA8" s="227" t="s">
        <v>75</v>
      </c>
      <c r="AC8" s="317"/>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364</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14" t="s">
        <v>264</v>
      </c>
      <c r="B6" s="317" t="s">
        <v>33</v>
      </c>
      <c r="C6" s="317" t="s">
        <v>60</v>
      </c>
      <c r="D6" s="317" t="s">
        <v>61</v>
      </c>
      <c r="E6" s="321" t="s">
        <v>265</v>
      </c>
      <c r="F6" s="321" t="s">
        <v>266</v>
      </c>
      <c r="G6" s="321" t="s">
        <v>267</v>
      </c>
      <c r="H6" s="340" t="s">
        <v>268</v>
      </c>
      <c r="I6" s="318" t="s">
        <v>65</v>
      </c>
      <c r="J6" s="340" t="s">
        <v>269</v>
      </c>
      <c r="K6" s="341"/>
      <c r="L6" s="340" t="s">
        <v>268</v>
      </c>
      <c r="M6" s="318" t="s">
        <v>65</v>
      </c>
      <c r="N6" s="340" t="s">
        <v>270</v>
      </c>
      <c r="O6" s="341"/>
      <c r="P6" s="318" t="s">
        <v>271</v>
      </c>
      <c r="Q6" s="340" t="s">
        <v>66</v>
      </c>
      <c r="R6" s="341"/>
      <c r="S6" s="340" t="s">
        <v>272</v>
      </c>
      <c r="T6" s="341"/>
      <c r="U6" s="226"/>
      <c r="V6" s="354" t="s">
        <v>70</v>
      </c>
      <c r="W6" s="324"/>
      <c r="X6" s="324"/>
      <c r="Y6" s="324"/>
      <c r="Z6" s="324"/>
      <c r="AA6" s="325"/>
      <c r="AC6" s="317" t="s">
        <v>71</v>
      </c>
    </row>
    <row r="7" spans="1:29" s="59" customFormat="1" ht="12.75" x14ac:dyDescent="0.2">
      <c r="A7" s="315"/>
      <c r="B7" s="317"/>
      <c r="C7" s="317"/>
      <c r="D7" s="317"/>
      <c r="E7" s="322"/>
      <c r="F7" s="322"/>
      <c r="G7" s="322"/>
      <c r="H7" s="342"/>
      <c r="I7" s="319"/>
      <c r="J7" s="342"/>
      <c r="K7" s="343"/>
      <c r="L7" s="342"/>
      <c r="M7" s="319"/>
      <c r="N7" s="342"/>
      <c r="O7" s="343"/>
      <c r="P7" s="319"/>
      <c r="Q7" s="342"/>
      <c r="R7" s="343"/>
      <c r="S7" s="342"/>
      <c r="T7" s="343"/>
      <c r="U7" s="226"/>
      <c r="V7" s="352" t="s">
        <v>273</v>
      </c>
      <c r="W7" s="352" t="s">
        <v>274</v>
      </c>
      <c r="X7" s="354" t="s">
        <v>72</v>
      </c>
      <c r="Y7" s="324"/>
      <c r="Z7" s="324"/>
      <c r="AA7" s="325"/>
      <c r="AC7" s="317"/>
    </row>
    <row r="8" spans="1:29" s="59" customFormat="1" ht="12.75" x14ac:dyDescent="0.2">
      <c r="A8" s="316"/>
      <c r="B8" s="317"/>
      <c r="C8" s="317"/>
      <c r="D8" s="317"/>
      <c r="E8" s="323"/>
      <c r="F8" s="323"/>
      <c r="G8" s="323"/>
      <c r="H8" s="344"/>
      <c r="I8" s="320"/>
      <c r="J8" s="344"/>
      <c r="K8" s="345"/>
      <c r="L8" s="344"/>
      <c r="M8" s="320"/>
      <c r="N8" s="344"/>
      <c r="O8" s="345"/>
      <c r="P8" s="320"/>
      <c r="Q8" s="344"/>
      <c r="R8" s="345"/>
      <c r="S8" s="344"/>
      <c r="T8" s="345"/>
      <c r="U8" s="226"/>
      <c r="V8" s="353"/>
      <c r="W8" s="353"/>
      <c r="X8" s="401" t="s">
        <v>275</v>
      </c>
      <c r="Y8" s="402"/>
      <c r="Z8" s="227" t="s">
        <v>74</v>
      </c>
      <c r="AA8" s="227" t="s">
        <v>75</v>
      </c>
      <c r="AC8" s="317"/>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308" t="s">
        <v>30</v>
      </c>
      <c r="G2" s="309"/>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335</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0" t="s">
        <v>55</v>
      </c>
      <c r="B2" s="310"/>
      <c r="C2" s="310"/>
      <c r="D2" s="310"/>
      <c r="E2" s="40"/>
      <c r="F2" s="40"/>
      <c r="G2" s="40"/>
      <c r="H2" s="41"/>
      <c r="I2" s="41"/>
      <c r="J2" s="42"/>
      <c r="K2" s="41"/>
      <c r="L2" s="41"/>
      <c r="N2" s="44"/>
      <c r="P2" s="45"/>
      <c r="R2" s="46"/>
      <c r="S2" s="45"/>
      <c r="T2" s="47"/>
      <c r="U2" s="47"/>
      <c r="V2" s="47"/>
      <c r="W2" s="47"/>
    </row>
    <row r="3" spans="1:25" s="43" customFormat="1" ht="15.75" x14ac:dyDescent="0.25">
      <c r="A3" s="311" t="s">
        <v>56</v>
      </c>
      <c r="B3" s="311"/>
      <c r="C3" s="311"/>
      <c r="D3" s="31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2" t="s">
        <v>57</v>
      </c>
      <c r="W4" s="31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3" t="s">
        <v>58</v>
      </c>
      <c r="W5" s="313"/>
    </row>
    <row r="6" spans="1:25" s="59" customFormat="1" ht="12.75" x14ac:dyDescent="0.2">
      <c r="A6" s="314" t="s">
        <v>59</v>
      </c>
      <c r="B6" s="317" t="s">
        <v>33</v>
      </c>
      <c r="C6" s="314" t="s">
        <v>60</v>
      </c>
      <c r="D6" s="318" t="s">
        <v>61</v>
      </c>
      <c r="E6" s="321" t="s">
        <v>62</v>
      </c>
      <c r="F6" s="321" t="s">
        <v>63</v>
      </c>
      <c r="G6" s="321" t="s">
        <v>64</v>
      </c>
      <c r="H6" s="331" t="s">
        <v>65</v>
      </c>
      <c r="I6" s="332"/>
      <c r="J6" s="337" t="s">
        <v>66</v>
      </c>
      <c r="K6" s="331" t="s">
        <v>67</v>
      </c>
      <c r="L6" s="332"/>
      <c r="M6" s="340" t="s">
        <v>68</v>
      </c>
      <c r="N6" s="341"/>
      <c r="O6" s="346" t="s">
        <v>69</v>
      </c>
      <c r="P6" s="347"/>
      <c r="Q6" s="58"/>
      <c r="R6" s="324" t="s">
        <v>70</v>
      </c>
      <c r="S6" s="324"/>
      <c r="T6" s="324"/>
      <c r="U6" s="324"/>
      <c r="V6" s="324"/>
      <c r="W6" s="325"/>
      <c r="Y6" s="318" t="s">
        <v>71</v>
      </c>
    </row>
    <row r="7" spans="1:25" s="59" customFormat="1" ht="12.75" x14ac:dyDescent="0.2">
      <c r="A7" s="315"/>
      <c r="B7" s="317"/>
      <c r="C7" s="315"/>
      <c r="D7" s="319"/>
      <c r="E7" s="322"/>
      <c r="F7" s="322"/>
      <c r="G7" s="322"/>
      <c r="H7" s="333"/>
      <c r="I7" s="334"/>
      <c r="J7" s="338"/>
      <c r="K7" s="333"/>
      <c r="L7" s="334"/>
      <c r="M7" s="342"/>
      <c r="N7" s="343"/>
      <c r="O7" s="348"/>
      <c r="P7" s="349"/>
      <c r="Q7" s="58"/>
      <c r="R7" s="326" t="s">
        <v>72</v>
      </c>
      <c r="S7" s="327"/>
      <c r="T7" s="327"/>
      <c r="U7" s="327"/>
      <c r="V7" s="327"/>
      <c r="W7" s="328"/>
      <c r="Y7" s="319"/>
    </row>
    <row r="8" spans="1:25" s="59" customFormat="1" ht="12.75" x14ac:dyDescent="0.2">
      <c r="A8" s="316"/>
      <c r="B8" s="317"/>
      <c r="C8" s="316"/>
      <c r="D8" s="320"/>
      <c r="E8" s="323"/>
      <c r="F8" s="323"/>
      <c r="G8" s="323"/>
      <c r="H8" s="335"/>
      <c r="I8" s="336"/>
      <c r="J8" s="339"/>
      <c r="K8" s="335"/>
      <c r="L8" s="336"/>
      <c r="M8" s="344"/>
      <c r="N8" s="345"/>
      <c r="O8" s="350"/>
      <c r="P8" s="351"/>
      <c r="Q8" s="58"/>
      <c r="R8" s="329" t="s">
        <v>73</v>
      </c>
      <c r="S8" s="330"/>
      <c r="T8" s="60" t="s">
        <v>74</v>
      </c>
      <c r="U8" s="60" t="s">
        <v>75</v>
      </c>
      <c r="V8" s="60" t="s">
        <v>76</v>
      </c>
      <c r="W8" s="60" t="s">
        <v>77</v>
      </c>
      <c r="Y8" s="320"/>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5" priority="1" operator="lessThan">
      <formula>0</formula>
    </cfRule>
  </conditionalFormatting>
  <conditionalFormatting sqref="T1:W3 S4:U6 V6:W6 T8:W8">
    <cfRule type="cellIs" dxfId="14"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0" t="s">
        <v>55</v>
      </c>
      <c r="B2" s="310"/>
      <c r="C2" s="310"/>
      <c r="D2" s="310"/>
      <c r="E2" s="40"/>
      <c r="F2" s="40"/>
      <c r="G2" s="40"/>
      <c r="H2" s="41"/>
      <c r="I2" s="41"/>
      <c r="J2" s="42"/>
      <c r="K2" s="41"/>
      <c r="L2" s="41"/>
      <c r="N2" s="44"/>
      <c r="P2" s="45"/>
      <c r="R2" s="46"/>
      <c r="S2" s="45"/>
      <c r="T2" s="47"/>
      <c r="U2" s="47"/>
      <c r="V2" s="47"/>
      <c r="W2" s="47"/>
    </row>
    <row r="3" spans="1:25" s="43" customFormat="1" ht="15.75" x14ac:dyDescent="0.25">
      <c r="A3" s="311" t="s">
        <v>56</v>
      </c>
      <c r="B3" s="311"/>
      <c r="C3" s="311"/>
      <c r="D3" s="31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2" t="s">
        <v>57</v>
      </c>
      <c r="W4" s="31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3" t="s">
        <v>58</v>
      </c>
      <c r="W5" s="313"/>
    </row>
    <row r="6" spans="1:25" s="59" customFormat="1" ht="12.75" x14ac:dyDescent="0.2">
      <c r="A6" s="314" t="s">
        <v>59</v>
      </c>
      <c r="B6" s="317" t="s">
        <v>33</v>
      </c>
      <c r="C6" s="314" t="s">
        <v>60</v>
      </c>
      <c r="D6" s="318" t="s">
        <v>61</v>
      </c>
      <c r="E6" s="321" t="s">
        <v>62</v>
      </c>
      <c r="F6" s="321" t="s">
        <v>63</v>
      </c>
      <c r="G6" s="321" t="s">
        <v>64</v>
      </c>
      <c r="H6" s="331" t="s">
        <v>65</v>
      </c>
      <c r="I6" s="332"/>
      <c r="J6" s="337" t="s">
        <v>66</v>
      </c>
      <c r="K6" s="331" t="s">
        <v>67</v>
      </c>
      <c r="L6" s="332"/>
      <c r="M6" s="340" t="s">
        <v>68</v>
      </c>
      <c r="N6" s="341"/>
      <c r="O6" s="346" t="s">
        <v>69</v>
      </c>
      <c r="P6" s="347"/>
      <c r="Q6" s="58"/>
      <c r="R6" s="324" t="s">
        <v>70</v>
      </c>
      <c r="S6" s="324"/>
      <c r="T6" s="324"/>
      <c r="U6" s="324"/>
      <c r="V6" s="324"/>
      <c r="W6" s="325"/>
      <c r="Y6" s="318" t="s">
        <v>71</v>
      </c>
    </row>
    <row r="7" spans="1:25" s="59" customFormat="1" ht="12.75" x14ac:dyDescent="0.2">
      <c r="A7" s="315"/>
      <c r="B7" s="317"/>
      <c r="C7" s="315"/>
      <c r="D7" s="319"/>
      <c r="E7" s="322"/>
      <c r="F7" s="322"/>
      <c r="G7" s="322"/>
      <c r="H7" s="333"/>
      <c r="I7" s="334"/>
      <c r="J7" s="338"/>
      <c r="K7" s="333"/>
      <c r="L7" s="334"/>
      <c r="M7" s="342"/>
      <c r="N7" s="343"/>
      <c r="O7" s="348"/>
      <c r="P7" s="349"/>
      <c r="Q7" s="58"/>
      <c r="R7" s="326" t="s">
        <v>258</v>
      </c>
      <c r="S7" s="327"/>
      <c r="T7" s="327"/>
      <c r="U7" s="327"/>
      <c r="V7" s="327"/>
      <c r="W7" s="328"/>
      <c r="Y7" s="319"/>
    </row>
    <row r="8" spans="1:25" s="59" customFormat="1" ht="12.75" x14ac:dyDescent="0.2">
      <c r="A8" s="316"/>
      <c r="B8" s="317"/>
      <c r="C8" s="316"/>
      <c r="D8" s="320"/>
      <c r="E8" s="323"/>
      <c r="F8" s="323"/>
      <c r="G8" s="323"/>
      <c r="H8" s="335"/>
      <c r="I8" s="336"/>
      <c r="J8" s="339"/>
      <c r="K8" s="335"/>
      <c r="L8" s="336"/>
      <c r="M8" s="344"/>
      <c r="N8" s="345"/>
      <c r="O8" s="350"/>
      <c r="P8" s="351"/>
      <c r="Q8" s="58"/>
      <c r="R8" s="329" t="s">
        <v>73</v>
      </c>
      <c r="S8" s="330"/>
      <c r="T8" s="60" t="s">
        <v>74</v>
      </c>
      <c r="U8" s="60" t="s">
        <v>75</v>
      </c>
      <c r="V8" s="60" t="s">
        <v>76</v>
      </c>
      <c r="W8" s="60" t="s">
        <v>77</v>
      </c>
      <c r="Y8" s="320"/>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318</v>
      </c>
      <c r="V16" s="19">
        <v>1.0869565217391304</v>
      </c>
      <c r="W16"/>
    </row>
    <row r="17" spans="21:22" customFormat="1" x14ac:dyDescent="0.25">
      <c r="U17" t="s">
        <v>319</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3" priority="1" operator="lessThan">
      <formula>0</formula>
    </cfRule>
  </conditionalFormatting>
  <conditionalFormatting sqref="T1:W3 S4:U6 V6:W6 T8:W8">
    <cfRule type="cellIs" dxfId="12"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14" t="s">
        <v>264</v>
      </c>
      <c r="B6" s="317" t="s">
        <v>33</v>
      </c>
      <c r="C6" s="317" t="s">
        <v>60</v>
      </c>
      <c r="D6" s="317" t="s">
        <v>61</v>
      </c>
      <c r="E6" s="321" t="s">
        <v>265</v>
      </c>
      <c r="F6" s="321" t="s">
        <v>266</v>
      </c>
      <c r="G6" s="321" t="s">
        <v>267</v>
      </c>
      <c r="H6" s="340" t="s">
        <v>268</v>
      </c>
      <c r="I6" s="318" t="s">
        <v>65</v>
      </c>
      <c r="J6" s="340" t="s">
        <v>269</v>
      </c>
      <c r="K6" s="341"/>
      <c r="L6" s="340" t="s">
        <v>268</v>
      </c>
      <c r="M6" s="318" t="s">
        <v>65</v>
      </c>
      <c r="N6" s="340" t="s">
        <v>270</v>
      </c>
      <c r="O6" s="341"/>
      <c r="P6" s="318" t="s">
        <v>271</v>
      </c>
      <c r="Q6" s="340" t="s">
        <v>66</v>
      </c>
      <c r="R6" s="341"/>
      <c r="S6" s="340" t="s">
        <v>272</v>
      </c>
      <c r="T6" s="341"/>
      <c r="U6" s="123"/>
      <c r="V6" s="354" t="s">
        <v>70</v>
      </c>
      <c r="W6" s="324"/>
      <c r="X6" s="324"/>
      <c r="Y6" s="324"/>
      <c r="Z6" s="324"/>
      <c r="AA6" s="325"/>
      <c r="AC6" s="317" t="s">
        <v>71</v>
      </c>
    </row>
    <row r="7" spans="1:29" s="59" customFormat="1" ht="12.75" x14ac:dyDescent="0.2">
      <c r="A7" s="315"/>
      <c r="B7" s="317"/>
      <c r="C7" s="317"/>
      <c r="D7" s="317"/>
      <c r="E7" s="322"/>
      <c r="F7" s="322"/>
      <c r="G7" s="322"/>
      <c r="H7" s="342"/>
      <c r="I7" s="319"/>
      <c r="J7" s="342"/>
      <c r="K7" s="343"/>
      <c r="L7" s="342"/>
      <c r="M7" s="319"/>
      <c r="N7" s="342"/>
      <c r="O7" s="343"/>
      <c r="P7" s="319"/>
      <c r="Q7" s="342"/>
      <c r="R7" s="343"/>
      <c r="S7" s="342"/>
      <c r="T7" s="343"/>
      <c r="U7" s="123"/>
      <c r="V7" s="352" t="s">
        <v>273</v>
      </c>
      <c r="W7" s="352" t="s">
        <v>274</v>
      </c>
      <c r="X7" s="354" t="s">
        <v>72</v>
      </c>
      <c r="Y7" s="324"/>
      <c r="Z7" s="324"/>
      <c r="AA7" s="325"/>
      <c r="AC7" s="317"/>
    </row>
    <row r="8" spans="1:29" s="59" customFormat="1" ht="12.75" x14ac:dyDescent="0.2">
      <c r="A8" s="316"/>
      <c r="B8" s="317"/>
      <c r="C8" s="317"/>
      <c r="D8" s="317"/>
      <c r="E8" s="323"/>
      <c r="F8" s="323"/>
      <c r="G8" s="323"/>
      <c r="H8" s="344"/>
      <c r="I8" s="320"/>
      <c r="J8" s="344"/>
      <c r="K8" s="345"/>
      <c r="L8" s="344"/>
      <c r="M8" s="320"/>
      <c r="N8" s="344"/>
      <c r="O8" s="345"/>
      <c r="P8" s="320"/>
      <c r="Q8" s="344"/>
      <c r="R8" s="345"/>
      <c r="S8" s="344"/>
      <c r="T8" s="345"/>
      <c r="U8" s="123"/>
      <c r="V8" s="353"/>
      <c r="W8" s="353"/>
      <c r="X8" s="355" t="s">
        <v>275</v>
      </c>
      <c r="Y8" s="356"/>
      <c r="Z8" s="124" t="s">
        <v>74</v>
      </c>
      <c r="AA8" s="124" t="s">
        <v>75</v>
      </c>
      <c r="AC8" s="317"/>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5"/>
  <sheetViews>
    <sheetView workbookViewId="0">
      <selection activeCell="P13" sqref="P13"/>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9" x14ac:dyDescent="0.25">
      <c r="A1" t="s">
        <v>26</v>
      </c>
      <c r="E1" s="2">
        <v>42369</v>
      </c>
      <c r="F1" s="2">
        <v>42735</v>
      </c>
      <c r="G1" s="2">
        <v>43100</v>
      </c>
      <c r="H1" s="2">
        <v>43465</v>
      </c>
      <c r="I1" s="2">
        <v>43830</v>
      </c>
      <c r="J1" s="2">
        <v>44196</v>
      </c>
      <c r="K1" s="2">
        <v>44561</v>
      </c>
      <c r="L1" s="2">
        <v>44926</v>
      </c>
      <c r="M1" s="2"/>
      <c r="O1" s="406">
        <v>45260</v>
      </c>
    </row>
    <row r="2" spans="1:19" x14ac:dyDescent="0.25">
      <c r="A2" s="3" t="s">
        <v>27</v>
      </c>
      <c r="B2" s="4" t="s">
        <v>28</v>
      </c>
      <c r="C2" s="5" t="s">
        <v>29</v>
      </c>
      <c r="D2" s="5" t="s">
        <v>29</v>
      </c>
      <c r="E2" s="5" t="s">
        <v>29</v>
      </c>
      <c r="F2" s="308" t="s">
        <v>30</v>
      </c>
      <c r="G2" s="357"/>
      <c r="H2" s="357"/>
      <c r="I2" s="357"/>
      <c r="J2" s="357"/>
      <c r="K2" s="357"/>
      <c r="L2" s="309"/>
      <c r="M2" s="4" t="s">
        <v>31</v>
      </c>
      <c r="N2" s="6" t="s">
        <v>32</v>
      </c>
      <c r="O2" s="5" t="s">
        <v>30</v>
      </c>
      <c r="P2" s="7" t="s">
        <v>32</v>
      </c>
    </row>
    <row r="3" spans="1:19" x14ac:dyDescent="0.25">
      <c r="A3" s="8" t="s">
        <v>33</v>
      </c>
      <c r="B3" s="9" t="s">
        <v>34</v>
      </c>
      <c r="C3" s="10" t="s">
        <v>35</v>
      </c>
      <c r="D3" s="10" t="s">
        <v>36</v>
      </c>
      <c r="E3" s="10" t="s">
        <v>37</v>
      </c>
      <c r="F3" s="11">
        <v>2016</v>
      </c>
      <c r="G3" s="10">
        <v>2017</v>
      </c>
      <c r="H3" s="10">
        <v>2018</v>
      </c>
      <c r="I3" s="10">
        <v>2019</v>
      </c>
      <c r="J3" s="10">
        <v>2020</v>
      </c>
      <c r="K3" s="10">
        <v>2021</v>
      </c>
      <c r="L3" s="10">
        <v>2022</v>
      </c>
      <c r="M3" s="9" t="s">
        <v>38</v>
      </c>
      <c r="N3" s="11" t="s">
        <v>39</v>
      </c>
      <c r="O3" s="216">
        <f>O1</f>
        <v>45260</v>
      </c>
      <c r="P3" s="12" t="s">
        <v>40</v>
      </c>
    </row>
    <row r="4" spans="1:19"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IF(AND($D4&gt;$K$1,$D4&lt;$E$4),$B4*($E$4-$D4)/($E4-$D4),IF($D4&lt;$K$1,$B4*($E$4-$K$1)/($E4-$D4),"NA"))</f>
        <v>88758.389004472832</v>
      </c>
      <c r="M4" s="18">
        <f>SUM(F4:L4)</f>
        <v>1262789.8071999999</v>
      </c>
      <c r="N4" s="16"/>
      <c r="O4" s="19"/>
      <c r="P4" s="17">
        <f t="shared" ref="P4:P12" si="5">IF(O4="NA",N4,N4-O4)</f>
        <v>0</v>
      </c>
      <c r="Q4" t="b">
        <f>+(N4+M4)=B4</f>
        <v>1</v>
      </c>
      <c r="R4" t="b">
        <f>+(O4+P4)=N4</f>
        <v>1</v>
      </c>
    </row>
    <row r="5" spans="1:19"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IF(AND($D5&gt;$K$1,$D5&lt;$E$5),$B5*($E$5-$D5)/($E5-$D5),IF($D5&lt;$K$1,$B5*($E$5-$K$1)/($E5-$D5),"NA"))</f>
        <v>115779.66591916182</v>
      </c>
      <c r="M5" s="18">
        <f t="shared" ref="M5:M10" si="6">SUM(F5:L5)</f>
        <v>1425130.6069038401</v>
      </c>
      <c r="N5" s="16"/>
      <c r="O5" s="19"/>
      <c r="P5" s="17">
        <f t="shared" si="5"/>
        <v>0</v>
      </c>
      <c r="Q5" t="b">
        <f>+(N5+M5)=B5</f>
        <v>1</v>
      </c>
      <c r="R5" t="b">
        <f>+(O5+P5)=N5</f>
        <v>1</v>
      </c>
    </row>
    <row r="6" spans="1:19"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IF(AND($D6&gt;$K$1,$D6&lt;$E$6),$B6*($E$6-$D6)/($E6-$D6),IF($D6&lt;$K$1,$B6*($E$6-$K$1)/($E6-$D6),"NA"))</f>
        <v>123086.00751219311</v>
      </c>
      <c r="M6" s="18">
        <f>SUM(F6:L6)</f>
        <v>1449900.2282753501</v>
      </c>
      <c r="N6" s="16"/>
      <c r="O6" s="19"/>
      <c r="P6" s="17">
        <f t="shared" si="5"/>
        <v>0</v>
      </c>
      <c r="Q6" t="b">
        <f>+(N6+M6)=B6</f>
        <v>1</v>
      </c>
      <c r="R6" t="b">
        <f>+(O6+P6)=N6</f>
        <v>1</v>
      </c>
    </row>
    <row r="7" spans="1:19"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ref="L7:L12" si="7">IF(AND($D7&gt;$K$1,$D7&lt;$L$1),$B7*($L$1-$D7)/($E7-$D7),IF($D7&lt;$K$1,$B7*($L$1-$K$1)/($E7-$D7),"NA"))</f>
        <v>252821.25235188266</v>
      </c>
      <c r="M7" s="18">
        <f t="shared" si="6"/>
        <v>822881.22683297703</v>
      </c>
      <c r="N7" s="16">
        <f t="shared" ref="N7" si="8">B7-M7</f>
        <v>506335.16566911293</v>
      </c>
      <c r="O7" s="19">
        <f>IF($O$1&lt;E7,IF(AND($D7&gt;$L$1,$D7&lt;$O$1),$B7*($O$1-$D7)/($E7-$D7),IF($D7&lt;$L$1,$B7*($O$1-$L$1)/($E7-$D7),"NA")),N7)</f>
        <v>231348.76242610635</v>
      </c>
      <c r="P7" s="17">
        <f>IF(O7="NA",N7,N7-O7)</f>
        <v>274986.40324300656</v>
      </c>
      <c r="Q7" t="b">
        <f>+(N7+M7)=B7</f>
        <v>1</v>
      </c>
      <c r="R7" t="b">
        <f>+(O7+P7)=N7</f>
        <v>1</v>
      </c>
    </row>
    <row r="8" spans="1:19" x14ac:dyDescent="0.25">
      <c r="A8" s="20" t="s">
        <v>49</v>
      </c>
      <c r="B8" s="14">
        <v>1827361.9317906599</v>
      </c>
      <c r="C8" s="21">
        <v>42573</v>
      </c>
      <c r="D8" s="21">
        <v>42577</v>
      </c>
      <c r="E8" s="21">
        <v>45133</v>
      </c>
      <c r="F8" s="16">
        <f t="shared" si="0"/>
        <v>112958.99265372625</v>
      </c>
      <c r="G8" s="19">
        <f t="shared" si="1"/>
        <v>260949.57163677263</v>
      </c>
      <c r="H8" s="19">
        <f t="shared" ref="G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9">
        <f t="shared" si="7"/>
        <v>260949.57163677263</v>
      </c>
      <c r="M8" s="18">
        <f t="shared" si="6"/>
        <v>1679371.3528076136</v>
      </c>
      <c r="N8" s="297">
        <f>B8-M8</f>
        <v>147990.57898304635</v>
      </c>
      <c r="O8" s="298">
        <f>IF($O$1&lt;E8,IF(AND($D8&gt;$L$1,$D8&lt;$O$1),$B8*($O$1-$D8)/($E8-$D8),IF($D8&lt;$L$1,$B8*($O$1-$L$1)/($E8-$D8),"NA")),N8)</f>
        <v>147990.57898304635</v>
      </c>
      <c r="P8" s="299">
        <f t="shared" si="5"/>
        <v>0</v>
      </c>
      <c r="Q8" t="b">
        <f>+(N8+M8)=B8</f>
        <v>1</v>
      </c>
      <c r="R8" t="b">
        <f>+(O8+P8)=N8</f>
        <v>1</v>
      </c>
      <c r="S8" t="s">
        <v>386</v>
      </c>
    </row>
    <row r="9" spans="1:19" x14ac:dyDescent="0.25">
      <c r="A9" s="20" t="s">
        <v>50</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9">
        <f t="shared" si="7"/>
        <v>386012.98774893017</v>
      </c>
      <c r="M9" s="18">
        <f t="shared" si="6"/>
        <v>1929007.3689152019</v>
      </c>
      <c r="N9" s="16">
        <f t="shared" ref="N9:N10" si="11">B9-M9</f>
        <v>1161211.6727351381</v>
      </c>
      <c r="O9" s="19">
        <f>IF($O$1&lt;E9,IF(AND($D9&gt;$L$1,$D9&lt;$O$1),$B9*($O$1-$D9)/($E9-$D9),IF($D9&lt;$L$1,$B9*($O$1-$L$1)/($E9-$D9),"NA")),N9)</f>
        <v>353228.32303600735</v>
      </c>
      <c r="P9" s="17">
        <f>IF(O9="NA",N9,N9-O9)</f>
        <v>807983.34969913075</v>
      </c>
      <c r="Q9" t="b">
        <f>+(N9+M9)=B9</f>
        <v>1</v>
      </c>
      <c r="R9" t="b">
        <f>+(O9+P9)=N9</f>
        <v>1</v>
      </c>
    </row>
    <row r="10" spans="1:19" x14ac:dyDescent="0.25">
      <c r="A10" s="20" t="s">
        <v>51</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2">IF(AND($D10&gt;$J$1,$D10&lt;$K$1),$B10*($K$1-$D10)/($E10-$D10),IF($D10&lt;$J$1,$B10*($K$1-$J$1)/($E10-$D10),"NA"))</f>
        <v>274262.49912400398</v>
      </c>
      <c r="L10" s="19">
        <f t="shared" si="7"/>
        <v>274262.49912400398</v>
      </c>
      <c r="M10" s="18">
        <f t="shared" si="6"/>
        <v>1370561.0915128309</v>
      </c>
      <c r="N10" s="16">
        <f t="shared" si="11"/>
        <v>825041.709693579</v>
      </c>
      <c r="O10" s="19">
        <f>IF($O$1&lt;E10,IF(AND($D10&gt;$L$1,$D10&lt;$O$1),$B10*($O$1-$D10)/($E10-$D10),IF($D10&lt;$L$1,$B10*($O$1-$L$1)/($E10-$D10),"NA")),N10)</f>
        <v>250968.97180114337</v>
      </c>
      <c r="P10" s="17">
        <f>IF(O10="NA",N10,N10-O10)</f>
        <v>574072.73789243563</v>
      </c>
      <c r="Q10" t="b">
        <f>+(N10+M10)=B10</f>
        <v>1</v>
      </c>
      <c r="R10" t="b">
        <f>+(O10+P10)=N10</f>
        <v>1</v>
      </c>
    </row>
    <row r="11" spans="1:19" x14ac:dyDescent="0.25">
      <c r="A11" s="20" t="s">
        <v>52</v>
      </c>
      <c r="B11" s="18">
        <v>8040.4976160704846</v>
      </c>
      <c r="C11" s="21">
        <v>41967</v>
      </c>
      <c r="D11" s="21">
        <v>42735</v>
      </c>
      <c r="E11" s="217">
        <v>44926</v>
      </c>
      <c r="F11" s="16" t="str">
        <f t="shared" si="0"/>
        <v>NA</v>
      </c>
      <c r="G11" s="19">
        <v>1339.4713052787429</v>
      </c>
      <c r="H11" s="19">
        <f t="shared" si="9"/>
        <v>1339.4713052787436</v>
      </c>
      <c r="I11" s="19">
        <f t="shared" si="2"/>
        <v>1339.4713052787436</v>
      </c>
      <c r="J11" s="19">
        <f t="shared" si="10"/>
        <v>1343.1410896767673</v>
      </c>
      <c r="K11" s="19">
        <f>IF(AND($D11&gt;$J$1,$D11&lt;$K$1),$B11*($K$1-$D11)/($E11-$D11),IF($D11&lt;$J$1,$B11*($K$1-$J$1)/($E11-$D11),"NA"))</f>
        <v>1339.4713052787436</v>
      </c>
      <c r="L11" s="19">
        <f t="shared" si="7"/>
        <v>1339.4713052787436</v>
      </c>
      <c r="M11" s="18">
        <v>8040.49761607048</v>
      </c>
      <c r="N11" s="16"/>
      <c r="O11" s="19"/>
      <c r="P11" s="17">
        <f t="shared" si="5"/>
        <v>0</v>
      </c>
      <c r="Q11" t="b">
        <f>+(N11+M11)=B11</f>
        <v>1</v>
      </c>
      <c r="R11" t="b">
        <f>+(O11+P11)=N11</f>
        <v>1</v>
      </c>
    </row>
    <row r="12" spans="1:19" x14ac:dyDescent="0.25">
      <c r="A12" s="20" t="s">
        <v>53</v>
      </c>
      <c r="B12" s="18">
        <v>9380.5805520822323</v>
      </c>
      <c r="C12" s="21">
        <v>41967</v>
      </c>
      <c r="D12" s="21">
        <v>42735</v>
      </c>
      <c r="E12" s="217">
        <v>44926</v>
      </c>
      <c r="F12" s="16" t="str">
        <f>IF(AND($D12&gt;$E$1,$D12&lt;$F$1),$B12*($F$1-$D12)/($E12-$D12),"NA")</f>
        <v>NA</v>
      </c>
      <c r="G12" s="19">
        <v>1562.7165228252015</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9">
        <f t="shared" si="7"/>
        <v>1562.7165228252006</v>
      </c>
      <c r="M12" s="18">
        <f>SUM(F12:L12)</f>
        <v>9380.5805520822323</v>
      </c>
      <c r="N12" s="16"/>
      <c r="O12" s="19"/>
      <c r="P12" s="17">
        <f t="shared" si="5"/>
        <v>0</v>
      </c>
      <c r="Q12" t="b">
        <f>+(N12+M12)=B12</f>
        <v>1</v>
      </c>
      <c r="R12" t="b">
        <f>+(O12+P12)=N12</f>
        <v>1</v>
      </c>
    </row>
    <row r="13" spans="1:19" x14ac:dyDescent="0.25">
      <c r="A13" s="23" t="s">
        <v>31</v>
      </c>
      <c r="B13" s="24">
        <f>SUM(B4:B12)</f>
        <v>12597641.887696844</v>
      </c>
      <c r="C13" s="25"/>
      <c r="D13" s="25"/>
      <c r="E13" s="25"/>
      <c r="F13" s="26">
        <f t="shared" ref="F13:K13" si="13">-SUM(F4:F12)</f>
        <v>-474656.94503688725</v>
      </c>
      <c r="G13" s="26">
        <f t="shared" si="13"/>
        <v>-953173.77428386523</v>
      </c>
      <c r="H13" s="26">
        <f t="shared" si="13"/>
        <v>-1609831.3132835233</v>
      </c>
      <c r="I13" s="26">
        <f t="shared" si="13"/>
        <v>-1677174.069968781</v>
      </c>
      <c r="J13" s="26">
        <f t="shared" si="13"/>
        <v>-1871383.5834087059</v>
      </c>
      <c r="K13" s="26">
        <f t="shared" si="13"/>
        <v>-1866270.5135086824</v>
      </c>
      <c r="L13" s="26">
        <f>-SUM(L4:L12)</f>
        <v>-1504572.5611255213</v>
      </c>
      <c r="M13" s="24">
        <f>SUM(M4:M12)</f>
        <v>9957062.7606159672</v>
      </c>
      <c r="N13" s="26">
        <f>B13-M13</f>
        <v>2640579.1270808764</v>
      </c>
      <c r="O13" s="153">
        <f>-SUM(O4:O12)</f>
        <v>-983536.63624630345</v>
      </c>
      <c r="P13" s="27">
        <f>N13+O13</f>
        <v>1657042.4908345728</v>
      </c>
    </row>
    <row r="14" spans="1:19" x14ac:dyDescent="0.25">
      <c r="B14" s="19"/>
    </row>
    <row r="15" spans="1:19" x14ac:dyDescent="0.25">
      <c r="A15" s="164" t="s">
        <v>335</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0" t="s">
        <v>55</v>
      </c>
      <c r="B2" s="310"/>
      <c r="C2" s="310"/>
      <c r="D2" s="310"/>
      <c r="E2" s="40"/>
      <c r="F2" s="40"/>
      <c r="G2" s="40"/>
      <c r="H2" s="41"/>
      <c r="I2" s="41"/>
      <c r="J2" s="42"/>
      <c r="K2" s="41"/>
      <c r="L2" s="41"/>
      <c r="N2" s="44"/>
      <c r="P2" s="45"/>
      <c r="R2" s="46"/>
      <c r="S2" s="45"/>
      <c r="T2" s="47"/>
      <c r="U2" s="47"/>
      <c r="V2" s="47"/>
      <c r="W2" s="47"/>
    </row>
    <row r="3" spans="1:25" s="43" customFormat="1" ht="15.75" x14ac:dyDescent="0.25">
      <c r="A3" s="311" t="s">
        <v>56</v>
      </c>
      <c r="B3" s="311"/>
      <c r="C3" s="311"/>
      <c r="D3" s="31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2" t="s">
        <v>57</v>
      </c>
      <c r="W4" s="31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3" t="s">
        <v>58</v>
      </c>
      <c r="W5" s="313"/>
    </row>
    <row r="6" spans="1:25" s="59" customFormat="1" ht="12.75" x14ac:dyDescent="0.2">
      <c r="A6" s="314" t="s">
        <v>59</v>
      </c>
      <c r="B6" s="317" t="s">
        <v>33</v>
      </c>
      <c r="C6" s="314" t="s">
        <v>60</v>
      </c>
      <c r="D6" s="318" t="s">
        <v>61</v>
      </c>
      <c r="E6" s="321" t="s">
        <v>62</v>
      </c>
      <c r="F6" s="321" t="s">
        <v>63</v>
      </c>
      <c r="G6" s="321" t="s">
        <v>64</v>
      </c>
      <c r="H6" s="331" t="s">
        <v>65</v>
      </c>
      <c r="I6" s="332"/>
      <c r="J6" s="337" t="s">
        <v>66</v>
      </c>
      <c r="K6" s="331" t="s">
        <v>67</v>
      </c>
      <c r="L6" s="332"/>
      <c r="M6" s="340" t="s">
        <v>68</v>
      </c>
      <c r="N6" s="341"/>
      <c r="O6" s="346" t="s">
        <v>69</v>
      </c>
      <c r="P6" s="347"/>
      <c r="Q6" s="58"/>
      <c r="R6" s="324" t="s">
        <v>70</v>
      </c>
      <c r="S6" s="324"/>
      <c r="T6" s="324"/>
      <c r="U6" s="324"/>
      <c r="V6" s="324"/>
      <c r="W6" s="325"/>
      <c r="Y6" s="318" t="s">
        <v>71</v>
      </c>
    </row>
    <row r="7" spans="1:25" s="59" customFormat="1" ht="12.75" x14ac:dyDescent="0.2">
      <c r="A7" s="315"/>
      <c r="B7" s="317"/>
      <c r="C7" s="315"/>
      <c r="D7" s="319"/>
      <c r="E7" s="322"/>
      <c r="F7" s="322"/>
      <c r="G7" s="322"/>
      <c r="H7" s="333"/>
      <c r="I7" s="334"/>
      <c r="J7" s="338"/>
      <c r="K7" s="333"/>
      <c r="L7" s="334"/>
      <c r="M7" s="342"/>
      <c r="N7" s="343"/>
      <c r="O7" s="348"/>
      <c r="P7" s="349"/>
      <c r="Q7" s="58"/>
      <c r="R7" s="326" t="s">
        <v>72</v>
      </c>
      <c r="S7" s="327"/>
      <c r="T7" s="327"/>
      <c r="U7" s="327"/>
      <c r="V7" s="327"/>
      <c r="W7" s="328"/>
      <c r="Y7" s="319"/>
    </row>
    <row r="8" spans="1:25" s="59" customFormat="1" ht="12.75" x14ac:dyDescent="0.2">
      <c r="A8" s="316"/>
      <c r="B8" s="317"/>
      <c r="C8" s="316"/>
      <c r="D8" s="320"/>
      <c r="E8" s="323"/>
      <c r="F8" s="323"/>
      <c r="G8" s="323"/>
      <c r="H8" s="335"/>
      <c r="I8" s="336"/>
      <c r="J8" s="339"/>
      <c r="K8" s="335"/>
      <c r="L8" s="336"/>
      <c r="M8" s="344"/>
      <c r="N8" s="345"/>
      <c r="O8" s="350"/>
      <c r="P8" s="351"/>
      <c r="Q8" s="58"/>
      <c r="R8" s="329" t="s">
        <v>73</v>
      </c>
      <c r="S8" s="330"/>
      <c r="T8" s="60" t="s">
        <v>74</v>
      </c>
      <c r="U8" s="60" t="s">
        <v>75</v>
      </c>
      <c r="V8" s="60" t="s">
        <v>76</v>
      </c>
      <c r="W8" s="60" t="s">
        <v>77</v>
      </c>
      <c r="Y8" s="320"/>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T1:W3 S4:U6 V6:W6 T8:W8">
    <cfRule type="cellIs" dxfId="11"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0158-4631-4C04-9003-5B5F0E0860CF}">
  <sheetPr>
    <pageSetUpPr fitToPage="1"/>
  </sheetPr>
  <dimension ref="A1:BZ2991"/>
  <sheetViews>
    <sheetView showGridLines="0" zoomScaleNormal="100" workbookViewId="0">
      <pane ySplit="8" topLeftCell="A40" activePane="bottomLeft" state="frozen"/>
      <selection pane="bottomLeft" activeCell="V62" sqref="V62"/>
    </sheetView>
  </sheetViews>
  <sheetFormatPr baseColWidth="10" defaultColWidth="9.140625" defaultRowHeight="12.75" x14ac:dyDescent="0.2"/>
  <cols>
    <col min="1" max="1" width="15.42578125" style="274" bestFit="1" customWidth="1"/>
    <col min="2" max="2" width="9.42578125" style="274" customWidth="1"/>
    <col min="3" max="3" width="7.42578125" style="274" bestFit="1" customWidth="1"/>
    <col min="4" max="4" width="11.425781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75.28515625" style="274" bestFit="1" customWidth="1"/>
    <col min="26" max="26" width="12.7109375" style="273" customWidth="1"/>
    <col min="27" max="58" width="9.140625" style="274"/>
    <col min="59" max="59" width="6.28515625" style="274" bestFit="1" customWidth="1"/>
    <col min="60" max="60" width="7.5703125" style="274" bestFit="1" customWidth="1"/>
    <col min="61" max="16384" width="9.140625" style="274"/>
  </cols>
  <sheetData>
    <row r="1" spans="1:78"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row>
    <row r="2" spans="1:78" s="243" customFormat="1" ht="15.75" x14ac:dyDescent="0.25">
      <c r="A2" s="310" t="s">
        <v>389</v>
      </c>
      <c r="B2" s="310"/>
      <c r="C2" s="310"/>
      <c r="D2" s="310"/>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7"/>
      <c r="BH2" s="247"/>
      <c r="BI2" s="246"/>
      <c r="BJ2" s="246"/>
      <c r="BK2" s="246"/>
      <c r="BL2" s="246"/>
      <c r="BM2" s="246"/>
      <c r="BN2" s="246"/>
      <c r="BO2" s="246"/>
      <c r="BP2" s="246"/>
      <c r="BQ2" s="246"/>
      <c r="BR2" s="246"/>
      <c r="BS2" s="246"/>
      <c r="BT2" s="246"/>
      <c r="BU2" s="246"/>
      <c r="BV2" s="246"/>
      <c r="BW2" s="246"/>
      <c r="BX2" s="246"/>
      <c r="BY2" s="246"/>
      <c r="BZ2" s="246"/>
    </row>
    <row r="3" spans="1:78" s="243" customFormat="1" ht="15.75" x14ac:dyDescent="0.25">
      <c r="A3" s="311" t="s">
        <v>390</v>
      </c>
      <c r="B3" s="311"/>
      <c r="C3" s="311"/>
      <c r="D3" s="311"/>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row>
    <row r="4" spans="1:78"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80" t="s">
        <v>57</v>
      </c>
      <c r="W4" s="380"/>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row>
    <row r="5" spans="1:78"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81" t="s">
        <v>58</v>
      </c>
      <c r="W5" s="381"/>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78" s="256" customFormat="1" x14ac:dyDescent="0.2">
      <c r="A6" s="364" t="s">
        <v>59</v>
      </c>
      <c r="B6" s="361" t="s">
        <v>33</v>
      </c>
      <c r="C6" s="364" t="s">
        <v>60</v>
      </c>
      <c r="D6" s="361" t="s">
        <v>61</v>
      </c>
      <c r="E6" s="382" t="s">
        <v>62</v>
      </c>
      <c r="F6" s="382" t="s">
        <v>63</v>
      </c>
      <c r="G6" s="382" t="s">
        <v>64</v>
      </c>
      <c r="H6" s="385" t="s">
        <v>65</v>
      </c>
      <c r="I6" s="386"/>
      <c r="J6" s="391" t="s">
        <v>66</v>
      </c>
      <c r="K6" s="385" t="s">
        <v>67</v>
      </c>
      <c r="L6" s="386"/>
      <c r="M6" s="394" t="s">
        <v>68</v>
      </c>
      <c r="N6" s="395"/>
      <c r="O6" s="372" t="s">
        <v>69</v>
      </c>
      <c r="P6" s="373"/>
      <c r="Q6" s="255"/>
      <c r="R6" s="358" t="s">
        <v>70</v>
      </c>
      <c r="S6" s="359"/>
      <c r="T6" s="359"/>
      <c r="U6" s="359"/>
      <c r="V6" s="359"/>
      <c r="W6" s="360"/>
      <c r="Y6" s="361" t="s">
        <v>71</v>
      </c>
      <c r="Z6" s="364"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row>
    <row r="7" spans="1:78" s="256" customFormat="1" x14ac:dyDescent="0.2">
      <c r="A7" s="365"/>
      <c r="B7" s="362"/>
      <c r="C7" s="365"/>
      <c r="D7" s="362"/>
      <c r="E7" s="383"/>
      <c r="F7" s="383"/>
      <c r="G7" s="383"/>
      <c r="H7" s="387"/>
      <c r="I7" s="388"/>
      <c r="J7" s="392"/>
      <c r="K7" s="387"/>
      <c r="L7" s="388"/>
      <c r="M7" s="396"/>
      <c r="N7" s="397"/>
      <c r="O7" s="374"/>
      <c r="P7" s="375"/>
      <c r="Q7" s="255"/>
      <c r="R7" s="367" t="s">
        <v>72</v>
      </c>
      <c r="S7" s="368"/>
      <c r="T7" s="368"/>
      <c r="U7" s="368"/>
      <c r="V7" s="368"/>
      <c r="W7" s="369"/>
      <c r="Y7" s="362"/>
      <c r="Z7" s="365"/>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row>
    <row r="8" spans="1:78" s="256" customFormat="1" x14ac:dyDescent="0.2">
      <c r="A8" s="366"/>
      <c r="B8" s="363"/>
      <c r="C8" s="366"/>
      <c r="D8" s="363"/>
      <c r="E8" s="384"/>
      <c r="F8" s="384"/>
      <c r="G8" s="384"/>
      <c r="H8" s="389"/>
      <c r="I8" s="390"/>
      <c r="J8" s="393"/>
      <c r="K8" s="389"/>
      <c r="L8" s="390"/>
      <c r="M8" s="398"/>
      <c r="N8" s="399"/>
      <c r="O8" s="376"/>
      <c r="P8" s="377"/>
      <c r="Q8" s="255"/>
      <c r="R8" s="370" t="s">
        <v>73</v>
      </c>
      <c r="S8" s="371"/>
      <c r="T8" s="223" t="s">
        <v>74</v>
      </c>
      <c r="U8" s="223" t="s">
        <v>75</v>
      </c>
      <c r="V8" s="223" t="s">
        <v>76</v>
      </c>
      <c r="W8" s="223" t="s">
        <v>77</v>
      </c>
      <c r="Y8" s="363"/>
      <c r="Z8" s="366"/>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row>
    <row r="9" spans="1:78" ht="12" customHeight="1" x14ac:dyDescent="0.2">
      <c r="A9" s="61" t="s">
        <v>78</v>
      </c>
      <c r="B9" s="61"/>
      <c r="C9" s="61"/>
      <c r="D9" s="61"/>
      <c r="E9" s="62"/>
      <c r="F9" s="62"/>
      <c r="G9" s="62"/>
      <c r="H9" s="61"/>
      <c r="I9" s="61"/>
      <c r="J9" s="63"/>
      <c r="K9" s="61"/>
      <c r="L9" s="61"/>
      <c r="M9" s="61"/>
      <c r="N9" s="64"/>
      <c r="O9" s="61"/>
      <c r="P9" s="64"/>
      <c r="Q9" s="61"/>
      <c r="R9" s="65"/>
      <c r="S9" s="66"/>
      <c r="T9" s="66"/>
      <c r="U9" s="66"/>
      <c r="V9" s="66"/>
      <c r="W9" s="66"/>
      <c r="X9" s="67"/>
      <c r="Y9" s="67"/>
      <c r="Z9" s="68"/>
      <c r="AA9" s="68"/>
      <c r="AB9" s="68"/>
      <c r="AC9" s="68"/>
      <c r="AD9" s="68"/>
      <c r="AE9" s="68"/>
    </row>
    <row r="10" spans="1:78" ht="15" x14ac:dyDescent="0.25">
      <c r="A10" s="69" t="s">
        <v>79</v>
      </c>
      <c r="B10" s="69" t="s">
        <v>48</v>
      </c>
      <c r="C10" s="69">
        <v>327</v>
      </c>
      <c r="D10" s="69" t="s">
        <v>88</v>
      </c>
      <c r="E10" s="70">
        <v>42556</v>
      </c>
      <c r="F10" s="70">
        <v>43738</v>
      </c>
      <c r="G10" s="70">
        <v>45657</v>
      </c>
      <c r="H10" s="69" t="s">
        <v>81</v>
      </c>
      <c r="I10" s="69" t="s">
        <v>82</v>
      </c>
      <c r="J10" s="71">
        <v>5.0000000000000001E-3</v>
      </c>
      <c r="K10" s="69"/>
      <c r="L10" s="69" t="s">
        <v>89</v>
      </c>
      <c r="M10" s="69" t="s">
        <v>72</v>
      </c>
      <c r="N10" s="72">
        <v>45000000</v>
      </c>
      <c r="O10" s="69" t="s">
        <v>72</v>
      </c>
      <c r="P10" s="72">
        <v>45000000</v>
      </c>
      <c r="Q10" s="69"/>
      <c r="R10" s="73">
        <v>4.8721229085837058E-2</v>
      </c>
      <c r="S10" s="74">
        <v>2192455.3088626675</v>
      </c>
      <c r="T10" s="301">
        <v>2192286.2868124018</v>
      </c>
      <c r="U10" s="156">
        <v>169.02205026568845</v>
      </c>
      <c r="V10" s="74">
        <v>1538522.3431914896</v>
      </c>
      <c r="W10" s="301">
        <v>653932.96567117795</v>
      </c>
      <c r="X10" s="75"/>
      <c r="Y10" s="75" t="s">
        <v>90</v>
      </c>
      <c r="Z10" s="131"/>
      <c r="AA10"/>
      <c r="AB10"/>
      <c r="AC10"/>
      <c r="AD10"/>
      <c r="AE10"/>
    </row>
    <row r="11" spans="1:78" ht="15" x14ac:dyDescent="0.25">
      <c r="A11" s="69" t="s">
        <v>79</v>
      </c>
      <c r="B11" s="69" t="s">
        <v>48</v>
      </c>
      <c r="C11" s="69">
        <v>328</v>
      </c>
      <c r="D11" s="69" t="s">
        <v>88</v>
      </c>
      <c r="E11" s="70">
        <v>42556</v>
      </c>
      <c r="F11" s="70">
        <v>43738</v>
      </c>
      <c r="G11" s="70">
        <v>45657</v>
      </c>
      <c r="H11" s="69" t="s">
        <v>85</v>
      </c>
      <c r="I11" s="69" t="s">
        <v>86</v>
      </c>
      <c r="J11" s="71">
        <v>6.2399999999999999E-3</v>
      </c>
      <c r="K11" s="69"/>
      <c r="L11" s="69"/>
      <c r="M11" s="69" t="s">
        <v>72</v>
      </c>
      <c r="N11" s="72">
        <v>45000000</v>
      </c>
      <c r="O11" s="69" t="s">
        <v>72</v>
      </c>
      <c r="P11" s="72">
        <v>45000000</v>
      </c>
      <c r="Q11" s="69"/>
      <c r="R11" s="76">
        <v>-9.3341959962024955E-3</v>
      </c>
      <c r="S11" s="77">
        <v>-420038.81982911233</v>
      </c>
      <c r="T11" s="74">
        <v>0</v>
      </c>
      <c r="U11" s="404">
        <v>-420038.81982911233</v>
      </c>
      <c r="V11" s="405">
        <v>-299918.81982911233</v>
      </c>
      <c r="W11" s="77">
        <v>-120120</v>
      </c>
      <c r="X11" s="75"/>
      <c r="Y11" s="75" t="s">
        <v>90</v>
      </c>
      <c r="Z11" s="131"/>
      <c r="AA11"/>
      <c r="AB11"/>
      <c r="AC11"/>
      <c r="AD11"/>
      <c r="AE11"/>
    </row>
    <row r="12" spans="1:78" ht="15" x14ac:dyDescent="0.25">
      <c r="A12" s="69" t="s">
        <v>79</v>
      </c>
      <c r="B12" s="69" t="s">
        <v>50</v>
      </c>
      <c r="C12" s="69">
        <v>358</v>
      </c>
      <c r="D12" s="69" t="s">
        <v>87</v>
      </c>
      <c r="E12" s="70">
        <v>42817</v>
      </c>
      <c r="F12" s="70">
        <v>43102</v>
      </c>
      <c r="G12" s="70">
        <v>46024</v>
      </c>
      <c r="H12" s="69" t="s">
        <v>81</v>
      </c>
      <c r="I12" s="69" t="s">
        <v>82</v>
      </c>
      <c r="J12" s="71">
        <v>5.0000000000000001E-3</v>
      </c>
      <c r="K12" s="69"/>
      <c r="L12" s="69" t="s">
        <v>83</v>
      </c>
      <c r="M12" s="69" t="s">
        <v>72</v>
      </c>
      <c r="N12" s="72">
        <v>100000000</v>
      </c>
      <c r="O12" s="69" t="s">
        <v>72</v>
      </c>
      <c r="P12" s="72">
        <v>100000000</v>
      </c>
      <c r="Q12" s="69"/>
      <c r="R12" s="73">
        <v>5.9942004035668094E-2</v>
      </c>
      <c r="S12" s="74">
        <v>5994200.4035668094</v>
      </c>
      <c r="T12" s="301">
        <v>5921823.2930153646</v>
      </c>
      <c r="U12" s="156">
        <v>72377.110551444814</v>
      </c>
      <c r="V12" s="74">
        <v>5429981.3407052997</v>
      </c>
      <c r="W12" s="301">
        <v>564219.06286151009</v>
      </c>
      <c r="X12" s="75"/>
      <c r="Y12" s="75" t="s">
        <v>84</v>
      </c>
      <c r="Z12" s="131"/>
      <c r="AA12"/>
      <c r="AB12"/>
      <c r="AC12"/>
      <c r="AD12"/>
      <c r="AE12"/>
    </row>
    <row r="13" spans="1:78" ht="15" x14ac:dyDescent="0.25">
      <c r="A13" s="69" t="s">
        <v>79</v>
      </c>
      <c r="B13" s="69" t="s">
        <v>50</v>
      </c>
      <c r="C13" s="69">
        <v>359</v>
      </c>
      <c r="D13" s="69" t="s">
        <v>87</v>
      </c>
      <c r="E13" s="70">
        <v>42817</v>
      </c>
      <c r="F13" s="70">
        <v>43102</v>
      </c>
      <c r="G13" s="70">
        <v>46024</v>
      </c>
      <c r="H13" s="69" t="s">
        <v>85</v>
      </c>
      <c r="I13" s="69" t="s">
        <v>86</v>
      </c>
      <c r="J13" s="71">
        <v>7.43E-3</v>
      </c>
      <c r="K13" s="69"/>
      <c r="L13" s="69"/>
      <c r="M13" s="69" t="s">
        <v>72</v>
      </c>
      <c r="N13" s="72">
        <v>100000000</v>
      </c>
      <c r="O13" s="69" t="s">
        <v>72</v>
      </c>
      <c r="P13" s="72">
        <v>100000000</v>
      </c>
      <c r="Q13" s="69"/>
      <c r="R13" s="76">
        <v>-1.6386396127332673E-2</v>
      </c>
      <c r="S13" s="77">
        <v>-1638639.6127332675</v>
      </c>
      <c r="T13" s="74">
        <v>0</v>
      </c>
      <c r="U13" s="404">
        <v>-1638639.6127332675</v>
      </c>
      <c r="V13" s="405">
        <v>-1514806.279399934</v>
      </c>
      <c r="W13" s="77">
        <v>-123833.33333333333</v>
      </c>
      <c r="X13" s="75"/>
      <c r="Y13" s="75" t="s">
        <v>84</v>
      </c>
      <c r="Z13" s="131"/>
      <c r="AA13"/>
      <c r="AB13"/>
      <c r="AC13"/>
      <c r="AD13"/>
      <c r="AE13"/>
    </row>
    <row r="14" spans="1:78" ht="15" x14ac:dyDescent="0.25">
      <c r="A14" s="69" t="s">
        <v>79</v>
      </c>
      <c r="B14" s="69" t="s">
        <v>51</v>
      </c>
      <c r="C14" s="69">
        <v>360</v>
      </c>
      <c r="D14" s="69" t="s">
        <v>91</v>
      </c>
      <c r="E14" s="70">
        <v>42823</v>
      </c>
      <c r="F14" s="70">
        <v>43102</v>
      </c>
      <c r="G14" s="70">
        <v>46024</v>
      </c>
      <c r="H14" s="69" t="s">
        <v>81</v>
      </c>
      <c r="I14" s="69" t="s">
        <v>82</v>
      </c>
      <c r="J14" s="71">
        <v>5.0000000000000001E-3</v>
      </c>
      <c r="K14" s="69"/>
      <c r="L14" s="69" t="s">
        <v>83</v>
      </c>
      <c r="M14" s="69" t="s">
        <v>72</v>
      </c>
      <c r="N14" s="72">
        <v>70000000</v>
      </c>
      <c r="O14" s="69" t="s">
        <v>72</v>
      </c>
      <c r="P14" s="72">
        <v>70000000</v>
      </c>
      <c r="Q14" s="69"/>
      <c r="R14" s="73">
        <v>5.9942004035668087E-2</v>
      </c>
      <c r="S14" s="74">
        <v>4195940.2824967662</v>
      </c>
      <c r="T14" s="301">
        <v>4145276.3051107554</v>
      </c>
      <c r="U14" s="156">
        <v>50663.977386010811</v>
      </c>
      <c r="V14" s="74">
        <v>3800986.9384937091</v>
      </c>
      <c r="W14" s="301">
        <v>394953.34400305699</v>
      </c>
      <c r="X14" s="75"/>
      <c r="Y14" s="75" t="s">
        <v>84</v>
      </c>
      <c r="Z14" s="131"/>
      <c r="AA14"/>
      <c r="AB14"/>
      <c r="AC14"/>
      <c r="AD14"/>
      <c r="AE14"/>
    </row>
    <row r="15" spans="1:78" ht="15" x14ac:dyDescent="0.25">
      <c r="A15" s="78" t="s">
        <v>79</v>
      </c>
      <c r="B15" s="78" t="s">
        <v>51</v>
      </c>
      <c r="C15" s="78">
        <v>361</v>
      </c>
      <c r="D15" s="78" t="s">
        <v>91</v>
      </c>
      <c r="E15" s="79">
        <v>42823</v>
      </c>
      <c r="F15" s="79">
        <v>43102</v>
      </c>
      <c r="G15" s="79">
        <v>46024</v>
      </c>
      <c r="H15" s="78" t="s">
        <v>85</v>
      </c>
      <c r="I15" s="78" t="s">
        <v>86</v>
      </c>
      <c r="J15" s="80">
        <v>7.025E-3</v>
      </c>
      <c r="K15" s="78"/>
      <c r="L15" s="78"/>
      <c r="M15" s="78" t="s">
        <v>72</v>
      </c>
      <c r="N15" s="72">
        <v>70000000</v>
      </c>
      <c r="O15" s="69" t="s">
        <v>72</v>
      </c>
      <c r="P15" s="72">
        <v>70000000</v>
      </c>
      <c r="Q15" s="69"/>
      <c r="R15" s="76">
        <v>-1.5493194184994888E-2</v>
      </c>
      <c r="S15" s="77">
        <v>-1084523.5929496421</v>
      </c>
      <c r="T15" s="74">
        <v>0</v>
      </c>
      <c r="U15" s="404">
        <v>-1084523.5929496421</v>
      </c>
      <c r="V15" s="405">
        <v>-1002565.2596163087</v>
      </c>
      <c r="W15" s="77">
        <v>-81958.333333333328</v>
      </c>
      <c r="X15" s="75"/>
      <c r="Y15" s="75" t="s">
        <v>84</v>
      </c>
      <c r="Z15" s="131"/>
      <c r="AA15"/>
      <c r="AB15"/>
      <c r="AC15"/>
      <c r="AD15"/>
      <c r="AE15"/>
    </row>
    <row r="16" spans="1:78" ht="15" x14ac:dyDescent="0.25">
      <c r="A16" s="69"/>
      <c r="B16" s="69"/>
      <c r="C16" s="69"/>
      <c r="D16" s="69"/>
      <c r="E16" s="70"/>
      <c r="F16" s="70"/>
      <c r="G16" s="70"/>
      <c r="H16" s="69"/>
      <c r="I16" s="69"/>
      <c r="J16" s="71"/>
      <c r="K16" s="69"/>
      <c r="L16" s="69"/>
      <c r="M16" s="69"/>
      <c r="N16" s="300" t="s">
        <v>307</v>
      </c>
      <c r="O16" s="87"/>
      <c r="P16" s="87">
        <v>215000000</v>
      </c>
      <c r="Q16" s="87"/>
      <c r="R16" s="87"/>
      <c r="S16" s="102">
        <v>9239393.9694142211</v>
      </c>
      <c r="T16" s="102">
        <v>12259385.884938523</v>
      </c>
      <c r="U16" s="102">
        <v>-3019991.9155243007</v>
      </c>
      <c r="V16" s="102">
        <v>7952200.2635451434</v>
      </c>
      <c r="W16" s="102">
        <v>1287193.7058690784</v>
      </c>
      <c r="X16" s="75"/>
      <c r="Y16" s="75"/>
      <c r="Z16" s="131"/>
      <c r="AA16"/>
      <c r="AB16"/>
      <c r="AC16"/>
      <c r="AD16"/>
      <c r="AE16"/>
    </row>
    <row r="17" spans="1:31" x14ac:dyDescent="0.2">
      <c r="A17" s="61" t="s">
        <v>92</v>
      </c>
      <c r="B17" s="61"/>
      <c r="C17" s="61"/>
      <c r="D17" s="61"/>
      <c r="E17" s="62"/>
      <c r="F17" s="62"/>
      <c r="G17" s="62"/>
      <c r="H17" s="61"/>
      <c r="I17" s="61"/>
      <c r="J17" s="63"/>
      <c r="K17" s="61"/>
      <c r="L17" s="61"/>
      <c r="M17" s="61"/>
      <c r="N17" s="64"/>
      <c r="O17" s="61"/>
      <c r="P17" s="64"/>
      <c r="Q17" s="61"/>
      <c r="R17" s="65"/>
      <c r="S17" s="66"/>
      <c r="T17" s="302"/>
      <c r="U17" s="66"/>
      <c r="V17" s="66"/>
      <c r="W17" s="66"/>
      <c r="X17" s="67"/>
      <c r="Y17" s="67"/>
      <c r="Z17" s="137"/>
      <c r="AA17" s="68"/>
      <c r="AB17" s="68"/>
      <c r="AC17" s="68"/>
      <c r="AD17" s="68"/>
      <c r="AE17" s="68"/>
    </row>
    <row r="18" spans="1:31" ht="15" x14ac:dyDescent="0.25">
      <c r="A18" s="69" t="s">
        <v>79</v>
      </c>
      <c r="B18" s="69" t="s">
        <v>173</v>
      </c>
      <c r="C18" s="69">
        <v>302</v>
      </c>
      <c r="D18" s="69" t="s">
        <v>98</v>
      </c>
      <c r="E18" s="70">
        <v>42458</v>
      </c>
      <c r="F18" s="70">
        <v>44570</v>
      </c>
      <c r="G18" s="70">
        <v>45300</v>
      </c>
      <c r="H18" s="69" t="s">
        <v>94</v>
      </c>
      <c r="I18" s="69" t="s">
        <v>86</v>
      </c>
      <c r="J18" s="71">
        <v>8.3000000000000001E-3</v>
      </c>
      <c r="K18" s="69" t="s">
        <v>95</v>
      </c>
      <c r="L18" s="69" t="s">
        <v>83</v>
      </c>
      <c r="M18" s="69" t="s">
        <v>72</v>
      </c>
      <c r="N18" s="72">
        <v>125000000</v>
      </c>
      <c r="O18" s="69" t="s">
        <v>72</v>
      </c>
      <c r="P18" s="72">
        <v>125000000</v>
      </c>
      <c r="Q18" s="69"/>
      <c r="R18" s="73">
        <v>7.9949097680309372E-3</v>
      </c>
      <c r="S18" s="74">
        <v>999363.7210038671</v>
      </c>
      <c r="T18" s="74">
        <v>999363.7210038671</v>
      </c>
      <c r="U18" s="74">
        <v>0</v>
      </c>
      <c r="V18" s="74">
        <v>421148.44322608947</v>
      </c>
      <c r="W18" s="74">
        <v>578215.27777777764</v>
      </c>
      <c r="X18" s="75"/>
      <c r="Y18" s="75"/>
      <c r="Z18" s="131"/>
      <c r="AA18"/>
      <c r="AB18"/>
      <c r="AC18"/>
      <c r="AD18"/>
      <c r="AE18"/>
    </row>
    <row r="19" spans="1:31" ht="15" x14ac:dyDescent="0.25">
      <c r="A19" s="69" t="s">
        <v>79</v>
      </c>
      <c r="B19" s="69" t="s">
        <v>174</v>
      </c>
      <c r="C19" s="69">
        <v>303</v>
      </c>
      <c r="D19" s="69" t="s">
        <v>91</v>
      </c>
      <c r="E19" s="70">
        <v>42459</v>
      </c>
      <c r="F19" s="70">
        <v>44579</v>
      </c>
      <c r="G19" s="70">
        <v>45309</v>
      </c>
      <c r="H19" s="69" t="s">
        <v>94</v>
      </c>
      <c r="I19" s="69" t="s">
        <v>86</v>
      </c>
      <c r="J19" s="71">
        <v>8.3499999999999998E-3</v>
      </c>
      <c r="K19" s="69" t="s">
        <v>95</v>
      </c>
      <c r="L19" s="69" t="s">
        <v>83</v>
      </c>
      <c r="M19" s="69" t="s">
        <v>72</v>
      </c>
      <c r="N19" s="72">
        <v>65000000</v>
      </c>
      <c r="O19" s="69" t="s">
        <v>72</v>
      </c>
      <c r="P19" s="72">
        <v>65000000</v>
      </c>
      <c r="Q19" s="69"/>
      <c r="R19" s="73">
        <v>7.9820560092245755E-3</v>
      </c>
      <c r="S19" s="74">
        <v>518833.64059959736</v>
      </c>
      <c r="T19" s="74">
        <v>518833.64059959736</v>
      </c>
      <c r="U19" s="74">
        <v>0</v>
      </c>
      <c r="V19" s="74">
        <v>269378.0850440418</v>
      </c>
      <c r="W19" s="74">
        <v>249455.55555555553</v>
      </c>
      <c r="X19" s="75"/>
      <c r="Y19" s="75"/>
      <c r="Z19" s="131"/>
      <c r="AA19"/>
      <c r="AB19"/>
      <c r="AC19"/>
      <c r="AD19"/>
      <c r="AE19"/>
    </row>
    <row r="20" spans="1:31" ht="15" x14ac:dyDescent="0.25">
      <c r="A20" s="69" t="s">
        <v>79</v>
      </c>
      <c r="B20" s="69" t="s">
        <v>175</v>
      </c>
      <c r="C20" s="69">
        <v>304</v>
      </c>
      <c r="D20" s="69" t="s">
        <v>98</v>
      </c>
      <c r="E20" s="70">
        <v>42459</v>
      </c>
      <c r="F20" s="70">
        <v>44577</v>
      </c>
      <c r="G20" s="70">
        <v>45307</v>
      </c>
      <c r="H20" s="69" t="s">
        <v>94</v>
      </c>
      <c r="I20" s="69" t="s">
        <v>86</v>
      </c>
      <c r="J20" s="71">
        <v>8.3000000000000001E-3</v>
      </c>
      <c r="K20" s="69" t="s">
        <v>95</v>
      </c>
      <c r="L20" s="69" t="s">
        <v>83</v>
      </c>
      <c r="M20" s="69" t="s">
        <v>72</v>
      </c>
      <c r="N20" s="72">
        <v>120000000</v>
      </c>
      <c r="O20" s="69" t="s">
        <v>72</v>
      </c>
      <c r="P20" s="72">
        <v>120000000</v>
      </c>
      <c r="Q20" s="69"/>
      <c r="R20" s="73">
        <v>7.9710683656955585E-3</v>
      </c>
      <c r="S20" s="74">
        <v>956528.20388346701</v>
      </c>
      <c r="T20" s="74">
        <v>956528.20388346701</v>
      </c>
      <c r="U20" s="74">
        <v>0</v>
      </c>
      <c r="V20" s="74">
        <v>475828.20388346701</v>
      </c>
      <c r="W20" s="74">
        <v>480700</v>
      </c>
      <c r="X20" s="75"/>
      <c r="Y20" s="75"/>
      <c r="Z20" s="131"/>
      <c r="AA20"/>
      <c r="AB20"/>
      <c r="AC20"/>
      <c r="AD20"/>
      <c r="AE20"/>
    </row>
    <row r="21" spans="1:31" ht="15" x14ac:dyDescent="0.25">
      <c r="A21" s="69" t="s">
        <v>79</v>
      </c>
      <c r="B21" s="69" t="s">
        <v>179</v>
      </c>
      <c r="C21" s="69">
        <v>312</v>
      </c>
      <c r="D21" s="69" t="s">
        <v>88</v>
      </c>
      <c r="E21" s="70">
        <v>42500</v>
      </c>
      <c r="F21" s="70">
        <v>44620</v>
      </c>
      <c r="G21" s="70">
        <v>45350</v>
      </c>
      <c r="H21" s="69" t="s">
        <v>94</v>
      </c>
      <c r="I21" s="69" t="s">
        <v>86</v>
      </c>
      <c r="J21" s="71">
        <v>8.0400000000000003E-3</v>
      </c>
      <c r="K21" s="69" t="s">
        <v>95</v>
      </c>
      <c r="L21" s="69" t="s">
        <v>83</v>
      </c>
      <c r="M21" s="69" t="s">
        <v>72</v>
      </c>
      <c r="N21" s="72">
        <v>60000000</v>
      </c>
      <c r="O21" s="69" t="s">
        <v>72</v>
      </c>
      <c r="P21" s="72">
        <v>60000000</v>
      </c>
      <c r="Q21" s="69"/>
      <c r="R21" s="73">
        <v>7.9240482535421035E-3</v>
      </c>
      <c r="S21" s="74">
        <v>475442.8952125262</v>
      </c>
      <c r="T21" s="74">
        <v>475442.8952125262</v>
      </c>
      <c r="U21" s="74">
        <v>0</v>
      </c>
      <c r="V21" s="74">
        <v>459787.89521252626</v>
      </c>
      <c r="W21" s="74">
        <v>15655</v>
      </c>
      <c r="X21" s="75"/>
      <c r="Y21" s="75"/>
      <c r="Z21" s="131"/>
      <c r="AA21"/>
      <c r="AB21"/>
      <c r="AC21"/>
      <c r="AD21"/>
      <c r="AE21"/>
    </row>
    <row r="22" spans="1:31" ht="15" x14ac:dyDescent="0.25">
      <c r="A22" s="69" t="s">
        <v>79</v>
      </c>
      <c r="B22" s="69" t="s">
        <v>180</v>
      </c>
      <c r="C22" s="69">
        <v>313</v>
      </c>
      <c r="D22" s="69" t="s">
        <v>98</v>
      </c>
      <c r="E22" s="70">
        <v>42501</v>
      </c>
      <c r="F22" s="70">
        <v>44651</v>
      </c>
      <c r="G22" s="70">
        <v>45379</v>
      </c>
      <c r="H22" s="69" t="s">
        <v>94</v>
      </c>
      <c r="I22" s="69" t="s">
        <v>86</v>
      </c>
      <c r="J22" s="71">
        <v>8.2400000000000008E-3</v>
      </c>
      <c r="K22" s="69" t="s">
        <v>95</v>
      </c>
      <c r="L22" s="69" t="s">
        <v>83</v>
      </c>
      <c r="M22" s="69" t="s">
        <v>72</v>
      </c>
      <c r="N22" s="72">
        <v>100000000</v>
      </c>
      <c r="O22" s="69" t="s">
        <v>72</v>
      </c>
      <c r="P22" s="72">
        <v>100000000</v>
      </c>
      <c r="Q22" s="69"/>
      <c r="R22" s="73">
        <v>1.563025099477279E-2</v>
      </c>
      <c r="S22" s="74">
        <v>1563025.099477279</v>
      </c>
      <c r="T22" s="74">
        <v>1563025.099477279</v>
      </c>
      <c r="U22" s="74">
        <v>0</v>
      </c>
      <c r="V22" s="74">
        <v>1012125.0994772788</v>
      </c>
      <c r="W22" s="74">
        <v>550900</v>
      </c>
      <c r="X22" s="75"/>
      <c r="Y22" s="75"/>
      <c r="Z22" s="131"/>
      <c r="AA22"/>
      <c r="AB22"/>
      <c r="AC22"/>
      <c r="AD22"/>
      <c r="AE22"/>
    </row>
    <row r="23" spans="1:31" ht="15" x14ac:dyDescent="0.25">
      <c r="A23" s="69" t="s">
        <v>79</v>
      </c>
      <c r="B23" s="69" t="s">
        <v>181</v>
      </c>
      <c r="C23" s="69">
        <v>316</v>
      </c>
      <c r="D23" s="69" t="s">
        <v>88</v>
      </c>
      <c r="E23" s="70">
        <v>42522</v>
      </c>
      <c r="F23" s="70">
        <v>44742</v>
      </c>
      <c r="G23" s="70">
        <v>45473</v>
      </c>
      <c r="H23" s="69" t="s">
        <v>94</v>
      </c>
      <c r="I23" s="69" t="s">
        <v>86</v>
      </c>
      <c r="J23" s="71">
        <v>8.8999999999999999E-3</v>
      </c>
      <c r="K23" s="69" t="s">
        <v>95</v>
      </c>
      <c r="L23" s="69" t="s">
        <v>83</v>
      </c>
      <c r="M23" s="69" t="s">
        <v>72</v>
      </c>
      <c r="N23" s="72">
        <v>100000000</v>
      </c>
      <c r="O23" s="69" t="s">
        <v>72</v>
      </c>
      <c r="P23" s="72">
        <v>100000000</v>
      </c>
      <c r="Q23" s="69"/>
      <c r="R23" s="73">
        <v>2.2551478664907802E-2</v>
      </c>
      <c r="S23" s="74">
        <v>2255147.8664907804</v>
      </c>
      <c r="T23" s="74">
        <v>2255147.8664907804</v>
      </c>
      <c r="U23" s="74">
        <v>0</v>
      </c>
      <c r="V23" s="74">
        <v>1715797.8664907804</v>
      </c>
      <c r="W23" s="74">
        <v>539350</v>
      </c>
      <c r="X23" s="75"/>
      <c r="Y23" s="75"/>
      <c r="Z23" s="131"/>
      <c r="AA23"/>
      <c r="AB23"/>
      <c r="AC23"/>
      <c r="AD23"/>
      <c r="AE23"/>
    </row>
    <row r="24" spans="1:31" ht="15" x14ac:dyDescent="0.25">
      <c r="A24" s="69" t="s">
        <v>79</v>
      </c>
      <c r="B24" s="69" t="s">
        <v>182</v>
      </c>
      <c r="C24" s="69">
        <v>317</v>
      </c>
      <c r="D24" s="69" t="s">
        <v>88</v>
      </c>
      <c r="E24" s="70">
        <v>42531</v>
      </c>
      <c r="F24" s="70">
        <v>44934</v>
      </c>
      <c r="G24" s="70">
        <v>45665</v>
      </c>
      <c r="H24" s="69" t="s">
        <v>94</v>
      </c>
      <c r="I24" s="69" t="s">
        <v>86</v>
      </c>
      <c r="J24" s="71">
        <v>9.3699999999999999E-3</v>
      </c>
      <c r="K24" s="69" t="s">
        <v>95</v>
      </c>
      <c r="L24" s="69" t="s">
        <v>83</v>
      </c>
      <c r="M24" s="69" t="s">
        <v>72</v>
      </c>
      <c r="N24" s="72">
        <v>75000000</v>
      </c>
      <c r="O24" s="69" t="s">
        <v>72</v>
      </c>
      <c r="P24" s="72">
        <v>75000000</v>
      </c>
      <c r="Q24" s="69"/>
      <c r="R24" s="73">
        <v>3.325786902101617E-2</v>
      </c>
      <c r="S24" s="74">
        <v>2494340.176576213</v>
      </c>
      <c r="T24" s="74">
        <v>2494340.176576213</v>
      </c>
      <c r="U24" s="74">
        <v>0</v>
      </c>
      <c r="V24" s="74">
        <v>2159225.5932428795</v>
      </c>
      <c r="W24" s="74">
        <v>335114.58333333331</v>
      </c>
      <c r="X24" s="75"/>
      <c r="Y24" s="75"/>
      <c r="Z24" s="131"/>
      <c r="AA24"/>
      <c r="AB24"/>
      <c r="AC24"/>
      <c r="AD24"/>
      <c r="AE24"/>
    </row>
    <row r="25" spans="1:31" ht="15" x14ac:dyDescent="0.25">
      <c r="A25" s="69" t="s">
        <v>79</v>
      </c>
      <c r="B25" s="69" t="s">
        <v>183</v>
      </c>
      <c r="C25" s="69">
        <v>318</v>
      </c>
      <c r="D25" s="69" t="s">
        <v>91</v>
      </c>
      <c r="E25" s="70">
        <v>42538</v>
      </c>
      <c r="F25" s="70">
        <v>44196</v>
      </c>
      <c r="G25" s="70">
        <v>45657</v>
      </c>
      <c r="H25" s="69" t="s">
        <v>94</v>
      </c>
      <c r="I25" s="69" t="s">
        <v>86</v>
      </c>
      <c r="J25" s="71">
        <v>6.5750000000000001E-3</v>
      </c>
      <c r="K25" s="69" t="s">
        <v>95</v>
      </c>
      <c r="L25" s="69" t="s">
        <v>83</v>
      </c>
      <c r="M25" s="69" t="s">
        <v>72</v>
      </c>
      <c r="N25" s="72">
        <v>100000000</v>
      </c>
      <c r="O25" s="69" t="s">
        <v>72</v>
      </c>
      <c r="P25" s="72">
        <v>100000000</v>
      </c>
      <c r="Q25" s="69"/>
      <c r="R25" s="73">
        <v>3.7139325633526829E-2</v>
      </c>
      <c r="S25" s="74">
        <v>3713932.5633526826</v>
      </c>
      <c r="T25" s="74">
        <v>3713932.5633526826</v>
      </c>
      <c r="U25" s="74">
        <v>0</v>
      </c>
      <c r="V25" s="74">
        <v>3133895.0633526826</v>
      </c>
      <c r="W25" s="74">
        <v>580037.5</v>
      </c>
      <c r="X25" s="75"/>
      <c r="Y25" s="75"/>
      <c r="Z25" s="131"/>
      <c r="AA25"/>
      <c r="AB25"/>
      <c r="AC25"/>
      <c r="AD25"/>
      <c r="AE25"/>
    </row>
    <row r="26" spans="1:31" ht="15" x14ac:dyDescent="0.25">
      <c r="A26" s="69" t="s">
        <v>79</v>
      </c>
      <c r="B26" s="69" t="s">
        <v>184</v>
      </c>
      <c r="C26" s="69">
        <v>329</v>
      </c>
      <c r="D26" s="69" t="s">
        <v>91</v>
      </c>
      <c r="E26" s="70">
        <v>42556</v>
      </c>
      <c r="F26" s="70">
        <v>44176</v>
      </c>
      <c r="G26" s="70">
        <v>45657</v>
      </c>
      <c r="H26" s="69" t="s">
        <v>94</v>
      </c>
      <c r="I26" s="69" t="s">
        <v>86</v>
      </c>
      <c r="J26" s="71">
        <v>5.4000000000000003E-3</v>
      </c>
      <c r="K26" s="69" t="s">
        <v>95</v>
      </c>
      <c r="L26" s="69" t="s">
        <v>89</v>
      </c>
      <c r="M26" s="69" t="s">
        <v>72</v>
      </c>
      <c r="N26" s="72">
        <v>50000000</v>
      </c>
      <c r="O26" s="69" t="s">
        <v>72</v>
      </c>
      <c r="P26" s="72">
        <v>50000000</v>
      </c>
      <c r="Q26" s="69"/>
      <c r="R26" s="73">
        <v>4.8153032846647667E-2</v>
      </c>
      <c r="S26" s="74">
        <v>2407651.6423323834</v>
      </c>
      <c r="T26" s="74">
        <v>2407651.6423323834</v>
      </c>
      <c r="U26" s="74">
        <v>0</v>
      </c>
      <c r="V26" s="74">
        <v>1682568.3089990504</v>
      </c>
      <c r="W26" s="74">
        <v>725083.33333333337</v>
      </c>
      <c r="X26" s="75"/>
      <c r="Y26" s="75" t="s">
        <v>185</v>
      </c>
      <c r="Z26" s="131"/>
      <c r="AA26"/>
      <c r="AB26"/>
      <c r="AC26"/>
      <c r="AD26"/>
      <c r="AE26"/>
    </row>
    <row r="27" spans="1:31" ht="15" x14ac:dyDescent="0.25">
      <c r="A27" s="69" t="s">
        <v>79</v>
      </c>
      <c r="B27" s="69" t="s">
        <v>186</v>
      </c>
      <c r="C27" s="69">
        <v>332</v>
      </c>
      <c r="D27" s="69" t="s">
        <v>91</v>
      </c>
      <c r="E27" s="70">
        <v>42612</v>
      </c>
      <c r="F27" s="70">
        <v>44548</v>
      </c>
      <c r="G27" s="70">
        <v>45278</v>
      </c>
      <c r="H27" s="69" t="s">
        <v>94</v>
      </c>
      <c r="I27" s="69" t="s">
        <v>86</v>
      </c>
      <c r="J27" s="71">
        <v>2.5999999999999999E-3</v>
      </c>
      <c r="K27" s="69" t="s">
        <v>95</v>
      </c>
      <c r="L27" s="69" t="s">
        <v>83</v>
      </c>
      <c r="M27" s="69" t="s">
        <v>72</v>
      </c>
      <c r="N27" s="72">
        <v>50000000</v>
      </c>
      <c r="O27" s="69" t="s">
        <v>72</v>
      </c>
      <c r="P27" s="72">
        <v>50000000</v>
      </c>
      <c r="Q27" s="69"/>
      <c r="R27" s="73">
        <v>9.0999459181195629E-3</v>
      </c>
      <c r="S27" s="74">
        <v>454997.29590597813</v>
      </c>
      <c r="T27" s="74">
        <v>454997.29590597813</v>
      </c>
      <c r="U27" s="74">
        <v>0</v>
      </c>
      <c r="V27" s="74">
        <v>84277.851461533719</v>
      </c>
      <c r="W27" s="74">
        <v>370719.44444444444</v>
      </c>
      <c r="X27" s="75"/>
      <c r="Y27" s="75"/>
      <c r="Z27" s="131"/>
      <c r="AA27"/>
      <c r="AB27"/>
      <c r="AC27"/>
      <c r="AD27"/>
      <c r="AE27"/>
    </row>
    <row r="28" spans="1:31" ht="15" x14ac:dyDescent="0.25">
      <c r="A28" s="69" t="s">
        <v>79</v>
      </c>
      <c r="B28" s="69" t="s">
        <v>192</v>
      </c>
      <c r="C28" s="69">
        <v>338</v>
      </c>
      <c r="D28" s="69" t="s">
        <v>98</v>
      </c>
      <c r="E28" s="70">
        <v>42662</v>
      </c>
      <c r="F28" s="70">
        <v>44900</v>
      </c>
      <c r="G28" s="70">
        <v>45630</v>
      </c>
      <c r="H28" s="69" t="s">
        <v>94</v>
      </c>
      <c r="I28" s="69" t="s">
        <v>86</v>
      </c>
      <c r="J28" s="71">
        <v>7.0000000000000001E-3</v>
      </c>
      <c r="K28" s="69" t="s">
        <v>95</v>
      </c>
      <c r="L28" s="69" t="s">
        <v>83</v>
      </c>
      <c r="M28" s="69" t="s">
        <v>72</v>
      </c>
      <c r="N28" s="72">
        <v>50000000</v>
      </c>
      <c r="O28" s="69" t="s">
        <v>72</v>
      </c>
      <c r="P28" s="72">
        <v>50000000</v>
      </c>
      <c r="Q28" s="69"/>
      <c r="R28" s="73">
        <v>3.6820770226081663E-2</v>
      </c>
      <c r="S28" s="74">
        <v>1841038.511304083</v>
      </c>
      <c r="T28" s="74">
        <v>1841038.511304083</v>
      </c>
      <c r="U28" s="74">
        <v>0</v>
      </c>
      <c r="V28" s="74">
        <v>1462760.7335263053</v>
      </c>
      <c r="W28" s="74">
        <v>378277.77777777775</v>
      </c>
      <c r="X28" s="75"/>
      <c r="Y28" s="75" t="s">
        <v>193</v>
      </c>
      <c r="Z28" s="131"/>
      <c r="AA28"/>
      <c r="AB28"/>
      <c r="AC28"/>
      <c r="AD28"/>
      <c r="AE28"/>
    </row>
    <row r="29" spans="1:31" ht="15" x14ac:dyDescent="0.25">
      <c r="A29" s="69" t="s">
        <v>79</v>
      </c>
      <c r="B29" s="69" t="s">
        <v>194</v>
      </c>
      <c r="C29" s="69">
        <v>339</v>
      </c>
      <c r="D29" s="69" t="s">
        <v>88</v>
      </c>
      <c r="E29" s="70">
        <v>42667</v>
      </c>
      <c r="F29" s="70">
        <v>44955</v>
      </c>
      <c r="G29" s="70">
        <v>45686</v>
      </c>
      <c r="H29" s="69" t="s">
        <v>94</v>
      </c>
      <c r="I29" s="69" t="s">
        <v>86</v>
      </c>
      <c r="J29" s="71">
        <v>7.0000000000000001E-3</v>
      </c>
      <c r="K29" s="69" t="s">
        <v>95</v>
      </c>
      <c r="L29" s="69" t="s">
        <v>83</v>
      </c>
      <c r="M29" s="69" t="s">
        <v>72</v>
      </c>
      <c r="N29" s="72">
        <v>50000000</v>
      </c>
      <c r="O29" s="69" t="s">
        <v>72</v>
      </c>
      <c r="P29" s="72">
        <v>50000000</v>
      </c>
      <c r="Q29" s="69"/>
      <c r="R29" s="73">
        <v>3.5464458393505413E-2</v>
      </c>
      <c r="S29" s="74">
        <v>1773222.9196752708</v>
      </c>
      <c r="T29" s="74">
        <v>1773222.9196752708</v>
      </c>
      <c r="U29" s="74">
        <v>0</v>
      </c>
      <c r="V29" s="74">
        <v>1628689.5863419373</v>
      </c>
      <c r="W29" s="74">
        <v>144533.33333333334</v>
      </c>
      <c r="X29" s="75"/>
      <c r="Y29" s="75" t="s">
        <v>193</v>
      </c>
      <c r="Z29" s="131"/>
      <c r="AA29"/>
      <c r="AB29"/>
      <c r="AC29"/>
      <c r="AD29"/>
      <c r="AE29"/>
    </row>
    <row r="30" spans="1:31" ht="15" x14ac:dyDescent="0.25">
      <c r="A30" s="69" t="s">
        <v>79</v>
      </c>
      <c r="B30" s="69" t="s">
        <v>195</v>
      </c>
      <c r="C30" s="69">
        <v>340</v>
      </c>
      <c r="D30" s="69" t="s">
        <v>91</v>
      </c>
      <c r="E30" s="70">
        <v>42667</v>
      </c>
      <c r="F30" s="70">
        <v>44972</v>
      </c>
      <c r="G30" s="70">
        <v>45703</v>
      </c>
      <c r="H30" s="69" t="s">
        <v>94</v>
      </c>
      <c r="I30" s="69" t="s">
        <v>86</v>
      </c>
      <c r="J30" s="71">
        <v>7.0000000000000001E-3</v>
      </c>
      <c r="K30" s="69" t="s">
        <v>95</v>
      </c>
      <c r="L30" s="69" t="s">
        <v>83</v>
      </c>
      <c r="M30" s="69" t="s">
        <v>72</v>
      </c>
      <c r="N30" s="72">
        <v>70000000</v>
      </c>
      <c r="O30" s="69" t="s">
        <v>72</v>
      </c>
      <c r="P30" s="72">
        <v>70000000</v>
      </c>
      <c r="Q30" s="69"/>
      <c r="R30" s="73">
        <v>3.5114368263077324E-2</v>
      </c>
      <c r="S30" s="74">
        <v>2458005.7784154126</v>
      </c>
      <c r="T30" s="74">
        <v>2458005.7784154126</v>
      </c>
      <c r="U30" s="74">
        <v>0</v>
      </c>
      <c r="V30" s="74">
        <v>2355276.8895265236</v>
      </c>
      <c r="W30" s="74">
        <v>102728.88888888888</v>
      </c>
      <c r="X30" s="75"/>
      <c r="Y30" s="75" t="s">
        <v>193</v>
      </c>
      <c r="Z30" s="131"/>
      <c r="AA30"/>
      <c r="AB30"/>
      <c r="AC30"/>
      <c r="AD30"/>
      <c r="AE30"/>
    </row>
    <row r="31" spans="1:31" ht="15" x14ac:dyDescent="0.25">
      <c r="A31" s="69" t="s">
        <v>79</v>
      </c>
      <c r="B31" s="69" t="s">
        <v>196</v>
      </c>
      <c r="C31" s="69">
        <v>341</v>
      </c>
      <c r="D31" s="69" t="s">
        <v>98</v>
      </c>
      <c r="E31" s="70">
        <v>42697</v>
      </c>
      <c r="F31" s="70">
        <v>45027</v>
      </c>
      <c r="G31" s="70">
        <v>45756</v>
      </c>
      <c r="H31" s="69" t="s">
        <v>94</v>
      </c>
      <c r="I31" s="69" t="s">
        <v>86</v>
      </c>
      <c r="J31" s="71">
        <v>1.123E-2</v>
      </c>
      <c r="K31" s="69" t="s">
        <v>95</v>
      </c>
      <c r="L31" s="69" t="s">
        <v>83</v>
      </c>
      <c r="M31" s="69" t="s">
        <v>72</v>
      </c>
      <c r="N31" s="72">
        <v>100000000</v>
      </c>
      <c r="O31" s="69" t="s">
        <v>72</v>
      </c>
      <c r="P31" s="72">
        <v>100000000</v>
      </c>
      <c r="Q31" s="69"/>
      <c r="R31" s="73">
        <v>3.5039887527902248E-2</v>
      </c>
      <c r="S31" s="74">
        <v>3503988.7527902247</v>
      </c>
      <c r="T31" s="74">
        <v>3503988.7527902247</v>
      </c>
      <c r="U31" s="74">
        <v>0</v>
      </c>
      <c r="V31" s="74">
        <v>3084552.6416791137</v>
      </c>
      <c r="W31" s="74">
        <v>419436.11111111101</v>
      </c>
      <c r="X31" s="75"/>
      <c r="Y31" s="75" t="s">
        <v>197</v>
      </c>
      <c r="Z31" s="131"/>
      <c r="AA31"/>
      <c r="AB31"/>
      <c r="AC31"/>
      <c r="AD31"/>
      <c r="AE31"/>
    </row>
    <row r="32" spans="1:31" ht="15" x14ac:dyDescent="0.25">
      <c r="A32" s="69" t="s">
        <v>79</v>
      </c>
      <c r="B32" s="69" t="s">
        <v>198</v>
      </c>
      <c r="C32" s="69">
        <v>342</v>
      </c>
      <c r="D32" s="69" t="s">
        <v>91</v>
      </c>
      <c r="E32" s="70">
        <v>42706</v>
      </c>
      <c r="F32" s="70">
        <v>45027</v>
      </c>
      <c r="G32" s="70">
        <v>45756</v>
      </c>
      <c r="H32" s="69" t="s">
        <v>94</v>
      </c>
      <c r="I32" s="69" t="s">
        <v>86</v>
      </c>
      <c r="J32" s="71">
        <v>1.2975E-2</v>
      </c>
      <c r="K32" s="69" t="s">
        <v>95</v>
      </c>
      <c r="L32" s="69" t="s">
        <v>83</v>
      </c>
      <c r="M32" s="69" t="s">
        <v>72</v>
      </c>
      <c r="N32" s="72">
        <v>75000000</v>
      </c>
      <c r="O32" s="69" t="s">
        <v>72</v>
      </c>
      <c r="P32" s="72">
        <v>75000000</v>
      </c>
      <c r="Q32" s="69"/>
      <c r="R32" s="73">
        <v>3.2451904901574888E-2</v>
      </c>
      <c r="S32" s="74">
        <v>2433892.8676181166</v>
      </c>
      <c r="T32" s="74">
        <v>2433892.8676181166</v>
      </c>
      <c r="U32" s="74">
        <v>0</v>
      </c>
      <c r="V32" s="74">
        <v>2138583.4926181166</v>
      </c>
      <c r="W32" s="74">
        <v>295309.37499999994</v>
      </c>
      <c r="X32" s="75"/>
      <c r="Y32" s="75" t="s">
        <v>199</v>
      </c>
      <c r="Z32" s="131"/>
      <c r="AA32"/>
      <c r="AB32"/>
      <c r="AC32"/>
      <c r="AD32"/>
      <c r="AE32"/>
    </row>
    <row r="33" spans="1:31" ht="15" x14ac:dyDescent="0.25">
      <c r="A33" s="69" t="s">
        <v>79</v>
      </c>
      <c r="B33" s="69" t="s">
        <v>200</v>
      </c>
      <c r="C33" s="69">
        <v>343</v>
      </c>
      <c r="D33" s="69" t="s">
        <v>98</v>
      </c>
      <c r="E33" s="70">
        <v>42706</v>
      </c>
      <c r="F33" s="70">
        <v>45032</v>
      </c>
      <c r="G33" s="70">
        <v>45763</v>
      </c>
      <c r="H33" s="69" t="s">
        <v>94</v>
      </c>
      <c r="I33" s="69" t="s">
        <v>86</v>
      </c>
      <c r="J33" s="71">
        <v>1.2749999999999999E-2</v>
      </c>
      <c r="K33" s="69" t="s">
        <v>95</v>
      </c>
      <c r="L33" s="69" t="s">
        <v>83</v>
      </c>
      <c r="M33" s="69" t="s">
        <v>72</v>
      </c>
      <c r="N33" s="72">
        <v>100000000</v>
      </c>
      <c r="O33" s="69" t="s">
        <v>72</v>
      </c>
      <c r="P33" s="72">
        <v>100000000</v>
      </c>
      <c r="Q33" s="69"/>
      <c r="R33" s="73">
        <v>3.2503789714955905E-2</v>
      </c>
      <c r="S33" s="74">
        <v>3250378.9714955906</v>
      </c>
      <c r="T33" s="74">
        <v>3250378.9714955906</v>
      </c>
      <c r="U33" s="74">
        <v>0</v>
      </c>
      <c r="V33" s="74">
        <v>2906656.7492733686</v>
      </c>
      <c r="W33" s="74">
        <v>343722.22222222225</v>
      </c>
      <c r="X33" s="75"/>
      <c r="Y33" s="75" t="s">
        <v>201</v>
      </c>
      <c r="Z33" s="131"/>
      <c r="AA33"/>
      <c r="AB33"/>
      <c r="AC33"/>
      <c r="AD33"/>
      <c r="AE33"/>
    </row>
    <row r="34" spans="1:31" ht="15" x14ac:dyDescent="0.25">
      <c r="A34" s="69" t="s">
        <v>79</v>
      </c>
      <c r="B34" s="69" t="s">
        <v>202</v>
      </c>
      <c r="C34" s="69">
        <v>344</v>
      </c>
      <c r="D34" s="69" t="s">
        <v>91</v>
      </c>
      <c r="E34" s="70">
        <v>42706</v>
      </c>
      <c r="F34" s="70">
        <v>45133</v>
      </c>
      <c r="G34" s="70">
        <v>45864</v>
      </c>
      <c r="H34" s="69" t="s">
        <v>94</v>
      </c>
      <c r="I34" s="69" t="s">
        <v>86</v>
      </c>
      <c r="J34" s="71">
        <v>1.3675E-2</v>
      </c>
      <c r="K34" s="69" t="s">
        <v>95</v>
      </c>
      <c r="L34" s="69" t="s">
        <v>83</v>
      </c>
      <c r="M34" s="69" t="s">
        <v>72</v>
      </c>
      <c r="N34" s="72">
        <v>100000000</v>
      </c>
      <c r="O34" s="69" t="s">
        <v>72</v>
      </c>
      <c r="P34" s="72">
        <v>100000000</v>
      </c>
      <c r="Q34" s="69"/>
      <c r="R34" s="73">
        <v>3.366040293273586E-2</v>
      </c>
      <c r="S34" s="74">
        <v>3366040.2932735863</v>
      </c>
      <c r="T34" s="74">
        <v>3366040.2932735863</v>
      </c>
      <c r="U34" s="74">
        <v>0</v>
      </c>
      <c r="V34" s="74">
        <v>3108690.2932735863</v>
      </c>
      <c r="W34" s="74">
        <v>257350</v>
      </c>
      <c r="X34" s="75"/>
      <c r="Y34" s="75" t="s">
        <v>203</v>
      </c>
      <c r="Z34" s="131"/>
      <c r="AA34"/>
      <c r="AB34"/>
      <c r="AC34"/>
      <c r="AD34"/>
      <c r="AE34"/>
    </row>
    <row r="35" spans="1:31" ht="15" x14ac:dyDescent="0.25">
      <c r="A35" s="69" t="s">
        <v>79</v>
      </c>
      <c r="B35" s="69" t="s">
        <v>204</v>
      </c>
      <c r="C35" s="69">
        <v>345</v>
      </c>
      <c r="D35" s="69" t="s">
        <v>91</v>
      </c>
      <c r="E35" s="70">
        <v>42706</v>
      </c>
      <c r="F35" s="70">
        <v>45250</v>
      </c>
      <c r="G35" s="70">
        <v>45981</v>
      </c>
      <c r="H35" s="69" t="s">
        <v>94</v>
      </c>
      <c r="I35" s="69" t="s">
        <v>86</v>
      </c>
      <c r="J35" s="71">
        <v>1.44E-2</v>
      </c>
      <c r="K35" s="69" t="s">
        <v>95</v>
      </c>
      <c r="L35" s="69" t="s">
        <v>83</v>
      </c>
      <c r="M35" s="69" t="s">
        <v>72</v>
      </c>
      <c r="N35" s="72">
        <v>60000000</v>
      </c>
      <c r="O35" s="69" t="s">
        <v>72</v>
      </c>
      <c r="P35" s="72">
        <v>60000000</v>
      </c>
      <c r="Q35" s="69"/>
      <c r="R35" s="73">
        <v>3.4062544056195361E-2</v>
      </c>
      <c r="S35" s="74">
        <v>2043752.6433717217</v>
      </c>
      <c r="T35" s="74">
        <v>2043752.6433717217</v>
      </c>
      <c r="U35" s="74">
        <v>0</v>
      </c>
      <c r="V35" s="74">
        <v>1996782.6433717217</v>
      </c>
      <c r="W35" s="74">
        <v>46970</v>
      </c>
      <c r="X35" s="75"/>
      <c r="Y35" s="75" t="s">
        <v>205</v>
      </c>
      <c r="Z35" s="131"/>
      <c r="AA35"/>
      <c r="AB35"/>
      <c r="AC35"/>
      <c r="AD35"/>
      <c r="AE35"/>
    </row>
    <row r="36" spans="1:31" ht="15" x14ac:dyDescent="0.25">
      <c r="A36" s="69" t="s">
        <v>79</v>
      </c>
      <c r="B36" s="69" t="s">
        <v>206</v>
      </c>
      <c r="C36" s="69">
        <v>346</v>
      </c>
      <c r="D36" s="69" t="s">
        <v>88</v>
      </c>
      <c r="E36" s="70">
        <v>42717</v>
      </c>
      <c r="F36" s="70">
        <v>42719</v>
      </c>
      <c r="G36" s="70">
        <v>45275</v>
      </c>
      <c r="H36" s="69" t="s">
        <v>94</v>
      </c>
      <c r="I36" s="69" t="s">
        <v>86</v>
      </c>
      <c r="J36" s="71">
        <v>3.0000000000000001E-3</v>
      </c>
      <c r="K36" s="69" t="s">
        <v>95</v>
      </c>
      <c r="L36" s="69" t="s">
        <v>83</v>
      </c>
      <c r="M36" s="69" t="s">
        <v>72</v>
      </c>
      <c r="N36" s="72">
        <v>100000000</v>
      </c>
      <c r="O36" s="69" t="s">
        <v>72</v>
      </c>
      <c r="P36" s="72">
        <v>100000000</v>
      </c>
      <c r="Q36" s="69"/>
      <c r="R36" s="73">
        <v>8.9464326083219855E-3</v>
      </c>
      <c r="S36" s="74">
        <v>894643.26083219855</v>
      </c>
      <c r="T36" s="74">
        <v>894643.26083219855</v>
      </c>
      <c r="U36" s="74">
        <v>0</v>
      </c>
      <c r="V36" s="74">
        <v>136407.14972108728</v>
      </c>
      <c r="W36" s="74">
        <v>758236.11111111124</v>
      </c>
      <c r="X36" s="75"/>
      <c r="Y36" s="75" t="s">
        <v>207</v>
      </c>
      <c r="Z36" s="131"/>
      <c r="AA36"/>
      <c r="AB36"/>
      <c r="AC36"/>
      <c r="AD36"/>
      <c r="AE36"/>
    </row>
    <row r="37" spans="1:31" ht="15" x14ac:dyDescent="0.25">
      <c r="A37" s="69" t="s">
        <v>79</v>
      </c>
      <c r="B37" s="69" t="s">
        <v>208</v>
      </c>
      <c r="C37" s="69">
        <v>347</v>
      </c>
      <c r="D37" s="69" t="s">
        <v>87</v>
      </c>
      <c r="E37" s="70">
        <v>42718</v>
      </c>
      <c r="F37" s="70">
        <v>42737</v>
      </c>
      <c r="G37" s="70">
        <v>45293</v>
      </c>
      <c r="H37" s="69" t="s">
        <v>94</v>
      </c>
      <c r="I37" s="69" t="s">
        <v>86</v>
      </c>
      <c r="J37" s="71">
        <v>2.7000000000000001E-3</v>
      </c>
      <c r="K37" s="69" t="s">
        <v>95</v>
      </c>
      <c r="L37" s="69" t="s">
        <v>83</v>
      </c>
      <c r="M37" s="69" t="s">
        <v>72</v>
      </c>
      <c r="N37" s="72">
        <v>50000000</v>
      </c>
      <c r="O37" s="69" t="s">
        <v>72</v>
      </c>
      <c r="P37" s="72">
        <v>50000000</v>
      </c>
      <c r="Q37" s="69"/>
      <c r="R37" s="73">
        <v>9.3836761603821074E-3</v>
      </c>
      <c r="S37" s="74">
        <v>469183.8080191054</v>
      </c>
      <c r="T37" s="74">
        <v>469183.8080191054</v>
      </c>
      <c r="U37" s="74">
        <v>0</v>
      </c>
      <c r="V37" s="74">
        <v>162100.47468577209</v>
      </c>
      <c r="W37" s="74">
        <v>307083.33333333331</v>
      </c>
      <c r="X37" s="75"/>
      <c r="Y37" s="75" t="s">
        <v>209</v>
      </c>
      <c r="Z37" s="131"/>
      <c r="AA37"/>
      <c r="AB37"/>
      <c r="AC37"/>
      <c r="AD37"/>
      <c r="AE37"/>
    </row>
    <row r="38" spans="1:31" ht="15" x14ac:dyDescent="0.25">
      <c r="A38" s="69" t="s">
        <v>79</v>
      </c>
      <c r="B38" s="69" t="s">
        <v>210</v>
      </c>
      <c r="C38" s="69">
        <v>348</v>
      </c>
      <c r="D38" s="69" t="s">
        <v>87</v>
      </c>
      <c r="E38" s="70">
        <v>42724</v>
      </c>
      <c r="F38" s="70">
        <v>42737</v>
      </c>
      <c r="G38" s="70">
        <v>45293</v>
      </c>
      <c r="H38" s="69" t="s">
        <v>94</v>
      </c>
      <c r="I38" s="69" t="s">
        <v>86</v>
      </c>
      <c r="J38" s="71">
        <v>2.6749999999999999E-3</v>
      </c>
      <c r="K38" s="69" t="s">
        <v>95</v>
      </c>
      <c r="L38" s="69" t="s">
        <v>83</v>
      </c>
      <c r="M38" s="69" t="s">
        <v>72</v>
      </c>
      <c r="N38" s="72">
        <v>50000000</v>
      </c>
      <c r="O38" s="69" t="s">
        <v>72</v>
      </c>
      <c r="P38" s="72">
        <v>50000000</v>
      </c>
      <c r="Q38" s="69"/>
      <c r="R38" s="73">
        <v>9.390042290748718E-3</v>
      </c>
      <c r="S38" s="74">
        <v>469502.11453743587</v>
      </c>
      <c r="T38" s="74">
        <v>469502.11453743587</v>
      </c>
      <c r="U38" s="74">
        <v>0</v>
      </c>
      <c r="V38" s="74">
        <v>162210.44787076925</v>
      </c>
      <c r="W38" s="74">
        <v>307291.66666666663</v>
      </c>
      <c r="X38" s="75"/>
      <c r="Y38" s="75" t="s">
        <v>211</v>
      </c>
      <c r="Z38" s="131"/>
      <c r="AA38"/>
      <c r="AB38"/>
      <c r="AC38"/>
      <c r="AD38"/>
      <c r="AE38"/>
    </row>
    <row r="39" spans="1:31" ht="15" x14ac:dyDescent="0.25">
      <c r="A39" s="69" t="s">
        <v>79</v>
      </c>
      <c r="B39" s="69" t="s">
        <v>214</v>
      </c>
      <c r="C39" s="69">
        <v>350</v>
      </c>
      <c r="D39" s="69" t="s">
        <v>98</v>
      </c>
      <c r="E39" s="70">
        <v>42744</v>
      </c>
      <c r="F39" s="70">
        <v>43467</v>
      </c>
      <c r="G39" s="70">
        <v>45838</v>
      </c>
      <c r="H39" s="69" t="s">
        <v>94</v>
      </c>
      <c r="I39" s="69" t="s">
        <v>86</v>
      </c>
      <c r="J39" s="71">
        <v>6.1999999999999998E-3</v>
      </c>
      <c r="K39" s="69" t="s">
        <v>95</v>
      </c>
      <c r="L39" s="69" t="s">
        <v>83</v>
      </c>
      <c r="M39" s="69" t="s">
        <v>72</v>
      </c>
      <c r="N39" s="72">
        <v>50000000</v>
      </c>
      <c r="O39" s="69" t="s">
        <v>72</v>
      </c>
      <c r="P39" s="72">
        <v>50000000</v>
      </c>
      <c r="Q39" s="69"/>
      <c r="R39" s="73">
        <v>4.7784800521418924E-2</v>
      </c>
      <c r="S39" s="74">
        <v>2389240.0260709464</v>
      </c>
      <c r="T39" s="74">
        <v>2389240.0260709464</v>
      </c>
      <c r="U39" s="74">
        <v>0</v>
      </c>
      <c r="V39" s="74">
        <v>2095940.0260709464</v>
      </c>
      <c r="W39" s="74">
        <v>293300</v>
      </c>
      <c r="X39" s="75"/>
      <c r="Y39" s="75" t="s">
        <v>215</v>
      </c>
      <c r="Z39" s="131"/>
      <c r="AA39"/>
      <c r="AB39"/>
      <c r="AC39"/>
      <c r="AD39"/>
      <c r="AE39"/>
    </row>
    <row r="40" spans="1:31" ht="15" x14ac:dyDescent="0.25">
      <c r="A40" s="69" t="s">
        <v>79</v>
      </c>
      <c r="B40" s="69" t="s">
        <v>216</v>
      </c>
      <c r="C40" s="69">
        <v>351</v>
      </c>
      <c r="D40" s="69" t="s">
        <v>217</v>
      </c>
      <c r="E40" s="70">
        <v>42745</v>
      </c>
      <c r="F40" s="70">
        <v>43467</v>
      </c>
      <c r="G40" s="70">
        <v>45838</v>
      </c>
      <c r="H40" s="69" t="s">
        <v>94</v>
      </c>
      <c r="I40" s="69" t="s">
        <v>86</v>
      </c>
      <c r="J40" s="71">
        <v>6.2300000000000003E-3</v>
      </c>
      <c r="K40" s="69" t="s">
        <v>95</v>
      </c>
      <c r="L40" s="69" t="s">
        <v>83</v>
      </c>
      <c r="M40" s="69" t="s">
        <v>72</v>
      </c>
      <c r="N40" s="72">
        <v>50000000</v>
      </c>
      <c r="O40" s="69" t="s">
        <v>72</v>
      </c>
      <c r="P40" s="72">
        <v>50000000</v>
      </c>
      <c r="Q40" s="69"/>
      <c r="R40" s="73">
        <v>4.7729493612899694E-2</v>
      </c>
      <c r="S40" s="74">
        <v>2386474.6806449848</v>
      </c>
      <c r="T40" s="74">
        <v>2386474.6806449848</v>
      </c>
      <c r="U40" s="74">
        <v>0</v>
      </c>
      <c r="V40" s="74">
        <v>2093437.1806449844</v>
      </c>
      <c r="W40" s="74">
        <v>293037.49999999994</v>
      </c>
      <c r="X40" s="75"/>
      <c r="Y40" s="75" t="s">
        <v>218</v>
      </c>
      <c r="Z40" s="131"/>
      <c r="AA40"/>
      <c r="AB40"/>
      <c r="AC40"/>
      <c r="AD40"/>
      <c r="AE40"/>
    </row>
    <row r="41" spans="1:31" ht="15" x14ac:dyDescent="0.25">
      <c r="A41" s="69" t="s">
        <v>79</v>
      </c>
      <c r="B41" s="69" t="s">
        <v>225</v>
      </c>
      <c r="C41" s="69">
        <v>355</v>
      </c>
      <c r="D41" s="69" t="s">
        <v>98</v>
      </c>
      <c r="E41" s="70">
        <v>42788</v>
      </c>
      <c r="F41" s="70">
        <v>45278</v>
      </c>
      <c r="G41" s="70">
        <v>46009</v>
      </c>
      <c r="H41" s="69" t="s">
        <v>94</v>
      </c>
      <c r="I41" s="69" t="s">
        <v>86</v>
      </c>
      <c r="J41" s="71">
        <v>1.393E-2</v>
      </c>
      <c r="K41" s="69" t="s">
        <v>95</v>
      </c>
      <c r="L41" s="69" t="s">
        <v>83</v>
      </c>
      <c r="M41" s="69" t="s">
        <v>72</v>
      </c>
      <c r="N41" s="72">
        <v>50000000</v>
      </c>
      <c r="O41" s="69" t="s">
        <v>72</v>
      </c>
      <c r="P41" s="72">
        <v>0</v>
      </c>
      <c r="Q41" s="69"/>
      <c r="R41" s="73">
        <v>3.3695304267934989E-2</v>
      </c>
      <c r="S41" s="74">
        <v>1684765.2133967495</v>
      </c>
      <c r="T41" s="74">
        <v>1684765.2133967495</v>
      </c>
      <c r="U41" s="74">
        <v>0</v>
      </c>
      <c r="V41" s="74">
        <v>1684765.2133967495</v>
      </c>
      <c r="W41" s="74">
        <v>0</v>
      </c>
      <c r="X41" s="75"/>
      <c r="Y41" s="75" t="s">
        <v>226</v>
      </c>
      <c r="Z41" s="131"/>
      <c r="AA41"/>
      <c r="AB41"/>
      <c r="AC41"/>
      <c r="AD41"/>
      <c r="AE41"/>
    </row>
    <row r="42" spans="1:31" ht="15" x14ac:dyDescent="0.25">
      <c r="A42" s="69" t="s">
        <v>79</v>
      </c>
      <c r="B42" s="69" t="s">
        <v>227</v>
      </c>
      <c r="C42" s="69">
        <v>356</v>
      </c>
      <c r="D42" s="69" t="s">
        <v>98</v>
      </c>
      <c r="E42" s="70">
        <v>42788</v>
      </c>
      <c r="F42" s="70">
        <v>45300</v>
      </c>
      <c r="G42" s="70">
        <v>46031</v>
      </c>
      <c r="H42" s="69" t="s">
        <v>94</v>
      </c>
      <c r="I42" s="69" t="s">
        <v>86</v>
      </c>
      <c r="J42" s="71">
        <v>1.4069999999999999E-2</v>
      </c>
      <c r="K42" s="69" t="s">
        <v>95</v>
      </c>
      <c r="L42" s="69" t="s">
        <v>83</v>
      </c>
      <c r="M42" s="69" t="s">
        <v>72</v>
      </c>
      <c r="N42" s="72">
        <v>125000000</v>
      </c>
      <c r="O42" s="69" t="s">
        <v>72</v>
      </c>
      <c r="P42" s="72">
        <v>0</v>
      </c>
      <c r="Q42" s="69"/>
      <c r="R42" s="73">
        <v>3.2426238982492563E-2</v>
      </c>
      <c r="S42" s="74">
        <v>4053279.8728115703</v>
      </c>
      <c r="T42" s="74">
        <v>4053279.8728115703</v>
      </c>
      <c r="U42" s="74">
        <v>0</v>
      </c>
      <c r="V42" s="74">
        <v>4053279.8728115703</v>
      </c>
      <c r="W42" s="74">
        <v>0</v>
      </c>
      <c r="X42" s="75"/>
      <c r="Y42" s="75" t="s">
        <v>226</v>
      </c>
      <c r="Z42" s="131"/>
      <c r="AA42"/>
      <c r="AB42"/>
      <c r="AC42"/>
      <c r="AD42"/>
      <c r="AE42"/>
    </row>
    <row r="43" spans="1:31" ht="15" x14ac:dyDescent="0.25">
      <c r="A43" s="69" t="s">
        <v>79</v>
      </c>
      <c r="B43" s="69" t="s">
        <v>228</v>
      </c>
      <c r="C43" s="69">
        <v>357</v>
      </c>
      <c r="D43" s="69" t="s">
        <v>88</v>
      </c>
      <c r="E43" s="70">
        <v>42793</v>
      </c>
      <c r="F43" s="70">
        <v>45275</v>
      </c>
      <c r="G43" s="70">
        <v>46006</v>
      </c>
      <c r="H43" s="69" t="s">
        <v>94</v>
      </c>
      <c r="I43" s="69" t="s">
        <v>86</v>
      </c>
      <c r="J43" s="71">
        <v>1.315E-2</v>
      </c>
      <c r="K43" s="69" t="s">
        <v>95</v>
      </c>
      <c r="L43" s="69" t="s">
        <v>83</v>
      </c>
      <c r="M43" s="69" t="s">
        <v>72</v>
      </c>
      <c r="N43" s="72">
        <v>100000000</v>
      </c>
      <c r="O43" s="69" t="s">
        <v>72</v>
      </c>
      <c r="P43" s="72">
        <v>0</v>
      </c>
      <c r="Q43" s="69"/>
      <c r="R43" s="73">
        <v>3.5347749422822011E-2</v>
      </c>
      <c r="S43" s="74">
        <v>3534774.9422822013</v>
      </c>
      <c r="T43" s="74">
        <v>3534774.9422822013</v>
      </c>
      <c r="U43" s="74">
        <v>0</v>
      </c>
      <c r="V43" s="74">
        <v>3534774.9422822013</v>
      </c>
      <c r="W43" s="74">
        <v>0</v>
      </c>
      <c r="X43" s="75"/>
      <c r="Y43" s="75" t="s">
        <v>229</v>
      </c>
      <c r="Z43" s="131"/>
      <c r="AA43"/>
      <c r="AB43"/>
      <c r="AC43"/>
      <c r="AD43"/>
      <c r="AE43"/>
    </row>
    <row r="44" spans="1:31" ht="15" x14ac:dyDescent="0.25">
      <c r="A44" s="69" t="s">
        <v>79</v>
      </c>
      <c r="B44" s="69" t="s">
        <v>237</v>
      </c>
      <c r="C44" s="69">
        <v>365</v>
      </c>
      <c r="D44" s="69" t="s">
        <v>98</v>
      </c>
      <c r="E44" s="70">
        <v>42884</v>
      </c>
      <c r="F44" s="70">
        <v>45293</v>
      </c>
      <c r="G44" s="70">
        <v>46024</v>
      </c>
      <c r="H44" s="69" t="s">
        <v>94</v>
      </c>
      <c r="I44" s="69" t="s">
        <v>86</v>
      </c>
      <c r="J44" s="71">
        <v>1.387E-2</v>
      </c>
      <c r="K44" s="69" t="s">
        <v>95</v>
      </c>
      <c r="L44" s="69" t="s">
        <v>83</v>
      </c>
      <c r="M44" s="69" t="s">
        <v>72</v>
      </c>
      <c r="N44" s="72">
        <v>110000000</v>
      </c>
      <c r="O44" s="69" t="s">
        <v>72</v>
      </c>
      <c r="P44" s="72">
        <v>0</v>
      </c>
      <c r="Q44" s="69"/>
      <c r="R44" s="73">
        <v>3.3116718561927765E-2</v>
      </c>
      <c r="S44" s="74">
        <v>3642839.0418120543</v>
      </c>
      <c r="T44" s="74">
        <v>3642839.0418120543</v>
      </c>
      <c r="U44" s="74">
        <v>0</v>
      </c>
      <c r="V44" s="74">
        <v>3642839.0418120543</v>
      </c>
      <c r="W44" s="74">
        <v>0</v>
      </c>
      <c r="X44" s="75"/>
      <c r="Y44" s="75" t="s">
        <v>238</v>
      </c>
      <c r="Z44" s="131"/>
      <c r="AA44"/>
      <c r="AB44"/>
      <c r="AC44"/>
      <c r="AD44"/>
      <c r="AE44"/>
    </row>
    <row r="45" spans="1:31" ht="15" x14ac:dyDescent="0.25">
      <c r="A45" s="69" t="s">
        <v>79</v>
      </c>
      <c r="B45" s="69" t="s">
        <v>239</v>
      </c>
      <c r="C45" s="69">
        <v>366</v>
      </c>
      <c r="D45" s="69" t="s">
        <v>98</v>
      </c>
      <c r="E45" s="70">
        <v>42935</v>
      </c>
      <c r="F45" s="70">
        <v>45307</v>
      </c>
      <c r="G45" s="70">
        <v>46038</v>
      </c>
      <c r="H45" s="69" t="s">
        <v>94</v>
      </c>
      <c r="I45" s="69" t="s">
        <v>86</v>
      </c>
      <c r="J45" s="71">
        <v>1.52E-2</v>
      </c>
      <c r="K45" s="69" t="s">
        <v>95</v>
      </c>
      <c r="L45" s="69" t="s">
        <v>83</v>
      </c>
      <c r="M45" s="69" t="s">
        <v>72</v>
      </c>
      <c r="N45" s="72">
        <v>120000000</v>
      </c>
      <c r="O45" s="69" t="s">
        <v>72</v>
      </c>
      <c r="P45" s="72">
        <v>0</v>
      </c>
      <c r="Q45" s="69"/>
      <c r="R45" s="73">
        <v>2.9909017186121108E-2</v>
      </c>
      <c r="S45" s="74">
        <v>3589082.0623345328</v>
      </c>
      <c r="T45" s="74">
        <v>3589082.0623345328</v>
      </c>
      <c r="U45" s="74">
        <v>0</v>
      </c>
      <c r="V45" s="74">
        <v>3589082.0623345328</v>
      </c>
      <c r="W45" s="74">
        <v>0</v>
      </c>
      <c r="X45" s="75"/>
      <c r="Y45" s="75" t="s">
        <v>240</v>
      </c>
      <c r="Z45" s="131"/>
      <c r="AA45"/>
      <c r="AB45"/>
      <c r="AC45"/>
      <c r="AD45"/>
      <c r="AE45"/>
    </row>
    <row r="46" spans="1:31" ht="15" x14ac:dyDescent="0.25">
      <c r="A46" s="69" t="s">
        <v>79</v>
      </c>
      <c r="B46" s="69" t="s">
        <v>241</v>
      </c>
      <c r="C46" s="69">
        <v>367</v>
      </c>
      <c r="D46" s="69" t="s">
        <v>91</v>
      </c>
      <c r="E46" s="70">
        <v>42958</v>
      </c>
      <c r="F46" s="70">
        <v>45309</v>
      </c>
      <c r="G46" s="70">
        <v>46041</v>
      </c>
      <c r="H46" s="69" t="s">
        <v>94</v>
      </c>
      <c r="I46" s="69" t="s">
        <v>86</v>
      </c>
      <c r="J46" s="71">
        <v>1.375E-2</v>
      </c>
      <c r="K46" s="69" t="s">
        <v>95</v>
      </c>
      <c r="L46" s="69" t="s">
        <v>83</v>
      </c>
      <c r="M46" s="69" t="s">
        <v>72</v>
      </c>
      <c r="N46" s="72">
        <v>67000000</v>
      </c>
      <c r="O46" s="69" t="s">
        <v>72</v>
      </c>
      <c r="P46" s="72">
        <v>0</v>
      </c>
      <c r="Q46" s="69"/>
      <c r="R46" s="73">
        <v>3.264680110052167E-2</v>
      </c>
      <c r="S46" s="74">
        <v>2187335.6737349518</v>
      </c>
      <c r="T46" s="74">
        <v>2187335.6737349518</v>
      </c>
      <c r="U46" s="74">
        <v>0</v>
      </c>
      <c r="V46" s="74">
        <v>2187335.6737349518</v>
      </c>
      <c r="W46" s="74">
        <v>0</v>
      </c>
      <c r="X46" s="75"/>
      <c r="Y46" s="75" t="s">
        <v>242</v>
      </c>
      <c r="Z46" s="131"/>
      <c r="AA46"/>
      <c r="AB46"/>
      <c r="AC46"/>
      <c r="AD46"/>
      <c r="AE46"/>
    </row>
    <row r="47" spans="1:31" ht="15" x14ac:dyDescent="0.25">
      <c r="A47" s="69" t="s">
        <v>79</v>
      </c>
      <c r="B47" s="69" t="s">
        <v>243</v>
      </c>
      <c r="C47" s="69">
        <v>368</v>
      </c>
      <c r="D47" s="69" t="s">
        <v>91</v>
      </c>
      <c r="E47" s="70">
        <v>42958</v>
      </c>
      <c r="F47" s="70">
        <v>45350</v>
      </c>
      <c r="G47" s="70">
        <v>46080</v>
      </c>
      <c r="H47" s="69" t="s">
        <v>94</v>
      </c>
      <c r="I47" s="69" t="s">
        <v>86</v>
      </c>
      <c r="J47" s="71">
        <v>1.4024999999999999E-2</v>
      </c>
      <c r="K47" s="69" t="s">
        <v>95</v>
      </c>
      <c r="L47" s="69" t="s">
        <v>83</v>
      </c>
      <c r="M47" s="69" t="s">
        <v>72</v>
      </c>
      <c r="N47" s="72">
        <v>60000000</v>
      </c>
      <c r="O47" s="69" t="s">
        <v>72</v>
      </c>
      <c r="P47" s="72">
        <v>0</v>
      </c>
      <c r="Q47" s="69"/>
      <c r="R47" s="73">
        <v>3.0284153156409473E-2</v>
      </c>
      <c r="S47" s="74">
        <v>1817049.1893845685</v>
      </c>
      <c r="T47" s="74">
        <v>1817049.1893845685</v>
      </c>
      <c r="U47" s="74">
        <v>0</v>
      </c>
      <c r="V47" s="74">
        <v>1817049.1893845685</v>
      </c>
      <c r="W47" s="74">
        <v>0</v>
      </c>
      <c r="X47" s="75"/>
      <c r="Y47" s="75" t="s">
        <v>244</v>
      </c>
      <c r="Z47" s="131"/>
      <c r="AA47"/>
      <c r="AB47"/>
      <c r="AC47"/>
      <c r="AD47"/>
      <c r="AE47"/>
    </row>
    <row r="48" spans="1:31" ht="15" x14ac:dyDescent="0.25">
      <c r="A48" s="69" t="s">
        <v>79</v>
      </c>
      <c r="B48" s="69" t="s">
        <v>245</v>
      </c>
      <c r="C48" s="69">
        <v>369</v>
      </c>
      <c r="D48" s="69" t="s">
        <v>109</v>
      </c>
      <c r="E48" s="70">
        <v>43024</v>
      </c>
      <c r="F48" s="70">
        <v>45379</v>
      </c>
      <c r="G48" s="70">
        <v>46109</v>
      </c>
      <c r="H48" s="69" t="s">
        <v>94</v>
      </c>
      <c r="I48" s="69" t="s">
        <v>86</v>
      </c>
      <c r="J48" s="71">
        <v>1.452E-2</v>
      </c>
      <c r="K48" s="69" t="s">
        <v>95</v>
      </c>
      <c r="L48" s="69" t="s">
        <v>83</v>
      </c>
      <c r="M48" s="69" t="s">
        <v>72</v>
      </c>
      <c r="N48" s="72">
        <v>100000000</v>
      </c>
      <c r="O48" s="69" t="s">
        <v>72</v>
      </c>
      <c r="P48" s="72">
        <v>0</v>
      </c>
      <c r="Q48" s="69"/>
      <c r="R48" s="73">
        <v>2.8127535249440096E-2</v>
      </c>
      <c r="S48" s="74">
        <v>2812753.5249440097</v>
      </c>
      <c r="T48" s="74">
        <v>2812753.5249440097</v>
      </c>
      <c r="U48" s="74">
        <v>0</v>
      </c>
      <c r="V48" s="74">
        <v>2812753.5249440097</v>
      </c>
      <c r="W48" s="74">
        <v>0</v>
      </c>
      <c r="X48" s="75"/>
      <c r="Y48" s="75" t="s">
        <v>246</v>
      </c>
      <c r="Z48" s="131"/>
      <c r="AA48"/>
      <c r="AB48"/>
      <c r="AC48"/>
      <c r="AD48"/>
      <c r="AE48"/>
    </row>
    <row r="49" spans="1:31" customFormat="1" ht="15" x14ac:dyDescent="0.25">
      <c r="A49" s="69" t="s">
        <v>79</v>
      </c>
      <c r="B49" s="69" t="s">
        <v>247</v>
      </c>
      <c r="C49" s="69">
        <v>370</v>
      </c>
      <c r="D49" s="69" t="s">
        <v>248</v>
      </c>
      <c r="E49" s="70">
        <v>43047</v>
      </c>
      <c r="F49" s="70">
        <v>45401</v>
      </c>
      <c r="G49" s="70">
        <v>46131</v>
      </c>
      <c r="H49" s="69" t="s">
        <v>94</v>
      </c>
      <c r="I49" s="69" t="s">
        <v>86</v>
      </c>
      <c r="J49" s="71">
        <v>1.3780000000000001E-2</v>
      </c>
      <c r="K49" s="69" t="s">
        <v>95</v>
      </c>
      <c r="L49" s="69" t="s">
        <v>83</v>
      </c>
      <c r="M49" s="69" t="s">
        <v>72</v>
      </c>
      <c r="N49" s="72">
        <v>100000000</v>
      </c>
      <c r="O49" s="69" t="s">
        <v>72</v>
      </c>
      <c r="P49" s="72">
        <v>0</v>
      </c>
      <c r="Q49" s="69"/>
      <c r="R49" s="73">
        <v>2.8568200186000831E-2</v>
      </c>
      <c r="S49" s="74">
        <v>2856820.018600083</v>
      </c>
      <c r="T49" s="74">
        <v>2856820.018600083</v>
      </c>
      <c r="U49" s="74">
        <v>0</v>
      </c>
      <c r="V49" s="74">
        <v>2856820.018600083</v>
      </c>
      <c r="W49" s="74">
        <v>0</v>
      </c>
      <c r="X49" s="75"/>
      <c r="Y49" s="75" t="s">
        <v>375</v>
      </c>
      <c r="Z49" s="131"/>
    </row>
    <row r="50" spans="1:31" ht="15" x14ac:dyDescent="0.25">
      <c r="A50" s="69" t="s">
        <v>79</v>
      </c>
      <c r="B50" s="69" t="s">
        <v>250</v>
      </c>
      <c r="C50" s="69">
        <v>371</v>
      </c>
      <c r="D50" s="69" t="s">
        <v>109</v>
      </c>
      <c r="E50" s="70">
        <v>43062</v>
      </c>
      <c r="F50" s="70">
        <v>45425</v>
      </c>
      <c r="G50" s="70">
        <v>46154</v>
      </c>
      <c r="H50" s="69" t="s">
        <v>94</v>
      </c>
      <c r="I50" s="69" t="s">
        <v>86</v>
      </c>
      <c r="J50" s="71">
        <v>1.3465E-2</v>
      </c>
      <c r="K50" s="69" t="s">
        <v>95</v>
      </c>
      <c r="L50" s="69" t="s">
        <v>83</v>
      </c>
      <c r="M50" s="69" t="s">
        <v>72</v>
      </c>
      <c r="N50" s="72">
        <v>100000000</v>
      </c>
      <c r="O50" s="69" t="s">
        <v>72</v>
      </c>
      <c r="P50" s="72">
        <v>0</v>
      </c>
      <c r="Q50" s="69"/>
      <c r="R50" s="73">
        <v>2.8218285725427485E-2</v>
      </c>
      <c r="S50" s="74">
        <v>2821828.5725427484</v>
      </c>
      <c r="T50" s="74">
        <v>2821828.5725427484</v>
      </c>
      <c r="U50" s="74">
        <v>0</v>
      </c>
      <c r="V50" s="74">
        <v>2821828.5725427484</v>
      </c>
      <c r="W50" s="74">
        <v>0</v>
      </c>
      <c r="X50" s="75"/>
      <c r="Y50" s="75" t="s">
        <v>251</v>
      </c>
      <c r="Z50" s="131"/>
      <c r="AA50"/>
      <c r="AB50"/>
      <c r="AC50"/>
      <c r="AD50"/>
      <c r="AE50"/>
    </row>
    <row r="51" spans="1:31" ht="15" x14ac:dyDescent="0.25">
      <c r="A51" s="69" t="s">
        <v>79</v>
      </c>
      <c r="B51" s="69" t="s">
        <v>308</v>
      </c>
      <c r="C51" s="69">
        <v>378</v>
      </c>
      <c r="D51" s="69" t="s">
        <v>98</v>
      </c>
      <c r="E51" s="70">
        <v>43199</v>
      </c>
      <c r="F51" s="70">
        <v>45446</v>
      </c>
      <c r="G51" s="70">
        <v>46176</v>
      </c>
      <c r="H51" s="69" t="s">
        <v>94</v>
      </c>
      <c r="I51" s="69" t="s">
        <v>86</v>
      </c>
      <c r="J51" s="71">
        <v>1.435E-2</v>
      </c>
      <c r="K51" s="69" t="s">
        <v>95</v>
      </c>
      <c r="L51" s="69" t="s">
        <v>83</v>
      </c>
      <c r="M51" s="69" t="s">
        <v>72</v>
      </c>
      <c r="N51" s="72">
        <v>100000000</v>
      </c>
      <c r="O51" s="69" t="s">
        <v>72</v>
      </c>
      <c r="P51" s="72">
        <v>0</v>
      </c>
      <c r="Q51" s="69"/>
      <c r="R51" s="73">
        <v>2.5778417749888295E-2</v>
      </c>
      <c r="S51" s="74">
        <v>2577841.7749888296</v>
      </c>
      <c r="T51" s="74">
        <v>2577841.7749888296</v>
      </c>
      <c r="U51" s="74">
        <v>0</v>
      </c>
      <c r="V51" s="74">
        <v>2577841.7749888296</v>
      </c>
      <c r="W51" s="74">
        <v>0</v>
      </c>
      <c r="X51" s="75"/>
      <c r="Y51" s="75" t="s">
        <v>309</v>
      </c>
      <c r="Z51" s="131"/>
      <c r="AA51"/>
      <c r="AB51"/>
      <c r="AC51"/>
      <c r="AD51"/>
      <c r="AE51"/>
    </row>
    <row r="52" spans="1:31" ht="15" x14ac:dyDescent="0.25">
      <c r="A52" s="69" t="s">
        <v>79</v>
      </c>
      <c r="B52" s="69" t="s">
        <v>310</v>
      </c>
      <c r="C52" s="69">
        <v>379</v>
      </c>
      <c r="D52" s="69" t="s">
        <v>109</v>
      </c>
      <c r="E52" s="70">
        <v>43249</v>
      </c>
      <c r="F52" s="70">
        <v>45470</v>
      </c>
      <c r="G52" s="70">
        <v>46200</v>
      </c>
      <c r="H52" s="69" t="s">
        <v>94</v>
      </c>
      <c r="I52" s="69" t="s">
        <v>86</v>
      </c>
      <c r="J52" s="71">
        <v>1.3625E-2</v>
      </c>
      <c r="K52" s="69" t="s">
        <v>95</v>
      </c>
      <c r="L52" s="69" t="s">
        <v>83</v>
      </c>
      <c r="M52" s="69" t="s">
        <v>72</v>
      </c>
      <c r="N52" s="72">
        <v>100000000</v>
      </c>
      <c r="O52" s="69" t="s">
        <v>72</v>
      </c>
      <c r="P52" s="72">
        <v>0</v>
      </c>
      <c r="Q52" s="69"/>
      <c r="R52" s="73">
        <v>2.6328280845454424E-2</v>
      </c>
      <c r="S52" s="74">
        <v>2632828.0845454424</v>
      </c>
      <c r="T52" s="74">
        <v>2632828.0845454424</v>
      </c>
      <c r="U52" s="74">
        <v>0</v>
      </c>
      <c r="V52" s="74">
        <v>2632828.0845454424</v>
      </c>
      <c r="W52" s="74">
        <v>0</v>
      </c>
      <c r="X52" s="75"/>
      <c r="Y52" s="75" t="s">
        <v>311</v>
      </c>
      <c r="Z52" s="131"/>
      <c r="AA52"/>
      <c r="AB52"/>
      <c r="AC52"/>
      <c r="AD52"/>
      <c r="AE52"/>
    </row>
    <row r="53" spans="1:31" ht="15" x14ac:dyDescent="0.25">
      <c r="A53" s="69" t="s">
        <v>79</v>
      </c>
      <c r="B53" s="69" t="s">
        <v>312</v>
      </c>
      <c r="C53" s="69">
        <v>380</v>
      </c>
      <c r="D53" s="69" t="s">
        <v>98</v>
      </c>
      <c r="E53" s="70">
        <v>43255</v>
      </c>
      <c r="F53" s="70">
        <v>45474</v>
      </c>
      <c r="G53" s="70">
        <v>46203</v>
      </c>
      <c r="H53" s="69" t="s">
        <v>94</v>
      </c>
      <c r="I53" s="69" t="s">
        <v>86</v>
      </c>
      <c r="J53" s="71">
        <v>1.4489999999999999E-2</v>
      </c>
      <c r="K53" s="69" t="s">
        <v>95</v>
      </c>
      <c r="L53" s="69" t="s">
        <v>83</v>
      </c>
      <c r="M53" s="69" t="s">
        <v>72</v>
      </c>
      <c r="N53" s="72">
        <v>100000000</v>
      </c>
      <c r="O53" s="69" t="s">
        <v>72</v>
      </c>
      <c r="P53" s="72">
        <v>0</v>
      </c>
      <c r="Q53" s="69"/>
      <c r="R53" s="73">
        <v>2.4463463339170682E-2</v>
      </c>
      <c r="S53" s="74">
        <v>2446346.3339170683</v>
      </c>
      <c r="T53" s="74">
        <v>2446346.3339170683</v>
      </c>
      <c r="U53" s="74">
        <v>0</v>
      </c>
      <c r="V53" s="74">
        <v>2446346.3339170683</v>
      </c>
      <c r="W53" s="74">
        <v>0</v>
      </c>
      <c r="X53" s="75"/>
      <c r="Y53" s="75" t="s">
        <v>313</v>
      </c>
      <c r="Z53" s="131"/>
      <c r="AA53"/>
      <c r="AB53"/>
      <c r="AC53"/>
      <c r="AD53"/>
      <c r="AE53"/>
    </row>
    <row r="54" spans="1:31" ht="15" x14ac:dyDescent="0.25">
      <c r="A54" s="69" t="s">
        <v>79</v>
      </c>
      <c r="B54" s="69" t="s">
        <v>314</v>
      </c>
      <c r="C54" s="69">
        <v>381</v>
      </c>
      <c r="D54" s="69" t="s">
        <v>88</v>
      </c>
      <c r="E54" s="70">
        <v>43270</v>
      </c>
      <c r="F54" s="70">
        <v>45478</v>
      </c>
      <c r="G54" s="70">
        <v>46208</v>
      </c>
      <c r="H54" s="69" t="s">
        <v>94</v>
      </c>
      <c r="I54" s="69" t="s">
        <v>86</v>
      </c>
      <c r="J54" s="71">
        <v>1.392E-2</v>
      </c>
      <c r="K54" s="69" t="s">
        <v>95</v>
      </c>
      <c r="L54" s="69" t="s">
        <v>83</v>
      </c>
      <c r="M54" s="69" t="s">
        <v>72</v>
      </c>
      <c r="N54" s="72">
        <v>100000000</v>
      </c>
      <c r="O54" s="69" t="s">
        <v>72</v>
      </c>
      <c r="P54" s="72">
        <v>0</v>
      </c>
      <c r="Q54" s="69"/>
      <c r="R54" s="73">
        <v>2.546411206517964E-2</v>
      </c>
      <c r="S54" s="74">
        <v>2546411.2065179641</v>
      </c>
      <c r="T54" s="74">
        <v>2546411.2065179641</v>
      </c>
      <c r="U54" s="74">
        <v>0</v>
      </c>
      <c r="V54" s="74">
        <v>2546411.2065179641</v>
      </c>
      <c r="W54" s="74">
        <v>0</v>
      </c>
      <c r="X54" s="75"/>
      <c r="Y54" s="75" t="s">
        <v>315</v>
      </c>
      <c r="Z54" s="131"/>
      <c r="AA54"/>
      <c r="AB54"/>
      <c r="AC54"/>
      <c r="AD54"/>
      <c r="AE54"/>
    </row>
    <row r="55" spans="1:31" ht="15" x14ac:dyDescent="0.25">
      <c r="A55" s="69" t="s">
        <v>79</v>
      </c>
      <c r="B55" s="69" t="s">
        <v>347</v>
      </c>
      <c r="C55" s="69">
        <v>384</v>
      </c>
      <c r="D55" s="69" t="s">
        <v>248</v>
      </c>
      <c r="E55" s="70">
        <v>41334</v>
      </c>
      <c r="F55" s="70">
        <v>42185</v>
      </c>
      <c r="G55" s="70">
        <v>49490</v>
      </c>
      <c r="H55" s="69" t="s">
        <v>94</v>
      </c>
      <c r="I55" s="69" t="s">
        <v>86</v>
      </c>
      <c r="J55" s="71">
        <v>4.5600000000000002E-2</v>
      </c>
      <c r="K55" s="69" t="s">
        <v>95</v>
      </c>
      <c r="L55" s="69" t="s">
        <v>83</v>
      </c>
      <c r="M55" s="69" t="s">
        <v>72</v>
      </c>
      <c r="N55" s="72">
        <v>7650000</v>
      </c>
      <c r="O55" s="69" t="s">
        <v>72</v>
      </c>
      <c r="P55" s="72">
        <v>4730920.8999999901</v>
      </c>
      <c r="Q55" s="69"/>
      <c r="R55" s="73">
        <v>1.7663941980046064E-2</v>
      </c>
      <c r="S55" s="74">
        <v>83566.71228978713</v>
      </c>
      <c r="T55" s="74">
        <v>83566.71228978713</v>
      </c>
      <c r="U55" s="74">
        <v>0</v>
      </c>
      <c r="V55" s="74">
        <v>71876.606745887097</v>
      </c>
      <c r="W55" s="74">
        <v>11690.105543900003</v>
      </c>
      <c r="X55" s="75"/>
      <c r="Y55" s="75" t="s">
        <v>376</v>
      </c>
      <c r="Z55" s="131"/>
      <c r="AA55"/>
      <c r="AB55"/>
      <c r="AC55"/>
      <c r="AD55"/>
      <c r="AE55"/>
    </row>
    <row r="56" spans="1:31" ht="15" x14ac:dyDescent="0.25">
      <c r="A56" s="69" t="s">
        <v>79</v>
      </c>
      <c r="B56" s="69" t="s">
        <v>348</v>
      </c>
      <c r="C56" s="69">
        <v>385</v>
      </c>
      <c r="D56" s="69" t="s">
        <v>248</v>
      </c>
      <c r="E56" s="70">
        <v>41334</v>
      </c>
      <c r="F56" s="70">
        <v>42185</v>
      </c>
      <c r="G56" s="70">
        <v>49490</v>
      </c>
      <c r="H56" s="69" t="s">
        <v>94</v>
      </c>
      <c r="I56" s="69" t="s">
        <v>86</v>
      </c>
      <c r="J56" s="71">
        <v>4.5600000000000002E-2</v>
      </c>
      <c r="K56" s="69" t="s">
        <v>95</v>
      </c>
      <c r="L56" s="69" t="s">
        <v>83</v>
      </c>
      <c r="M56" s="69" t="s">
        <v>72</v>
      </c>
      <c r="N56" s="72">
        <v>16500000</v>
      </c>
      <c r="O56" s="69" t="s">
        <v>72</v>
      </c>
      <c r="P56" s="72">
        <v>9693750</v>
      </c>
      <c r="Q56" s="69"/>
      <c r="R56" s="73">
        <v>1.7663943507302236E-2</v>
      </c>
      <c r="S56" s="74">
        <v>171229.85237391107</v>
      </c>
      <c r="T56" s="74">
        <v>171229.85237391107</v>
      </c>
      <c r="U56" s="74">
        <v>0</v>
      </c>
      <c r="V56" s="74">
        <v>147276.596123911</v>
      </c>
      <c r="W56" s="74">
        <v>23953.256249999991</v>
      </c>
      <c r="X56" s="75"/>
      <c r="Y56" s="75" t="s">
        <v>377</v>
      </c>
      <c r="Z56" s="131"/>
      <c r="AA56"/>
      <c r="AB56"/>
      <c r="AC56"/>
      <c r="AD56"/>
      <c r="AE56"/>
    </row>
    <row r="57" spans="1:31" ht="15" x14ac:dyDescent="0.25">
      <c r="A57" s="69" t="s">
        <v>79</v>
      </c>
      <c r="B57" s="69" t="s">
        <v>350</v>
      </c>
      <c r="C57" s="69">
        <v>386</v>
      </c>
      <c r="D57" s="69" t="s">
        <v>351</v>
      </c>
      <c r="E57" s="70">
        <v>42824</v>
      </c>
      <c r="F57" s="70">
        <v>42828</v>
      </c>
      <c r="G57" s="70">
        <v>46477</v>
      </c>
      <c r="H57" s="69" t="s">
        <v>94</v>
      </c>
      <c r="I57" s="69" t="s">
        <v>86</v>
      </c>
      <c r="J57" s="71">
        <v>4.2500000000000003E-3</v>
      </c>
      <c r="K57" s="69" t="s">
        <v>95</v>
      </c>
      <c r="L57" s="69" t="s">
        <v>83</v>
      </c>
      <c r="M57" s="69" t="s">
        <v>72</v>
      </c>
      <c r="N57" s="72">
        <v>2688186.81</v>
      </c>
      <c r="O57" s="69" t="s">
        <v>72</v>
      </c>
      <c r="P57" s="72">
        <v>925280.38</v>
      </c>
      <c r="Q57" s="69"/>
      <c r="R57" s="73">
        <v>5.0361365688401882E-2</v>
      </c>
      <c r="S57" s="74">
        <v>46598.383581483453</v>
      </c>
      <c r="T57" s="74">
        <v>46598.383581483453</v>
      </c>
      <c r="U57" s="74">
        <v>0</v>
      </c>
      <c r="V57" s="74">
        <v>40854.936942728455</v>
      </c>
      <c r="W57" s="74">
        <v>5743.4466387550001</v>
      </c>
      <c r="X57" s="75"/>
      <c r="Y57" s="75" t="s">
        <v>378</v>
      </c>
      <c r="Z57" s="131"/>
      <c r="AA57"/>
      <c r="AB57"/>
      <c r="AC57"/>
      <c r="AD57"/>
      <c r="AE57"/>
    </row>
    <row r="58" spans="1:31" ht="15" x14ac:dyDescent="0.25">
      <c r="A58" s="69" t="s">
        <v>79</v>
      </c>
      <c r="B58" s="69" t="s">
        <v>353</v>
      </c>
      <c r="C58" s="69">
        <v>387</v>
      </c>
      <c r="D58" s="69" t="s">
        <v>91</v>
      </c>
      <c r="E58" s="70">
        <v>42954</v>
      </c>
      <c r="F58" s="70">
        <v>43832</v>
      </c>
      <c r="G58" s="70">
        <v>47757</v>
      </c>
      <c r="H58" s="69" t="s">
        <v>94</v>
      </c>
      <c r="I58" s="69" t="s">
        <v>86</v>
      </c>
      <c r="J58" s="71">
        <v>2.3699999999999999E-2</v>
      </c>
      <c r="K58" s="69" t="s">
        <v>95</v>
      </c>
      <c r="L58" s="69" t="s">
        <v>83</v>
      </c>
      <c r="M58" s="69" t="s">
        <v>72</v>
      </c>
      <c r="N58" s="72">
        <v>8439681.0199999996</v>
      </c>
      <c r="O58" s="69" t="s">
        <v>72</v>
      </c>
      <c r="P58" s="72">
        <v>6274123.3200000003</v>
      </c>
      <c r="Q58" s="69"/>
      <c r="R58" s="73">
        <v>1.7876039737736597E-2</v>
      </c>
      <c r="S58" s="74">
        <v>112156.47778777988</v>
      </c>
      <c r="T58" s="74">
        <v>112156.47778777988</v>
      </c>
      <c r="U58" s="74">
        <v>0</v>
      </c>
      <c r="V58" s="74">
        <v>111880.24208049654</v>
      </c>
      <c r="W58" s="74">
        <v>276.23570728333334</v>
      </c>
      <c r="X58" s="75"/>
      <c r="Y58" s="75" t="s">
        <v>379</v>
      </c>
      <c r="Z58" s="131"/>
      <c r="AA58"/>
      <c r="AB58"/>
      <c r="AC58"/>
      <c r="AD58"/>
      <c r="AE58"/>
    </row>
    <row r="59" spans="1:31" ht="15" x14ac:dyDescent="0.25">
      <c r="A59" s="69" t="s">
        <v>79</v>
      </c>
      <c r="B59" s="69" t="s">
        <v>354</v>
      </c>
      <c r="C59" s="69">
        <v>388</v>
      </c>
      <c r="D59" s="69" t="s">
        <v>98</v>
      </c>
      <c r="E59" s="70">
        <v>42755</v>
      </c>
      <c r="F59" s="70">
        <v>43957</v>
      </c>
      <c r="G59" s="70">
        <v>45281</v>
      </c>
      <c r="H59" s="69" t="s">
        <v>94</v>
      </c>
      <c r="I59" s="69" t="s">
        <v>86</v>
      </c>
      <c r="J59" s="71">
        <v>8.8900000000000003E-3</v>
      </c>
      <c r="K59" s="69" t="s">
        <v>95</v>
      </c>
      <c r="L59" s="69" t="s">
        <v>83</v>
      </c>
      <c r="M59" s="69" t="s">
        <v>72</v>
      </c>
      <c r="N59" s="72">
        <v>5681000</v>
      </c>
      <c r="O59" s="69" t="s">
        <v>72</v>
      </c>
      <c r="P59" s="72">
        <v>710000</v>
      </c>
      <c r="Q59" s="69"/>
      <c r="R59" s="73">
        <v>7.6796084359825392E-3</v>
      </c>
      <c r="S59" s="74">
        <v>5452.521989547603</v>
      </c>
      <c r="T59" s="74">
        <v>5452.521989547603</v>
      </c>
      <c r="U59" s="74">
        <v>0</v>
      </c>
      <c r="V59" s="74">
        <v>1188.6761562142694</v>
      </c>
      <c r="W59" s="74">
        <v>4263.8458333333338</v>
      </c>
      <c r="X59" s="75"/>
      <c r="Y59" s="75" t="s">
        <v>380</v>
      </c>
      <c r="Z59" s="131"/>
      <c r="AA59"/>
      <c r="AB59"/>
      <c r="AC59"/>
      <c r="AD59"/>
      <c r="AE59"/>
    </row>
    <row r="60" spans="1:31" ht="15" x14ac:dyDescent="0.25">
      <c r="A60" s="69" t="s">
        <v>79</v>
      </c>
      <c r="B60" s="69" t="s">
        <v>355</v>
      </c>
      <c r="C60" s="69">
        <v>389</v>
      </c>
      <c r="D60" s="69" t="s">
        <v>80</v>
      </c>
      <c r="E60" s="70">
        <v>44027</v>
      </c>
      <c r="F60" s="70">
        <v>44027</v>
      </c>
      <c r="G60" s="70">
        <v>47662</v>
      </c>
      <c r="H60" s="69" t="s">
        <v>94</v>
      </c>
      <c r="I60" s="69" t="s">
        <v>86</v>
      </c>
      <c r="J60" s="71">
        <v>0</v>
      </c>
      <c r="K60" s="69" t="s">
        <v>95</v>
      </c>
      <c r="L60" s="69" t="s">
        <v>83</v>
      </c>
      <c r="M60" s="69" t="s">
        <v>72</v>
      </c>
      <c r="N60" s="72">
        <v>12000000</v>
      </c>
      <c r="O60" s="69" t="s">
        <v>72</v>
      </c>
      <c r="P60" s="72">
        <v>9600000</v>
      </c>
      <c r="Q60" s="69"/>
      <c r="R60" s="73">
        <v>0.13158161430808621</v>
      </c>
      <c r="S60" s="74">
        <v>1263183.4973576276</v>
      </c>
      <c r="T60" s="74">
        <v>1263183.4973576276</v>
      </c>
      <c r="U60" s="74">
        <v>0</v>
      </c>
      <c r="V60" s="74">
        <v>1196453.8973576277</v>
      </c>
      <c r="W60" s="74">
        <v>66729.600000000006</v>
      </c>
      <c r="X60" s="75"/>
      <c r="Y60" s="75" t="s">
        <v>381</v>
      </c>
      <c r="Z60" s="131" t="s">
        <v>356</v>
      </c>
      <c r="AA60"/>
      <c r="AB60"/>
      <c r="AC60"/>
      <c r="AD60"/>
      <c r="AE60"/>
    </row>
    <row r="61" spans="1:31" ht="15" x14ac:dyDescent="0.25">
      <c r="A61" s="78" t="s">
        <v>79</v>
      </c>
      <c r="B61" s="78" t="s">
        <v>357</v>
      </c>
      <c r="C61" s="78">
        <v>390</v>
      </c>
      <c r="D61" s="78" t="s">
        <v>358</v>
      </c>
      <c r="E61" s="79">
        <v>44407</v>
      </c>
      <c r="F61" s="79">
        <v>44417</v>
      </c>
      <c r="G61" s="79">
        <v>47339</v>
      </c>
      <c r="H61" s="78" t="s">
        <v>94</v>
      </c>
      <c r="I61" s="78" t="s">
        <v>86</v>
      </c>
      <c r="J61" s="80">
        <v>2.018E-2</v>
      </c>
      <c r="K61" s="78" t="s">
        <v>95</v>
      </c>
      <c r="L61" s="78" t="s">
        <v>359</v>
      </c>
      <c r="M61" s="78" t="s">
        <v>72</v>
      </c>
      <c r="N61" s="72">
        <v>48000000</v>
      </c>
      <c r="O61" s="69" t="s">
        <v>72</v>
      </c>
      <c r="P61" s="72">
        <v>48000000</v>
      </c>
      <c r="Q61" s="69"/>
      <c r="R61" s="73">
        <f>S61/P61</f>
        <v>9.856939541666665E-2</v>
      </c>
      <c r="S61" s="74">
        <v>4731330.9799999995</v>
      </c>
      <c r="T61" s="74">
        <v>4731330.9799999995</v>
      </c>
      <c r="U61" s="74">
        <v>0</v>
      </c>
      <c r="V61" s="74">
        <v>4735194.0720788948</v>
      </c>
      <c r="W61" s="77">
        <v>-3863.0920788956037</v>
      </c>
      <c r="X61" s="75"/>
      <c r="Y61" s="75" t="s">
        <v>382</v>
      </c>
      <c r="Z61" s="131"/>
      <c r="AA61"/>
      <c r="AB61"/>
      <c r="AC61"/>
      <c r="AD61"/>
      <c r="AE61"/>
    </row>
    <row r="62" spans="1:31" ht="15" x14ac:dyDescent="0.25">
      <c r="A62" s="69"/>
      <c r="B62" s="69"/>
      <c r="C62" s="69"/>
      <c r="D62" s="69"/>
      <c r="E62" s="70"/>
      <c r="F62" s="70"/>
      <c r="G62" s="70"/>
      <c r="H62" s="69"/>
      <c r="I62" s="69"/>
      <c r="J62" s="71"/>
      <c r="K62" s="69"/>
      <c r="L62" s="69"/>
      <c r="M62" s="69"/>
      <c r="N62" s="300" t="s">
        <v>307</v>
      </c>
      <c r="O62" s="87"/>
      <c r="P62" s="87">
        <v>1829934074.6000001</v>
      </c>
      <c r="Q62" s="87"/>
      <c r="R62" s="87"/>
      <c r="S62" s="102">
        <v>88736101.67007634</v>
      </c>
      <c r="T62" s="102">
        <v>88736101.67007634</v>
      </c>
      <c r="U62" s="102">
        <v>0</v>
      </c>
      <c r="V62" s="407">
        <v>80254801.258293077</v>
      </c>
      <c r="W62" s="102">
        <v>8481300.4117832631</v>
      </c>
      <c r="X62" s="75"/>
      <c r="Y62" s="75"/>
      <c r="Z62" s="131"/>
      <c r="AA62"/>
      <c r="AB62"/>
      <c r="AC62"/>
      <c r="AD62"/>
      <c r="AE62"/>
    </row>
    <row r="63" spans="1:31" ht="15" x14ac:dyDescent="0.25">
      <c r="A63" s="69"/>
      <c r="B63" s="69"/>
      <c r="C63" s="69"/>
      <c r="D63" s="69"/>
      <c r="E63" s="70"/>
      <c r="F63" s="70"/>
      <c r="G63" s="70"/>
      <c r="H63" s="69"/>
      <c r="I63" s="69"/>
      <c r="J63" s="71"/>
      <c r="K63" s="69"/>
      <c r="L63" s="69"/>
      <c r="M63" s="69"/>
      <c r="N63" s="72"/>
      <c r="O63" s="69"/>
      <c r="P63" s="72"/>
      <c r="Q63" s="69"/>
      <c r="R63" s="73"/>
      <c r="S63" s="74"/>
      <c r="T63" s="74"/>
      <c r="U63" s="74"/>
      <c r="V63" s="74"/>
      <c r="W63" s="74"/>
      <c r="X63" s="75"/>
      <c r="Y63" s="403"/>
      <c r="Z63"/>
      <c r="AA63"/>
      <c r="AB63"/>
      <c r="AC63"/>
      <c r="AD63"/>
      <c r="AE63"/>
    </row>
    <row r="64" spans="1:31" ht="15" x14ac:dyDescent="0.25">
      <c r="A64" s="69"/>
      <c r="B64" s="69"/>
      <c r="C64" s="69"/>
      <c r="D64" s="69"/>
      <c r="E64" s="70"/>
      <c r="F64" s="70"/>
      <c r="G64" s="70"/>
      <c r="H64" s="69"/>
      <c r="I64" s="69"/>
      <c r="J64" s="71"/>
      <c r="K64" s="69"/>
      <c r="L64" s="69"/>
      <c r="M64" s="69"/>
      <c r="N64" s="87" t="s">
        <v>316</v>
      </c>
      <c r="O64" s="87"/>
      <c r="P64" s="87">
        <v>2044934074.6000001</v>
      </c>
      <c r="Q64" s="87"/>
      <c r="R64" s="87"/>
      <c r="S64" s="102">
        <v>97975495.63949056</v>
      </c>
      <c r="T64" s="102">
        <v>100995487.55501486</v>
      </c>
      <c r="U64" s="102">
        <v>-3019991.9155243007</v>
      </c>
      <c r="V64" s="102">
        <v>88207001.521838218</v>
      </c>
      <c r="W64" s="102">
        <v>9768494.1176523417</v>
      </c>
      <c r="X64" s="75"/>
      <c r="Y64" s="75"/>
      <c r="Z64"/>
      <c r="AA64"/>
      <c r="AB64"/>
      <c r="AC64"/>
      <c r="AD64"/>
      <c r="AE64"/>
    </row>
    <row r="65" spans="1:31" ht="15" x14ac:dyDescent="0.25">
      <c r="A65" s="69"/>
      <c r="B65" s="69"/>
      <c r="C65" s="69"/>
      <c r="D65" s="69"/>
      <c r="E65" s="70"/>
      <c r="F65" s="70"/>
      <c r="G65" s="70"/>
      <c r="H65" s="69"/>
      <c r="I65" s="69"/>
      <c r="J65" s="71"/>
      <c r="K65" s="69"/>
      <c r="L65" s="69"/>
      <c r="M65" s="69"/>
      <c r="N65" s="72"/>
      <c r="O65" s="69"/>
      <c r="P65" s="72"/>
      <c r="Q65" s="69"/>
      <c r="R65" s="73"/>
      <c r="S65" s="74"/>
      <c r="T65" s="74"/>
      <c r="U65" s="74"/>
      <c r="V65" s="74"/>
      <c r="W65" s="74"/>
      <c r="X65" s="75"/>
      <c r="Y65" s="75"/>
      <c r="Z65"/>
      <c r="AA65"/>
      <c r="AB65"/>
      <c r="AC65"/>
      <c r="AD65"/>
      <c r="AE65"/>
    </row>
    <row r="66" spans="1:31" ht="15" x14ac:dyDescent="0.25">
      <c r="A66"/>
      <c r="B66"/>
      <c r="C66"/>
      <c r="D66"/>
      <c r="E66" s="91"/>
      <c r="F66" s="91"/>
      <c r="G66" s="91"/>
      <c r="H66"/>
      <c r="I66"/>
      <c r="J66" s="92"/>
      <c r="K66"/>
      <c r="L66"/>
      <c r="M66"/>
      <c r="N66" s="93"/>
      <c r="O66"/>
      <c r="P66" s="93"/>
      <c r="Q66"/>
      <c r="R66" s="94"/>
      <c r="S66" s="93"/>
      <c r="T66" s="93"/>
      <c r="U66" s="93"/>
      <c r="V66" s="93"/>
      <c r="W66" s="93"/>
      <c r="X66"/>
      <c r="Y66"/>
      <c r="Z66"/>
      <c r="AA66"/>
      <c r="AB66"/>
      <c r="AC66"/>
      <c r="AD66"/>
      <c r="AE66"/>
    </row>
    <row r="67" spans="1:31" ht="15" x14ac:dyDescent="0.25">
      <c r="A67"/>
      <c r="B67"/>
      <c r="C67"/>
      <c r="D67"/>
      <c r="E67" s="91"/>
      <c r="F67" s="91"/>
      <c r="G67" s="91"/>
      <c r="H67"/>
      <c r="I67"/>
      <c r="J67" s="92"/>
      <c r="K67"/>
      <c r="L67"/>
      <c r="M67"/>
      <c r="N67" s="93"/>
      <c r="O67"/>
      <c r="P67" s="93"/>
      <c r="Q67"/>
      <c r="R67" s="94"/>
      <c r="S67" s="93"/>
      <c r="T67" s="93"/>
      <c r="U67" s="93"/>
      <c r="V67" s="93"/>
      <c r="W67" s="93"/>
      <c r="X67"/>
      <c r="Y67"/>
      <c r="Z67"/>
      <c r="AA67"/>
      <c r="AB67"/>
      <c r="AC67"/>
      <c r="AD67"/>
      <c r="AE67"/>
    </row>
    <row r="68" spans="1:31" ht="15" x14ac:dyDescent="0.25">
      <c r="A68"/>
      <c r="B68"/>
      <c r="C68"/>
      <c r="D68"/>
      <c r="E68" s="91"/>
      <c r="F68" s="91"/>
      <c r="G68" s="91"/>
      <c r="H68"/>
      <c r="I68"/>
      <c r="J68" s="92"/>
      <c r="K68"/>
      <c r="L68"/>
      <c r="M68"/>
      <c r="N68" s="93"/>
      <c r="O68"/>
      <c r="P68" s="93"/>
      <c r="Q68"/>
      <c r="R68" s="94"/>
      <c r="S68" s="93"/>
      <c r="T68" s="93"/>
      <c r="U68" s="93"/>
      <c r="V68" s="93"/>
      <c r="W68" s="93"/>
      <c r="X68"/>
      <c r="Y68"/>
      <c r="Z68"/>
      <c r="AA68"/>
      <c r="AB68"/>
      <c r="AC68"/>
      <c r="AD68"/>
      <c r="AE68"/>
    </row>
    <row r="69" spans="1:31" ht="15" x14ac:dyDescent="0.25">
      <c r="A69"/>
      <c r="B69"/>
      <c r="C69"/>
      <c r="D69"/>
      <c r="E69" s="91"/>
      <c r="F69" s="91"/>
      <c r="G69" s="91"/>
      <c r="H69"/>
      <c r="I69"/>
      <c r="J69" s="92"/>
      <c r="K69"/>
      <c r="L69"/>
      <c r="M69"/>
      <c r="N69" s="93"/>
      <c r="O69"/>
      <c r="P69" s="93"/>
      <c r="Q69"/>
      <c r="R69" s="94"/>
      <c r="S69" s="93"/>
      <c r="T69" s="93"/>
      <c r="U69" s="93"/>
      <c r="V69" s="93"/>
      <c r="W69" s="93"/>
      <c r="X69"/>
      <c r="Y69"/>
      <c r="Z69"/>
      <c r="AA69"/>
      <c r="AB69"/>
      <c r="AC69"/>
      <c r="AD69"/>
      <c r="AE69"/>
    </row>
    <row r="70" spans="1:31" ht="15" x14ac:dyDescent="0.25">
      <c r="A70"/>
      <c r="B70"/>
      <c r="C70"/>
      <c r="D70"/>
      <c r="E70" s="91"/>
      <c r="F70" s="91"/>
      <c r="G70" s="91"/>
      <c r="H70"/>
      <c r="I70"/>
      <c r="J70" s="92"/>
      <c r="K70"/>
      <c r="L70"/>
      <c r="M70"/>
      <c r="N70" s="93"/>
      <c r="O70"/>
      <c r="P70" s="93"/>
      <c r="Q70"/>
      <c r="R70" s="94"/>
      <c r="S70" s="93"/>
      <c r="T70" s="93"/>
      <c r="U70" s="93"/>
      <c r="V70" s="93"/>
      <c r="W70" s="93"/>
      <c r="X70"/>
      <c r="Y70"/>
      <c r="Z70"/>
      <c r="AA70"/>
      <c r="AB70"/>
      <c r="AC70"/>
      <c r="AD70"/>
      <c r="AE70"/>
    </row>
    <row r="71" spans="1:31" ht="15" x14ac:dyDescent="0.25">
      <c r="A71"/>
      <c r="B71"/>
      <c r="C71"/>
      <c r="D71"/>
      <c r="E71" s="91"/>
      <c r="F71" s="91"/>
      <c r="G71" s="91"/>
      <c r="H71"/>
      <c r="I71"/>
      <c r="J71" s="92"/>
      <c r="K71"/>
      <c r="L71"/>
      <c r="M71"/>
      <c r="N71" s="93"/>
      <c r="O71"/>
      <c r="P71" s="93"/>
      <c r="Q71"/>
      <c r="R71" s="94"/>
      <c r="S71" s="93"/>
      <c r="T71" s="93"/>
      <c r="U71" s="93"/>
      <c r="V71" s="93"/>
      <c r="W71" s="93"/>
      <c r="X71"/>
      <c r="Y71"/>
      <c r="Z71"/>
      <c r="AA71"/>
      <c r="AB71"/>
      <c r="AC71"/>
      <c r="AD71"/>
      <c r="AE71"/>
    </row>
    <row r="72" spans="1:31" ht="15" x14ac:dyDescent="0.25">
      <c r="A72"/>
      <c r="B72"/>
      <c r="C72"/>
      <c r="D72"/>
      <c r="E72" s="91"/>
      <c r="F72" s="91"/>
      <c r="G72" s="91"/>
      <c r="H72"/>
      <c r="I72"/>
      <c r="J72" s="92"/>
      <c r="K72"/>
      <c r="L72"/>
      <c r="M72"/>
      <c r="N72" s="93"/>
      <c r="O72"/>
      <c r="P72" s="93"/>
      <c r="Q72"/>
      <c r="R72" s="94"/>
      <c r="S72" s="93"/>
      <c r="T72" s="93"/>
      <c r="U72" s="93"/>
      <c r="V72" s="93"/>
      <c r="W72" s="93"/>
      <c r="X72"/>
      <c r="Y72"/>
      <c r="Z72"/>
      <c r="AA72"/>
      <c r="AB72"/>
      <c r="AC72"/>
      <c r="AD72"/>
      <c r="AE72"/>
    </row>
    <row r="73" spans="1:31" ht="15" x14ac:dyDescent="0.25">
      <c r="A73"/>
      <c r="B73"/>
      <c r="C73"/>
      <c r="D73"/>
      <c r="E73" s="91"/>
      <c r="F73" s="91"/>
      <c r="G73" s="91"/>
      <c r="H73"/>
      <c r="I73"/>
      <c r="J73" s="92"/>
      <c r="K73"/>
      <c r="L73"/>
      <c r="M73"/>
      <c r="N73" s="93"/>
      <c r="O73"/>
      <c r="P73" s="93"/>
      <c r="Q73"/>
      <c r="R73" s="94"/>
      <c r="S73" s="93"/>
      <c r="T73" s="93"/>
      <c r="U73" s="93"/>
      <c r="V73" s="93"/>
      <c r="W73" s="93"/>
      <c r="X73"/>
      <c r="Y73"/>
      <c r="Z73"/>
      <c r="AA73"/>
      <c r="AB73"/>
      <c r="AC73"/>
      <c r="AD73"/>
      <c r="AE73"/>
    </row>
    <row r="74" spans="1:31" ht="15" x14ac:dyDescent="0.25">
      <c r="A74"/>
      <c r="B74"/>
      <c r="C74"/>
      <c r="D74"/>
      <c r="E74" s="91"/>
      <c r="F74" s="91"/>
      <c r="G74" s="91"/>
      <c r="H74"/>
      <c r="I74"/>
      <c r="J74" s="92"/>
      <c r="K74"/>
      <c r="L74"/>
      <c r="M74"/>
      <c r="N74" s="93"/>
      <c r="O74"/>
      <c r="P74" s="93"/>
      <c r="Q74"/>
      <c r="R74" s="94"/>
      <c r="S74" s="93"/>
      <c r="T74" s="93"/>
      <c r="U74" s="93"/>
      <c r="V74" s="93"/>
      <c r="W74" s="93"/>
      <c r="X74"/>
      <c r="Y74"/>
      <c r="Z74"/>
      <c r="AA74"/>
      <c r="AB74"/>
      <c r="AC74"/>
      <c r="AD74"/>
      <c r="AE74"/>
    </row>
    <row r="75" spans="1:31" ht="15" x14ac:dyDescent="0.25">
      <c r="A75"/>
      <c r="B75"/>
      <c r="C75"/>
      <c r="D75"/>
      <c r="E75" s="91"/>
      <c r="F75" s="91"/>
      <c r="G75" s="91"/>
      <c r="H75"/>
      <c r="I75"/>
      <c r="J75" s="92"/>
      <c r="K75"/>
      <c r="L75"/>
      <c r="M75"/>
      <c r="N75" s="93"/>
      <c r="O75"/>
      <c r="P75" s="93"/>
      <c r="Q75"/>
      <c r="R75" s="94"/>
      <c r="S75" s="93"/>
      <c r="T75" s="93"/>
      <c r="U75" s="93"/>
      <c r="V75" s="93"/>
      <c r="W75" s="93"/>
      <c r="X75"/>
      <c r="Y75"/>
      <c r="Z75"/>
      <c r="AA75"/>
      <c r="AB75"/>
      <c r="AC75"/>
      <c r="AD75"/>
      <c r="AE75"/>
    </row>
    <row r="76" spans="1:31" ht="15" x14ac:dyDescent="0.25">
      <c r="A76"/>
      <c r="B76"/>
      <c r="C76"/>
      <c r="D76"/>
      <c r="E76" s="91"/>
      <c r="F76" s="91"/>
      <c r="G76" s="91"/>
      <c r="H76"/>
      <c r="I76"/>
      <c r="J76" s="92"/>
      <c r="K76"/>
      <c r="L76"/>
      <c r="M76"/>
      <c r="N76" s="93"/>
      <c r="O76"/>
      <c r="P76" s="93"/>
      <c r="Q76"/>
      <c r="R76" s="94"/>
      <c r="S76" s="93"/>
      <c r="T76" s="93"/>
      <c r="U76" s="93"/>
      <c r="V76" s="93"/>
      <c r="W76" s="93"/>
      <c r="X76"/>
      <c r="Y76"/>
      <c r="Z76"/>
      <c r="AA76"/>
      <c r="AB76"/>
      <c r="AC76"/>
      <c r="AD76"/>
      <c r="AE76"/>
    </row>
    <row r="77" spans="1:31" ht="15" x14ac:dyDescent="0.25">
      <c r="A77"/>
      <c r="B77"/>
      <c r="C77"/>
      <c r="D77"/>
      <c r="E77" s="91"/>
      <c r="F77" s="91"/>
      <c r="G77" s="91"/>
      <c r="H77"/>
      <c r="I77"/>
      <c r="J77" s="92"/>
      <c r="K77"/>
      <c r="L77"/>
      <c r="M77"/>
      <c r="N77" s="93"/>
      <c r="O77"/>
      <c r="P77" s="93"/>
      <c r="Q77"/>
      <c r="R77" s="94"/>
      <c r="S77" s="93"/>
      <c r="T77" s="93"/>
      <c r="U77" s="93"/>
      <c r="V77" s="93"/>
      <c r="W77" s="93"/>
      <c r="X77"/>
      <c r="Y77"/>
      <c r="Z77"/>
      <c r="AA77"/>
      <c r="AB77"/>
      <c r="AC77"/>
      <c r="AD77"/>
      <c r="AE77"/>
    </row>
    <row r="78" spans="1:31" ht="15" x14ac:dyDescent="0.25">
      <c r="A78"/>
      <c r="B78"/>
      <c r="C78"/>
      <c r="D78"/>
      <c r="E78" s="91"/>
      <c r="F78" s="91"/>
      <c r="G78" s="91"/>
      <c r="H78"/>
      <c r="I78"/>
      <c r="J78" s="92"/>
      <c r="K78"/>
      <c r="L78"/>
      <c r="M78"/>
      <c r="N78" s="93"/>
      <c r="O78"/>
      <c r="P78" s="93"/>
      <c r="Q78"/>
      <c r="R78" s="94"/>
      <c r="S78" s="93"/>
      <c r="T78" s="93"/>
      <c r="U78" s="93"/>
      <c r="V78" s="93"/>
      <c r="W78" s="93"/>
      <c r="X78"/>
      <c r="Y78"/>
      <c r="Z78"/>
      <c r="AA78"/>
      <c r="AB78"/>
      <c r="AC78"/>
      <c r="AD78"/>
      <c r="AE78"/>
    </row>
    <row r="79" spans="1:31" ht="15" x14ac:dyDescent="0.25">
      <c r="A79"/>
      <c r="B79"/>
      <c r="C79"/>
      <c r="D79"/>
      <c r="E79" s="91"/>
      <c r="F79" s="91"/>
      <c r="G79" s="91"/>
      <c r="H79"/>
      <c r="I79"/>
      <c r="J79" s="92"/>
      <c r="K79"/>
      <c r="L79"/>
      <c r="M79"/>
      <c r="N79" s="93"/>
      <c r="O79"/>
      <c r="P79" s="93"/>
      <c r="Q79"/>
      <c r="R79" s="94"/>
      <c r="S79" s="93"/>
      <c r="T79" s="93"/>
      <c r="U79" s="93"/>
      <c r="V79" s="93"/>
      <c r="W79" s="93"/>
      <c r="X79"/>
      <c r="Y79"/>
      <c r="Z79"/>
      <c r="AA79"/>
      <c r="AB79"/>
      <c r="AC79"/>
      <c r="AD79"/>
      <c r="AE79"/>
    </row>
    <row r="80" spans="1:31" ht="15" x14ac:dyDescent="0.25">
      <c r="A80"/>
      <c r="B80"/>
      <c r="C80"/>
      <c r="D80"/>
      <c r="E80" s="91"/>
      <c r="F80" s="91"/>
      <c r="G80" s="91"/>
      <c r="H80"/>
      <c r="I80"/>
      <c r="J80" s="92"/>
      <c r="K80"/>
      <c r="L80"/>
      <c r="M80"/>
      <c r="N80" s="93"/>
      <c r="O80"/>
      <c r="P80" s="93"/>
      <c r="Q80"/>
      <c r="R80" s="94"/>
      <c r="S80" s="93"/>
      <c r="T80" s="93"/>
      <c r="U80" s="93"/>
      <c r="V80" s="93"/>
      <c r="W80" s="93"/>
      <c r="X80"/>
      <c r="Y80"/>
      <c r="Z80"/>
      <c r="AA80"/>
      <c r="AB80"/>
      <c r="AC80"/>
      <c r="AD80"/>
      <c r="AE80"/>
    </row>
    <row r="81" spans="1:31" ht="15" x14ac:dyDescent="0.25">
      <c r="A81"/>
      <c r="B81"/>
      <c r="C81"/>
      <c r="D81"/>
      <c r="E81" s="91"/>
      <c r="F81" s="91"/>
      <c r="G81" s="91"/>
      <c r="H81"/>
      <c r="I81"/>
      <c r="J81" s="92"/>
      <c r="K81"/>
      <c r="L81"/>
      <c r="M81"/>
      <c r="N81" s="93"/>
      <c r="O81"/>
      <c r="P81" s="93"/>
      <c r="Q81"/>
      <c r="R81" s="94"/>
      <c r="S81" s="93"/>
      <c r="T81" s="93"/>
      <c r="U81" s="93"/>
      <c r="V81" s="93"/>
      <c r="W81" s="93"/>
      <c r="X81"/>
      <c r="Y81"/>
      <c r="Z81"/>
      <c r="AA81"/>
      <c r="AB81"/>
      <c r="AC81"/>
      <c r="AD81"/>
      <c r="AE81"/>
    </row>
    <row r="82" spans="1:31" ht="15" x14ac:dyDescent="0.25">
      <c r="A82"/>
      <c r="B82"/>
      <c r="C82"/>
      <c r="D82"/>
      <c r="E82" s="91"/>
      <c r="F82" s="91"/>
      <c r="G82" s="91"/>
      <c r="H82"/>
      <c r="I82"/>
      <c r="J82" s="92"/>
      <c r="K82"/>
      <c r="L82"/>
      <c r="M82"/>
      <c r="N82" s="93"/>
      <c r="O82"/>
      <c r="P82" s="93"/>
      <c r="Q82"/>
      <c r="R82" s="94"/>
      <c r="S82" s="93"/>
      <c r="T82" s="93"/>
      <c r="U82" s="93"/>
      <c r="V82" s="93"/>
      <c r="W82" s="93"/>
      <c r="X82"/>
      <c r="Y82"/>
      <c r="Z82"/>
      <c r="AA82"/>
      <c r="AB82"/>
      <c r="AC82"/>
      <c r="AD82"/>
      <c r="AE82"/>
    </row>
    <row r="83" spans="1:31" ht="15" x14ac:dyDescent="0.25">
      <c r="A83"/>
      <c r="B83"/>
      <c r="C83"/>
      <c r="D83"/>
      <c r="E83" s="91"/>
      <c r="F83" s="91"/>
      <c r="G83" s="91"/>
      <c r="H83"/>
      <c r="I83"/>
      <c r="J83" s="92"/>
      <c r="K83"/>
      <c r="L83"/>
      <c r="M83"/>
      <c r="N83" s="93"/>
      <c r="O83"/>
      <c r="P83" s="93"/>
      <c r="Q83"/>
      <c r="R83" s="94"/>
      <c r="S83" s="93"/>
      <c r="T83" s="93"/>
      <c r="U83" s="93"/>
      <c r="V83" s="93"/>
      <c r="W83" s="93"/>
      <c r="X83"/>
      <c r="Y83"/>
      <c r="Z83"/>
      <c r="AA83"/>
      <c r="AB83"/>
      <c r="AC83"/>
      <c r="AD83"/>
      <c r="AE83"/>
    </row>
    <row r="84" spans="1:31" ht="15" x14ac:dyDescent="0.25">
      <c r="A84"/>
      <c r="B84"/>
      <c r="C84"/>
      <c r="D84"/>
      <c r="E84" s="91"/>
      <c r="F84" s="91"/>
      <c r="G84" s="91"/>
      <c r="H84"/>
      <c r="I84"/>
      <c r="J84" s="92"/>
      <c r="K84"/>
      <c r="L84"/>
      <c r="M84"/>
      <c r="N84" s="93"/>
      <c r="O84"/>
      <c r="P84" s="93"/>
      <c r="Q84"/>
      <c r="R84" s="94"/>
      <c r="S84" s="93"/>
      <c r="T84" s="93"/>
      <c r="U84" s="93"/>
      <c r="V84" s="93"/>
      <c r="W84" s="93"/>
      <c r="X84"/>
      <c r="Y84"/>
      <c r="Z84"/>
      <c r="AA84"/>
      <c r="AB84"/>
      <c r="AC84"/>
      <c r="AD84"/>
      <c r="AE84"/>
    </row>
    <row r="85" spans="1:31" ht="15" x14ac:dyDescent="0.25">
      <c r="A85"/>
      <c r="B85"/>
      <c r="C85"/>
      <c r="D85"/>
      <c r="E85" s="91"/>
      <c r="F85" s="91"/>
      <c r="G85" s="91"/>
      <c r="H85"/>
      <c r="I85"/>
      <c r="J85" s="92"/>
      <c r="K85"/>
      <c r="L85"/>
      <c r="M85"/>
      <c r="N85" s="93"/>
      <c r="O85"/>
      <c r="P85" s="93"/>
      <c r="Q85"/>
      <c r="R85" s="94"/>
      <c r="S85" s="93"/>
      <c r="T85" s="93"/>
      <c r="U85" s="93"/>
      <c r="V85" s="93"/>
      <c r="W85" s="93"/>
      <c r="X85"/>
      <c r="Y85"/>
      <c r="Z85"/>
      <c r="AA85"/>
      <c r="AB85"/>
      <c r="AC85"/>
      <c r="AD85"/>
      <c r="AE85"/>
    </row>
    <row r="86" spans="1:31" ht="15" x14ac:dyDescent="0.25">
      <c r="A86"/>
      <c r="B86"/>
      <c r="C86"/>
      <c r="D86"/>
      <c r="E86" s="91"/>
      <c r="F86" s="91"/>
      <c r="G86" s="91"/>
      <c r="H86"/>
      <c r="I86"/>
      <c r="J86" s="92"/>
      <c r="K86"/>
      <c r="L86"/>
      <c r="M86"/>
      <c r="N86" s="93"/>
      <c r="O86"/>
      <c r="P86" s="93"/>
      <c r="Q86"/>
      <c r="R86" s="94"/>
      <c r="S86" s="93"/>
      <c r="T86" s="93"/>
      <c r="U86" s="93"/>
      <c r="V86" s="93"/>
      <c r="W86" s="93"/>
      <c r="X86"/>
      <c r="Y86"/>
      <c r="Z86"/>
      <c r="AA86"/>
      <c r="AB86"/>
      <c r="AC86"/>
      <c r="AD86"/>
      <c r="AE86"/>
    </row>
    <row r="87" spans="1:31" x14ac:dyDescent="0.2">
      <c r="D87" s="274"/>
      <c r="E87" s="284"/>
      <c r="H87" s="274"/>
      <c r="I87" s="274"/>
      <c r="J87" s="285"/>
      <c r="K87" s="274"/>
      <c r="L87" s="274"/>
      <c r="M87" s="274"/>
      <c r="N87" s="286"/>
      <c r="O87" s="274"/>
      <c r="P87" s="286"/>
      <c r="R87" s="287"/>
      <c r="S87" s="286"/>
      <c r="T87" s="286"/>
      <c r="U87" s="286"/>
      <c r="V87" s="286"/>
      <c r="W87" s="286"/>
      <c r="Z87" s="274"/>
    </row>
    <row r="88" spans="1:31" x14ac:dyDescent="0.2">
      <c r="D88" s="274"/>
      <c r="E88" s="284"/>
      <c r="H88" s="274"/>
      <c r="I88" s="274"/>
      <c r="J88" s="285"/>
      <c r="K88" s="274"/>
      <c r="L88" s="274"/>
      <c r="M88" s="274"/>
      <c r="N88" s="286"/>
      <c r="O88" s="274"/>
      <c r="P88" s="286"/>
      <c r="R88" s="287"/>
      <c r="S88" s="286"/>
      <c r="T88" s="286"/>
      <c r="U88" s="286"/>
      <c r="V88" s="286"/>
      <c r="W88" s="286"/>
      <c r="Z88" s="274"/>
    </row>
    <row r="89" spans="1:31" x14ac:dyDescent="0.2">
      <c r="D89" s="274"/>
      <c r="E89" s="284"/>
      <c r="H89" s="274"/>
      <c r="I89" s="274"/>
      <c r="J89" s="285"/>
      <c r="K89" s="274"/>
      <c r="L89" s="274"/>
      <c r="M89" s="274"/>
      <c r="N89" s="286"/>
      <c r="O89" s="274"/>
      <c r="P89" s="286"/>
      <c r="R89" s="287"/>
      <c r="S89" s="286"/>
      <c r="T89" s="286"/>
      <c r="U89" s="286"/>
      <c r="V89" s="286"/>
      <c r="W89" s="286"/>
      <c r="Z89" s="274"/>
    </row>
    <row r="90" spans="1:31" x14ac:dyDescent="0.2">
      <c r="D90" s="274"/>
      <c r="E90" s="284"/>
      <c r="H90" s="274"/>
      <c r="I90" s="274"/>
      <c r="J90" s="285"/>
      <c r="K90" s="274"/>
      <c r="L90" s="274"/>
      <c r="M90" s="274"/>
      <c r="N90" s="286"/>
      <c r="O90" s="274"/>
      <c r="P90" s="286"/>
      <c r="R90" s="287"/>
      <c r="S90" s="286"/>
      <c r="T90" s="286"/>
      <c r="U90" s="286"/>
      <c r="V90" s="286"/>
      <c r="W90" s="286"/>
      <c r="Z90" s="274"/>
    </row>
    <row r="91" spans="1:31" x14ac:dyDescent="0.2">
      <c r="D91" s="274"/>
      <c r="E91" s="284"/>
      <c r="H91" s="274"/>
      <c r="I91" s="274"/>
      <c r="J91" s="285"/>
      <c r="K91" s="274"/>
      <c r="L91" s="274"/>
      <c r="M91" s="274"/>
      <c r="N91" s="286"/>
      <c r="O91" s="274"/>
      <c r="P91" s="286"/>
      <c r="R91" s="287"/>
      <c r="S91" s="286"/>
      <c r="T91" s="286"/>
      <c r="U91" s="286"/>
      <c r="V91" s="286"/>
      <c r="W91" s="286"/>
      <c r="Z91" s="274"/>
    </row>
    <row r="92" spans="1:31" x14ac:dyDescent="0.2">
      <c r="D92" s="274"/>
      <c r="E92" s="284"/>
      <c r="H92" s="274"/>
      <c r="I92" s="274"/>
      <c r="J92" s="285"/>
      <c r="K92" s="274"/>
      <c r="L92" s="274"/>
      <c r="M92" s="274"/>
      <c r="N92" s="286"/>
      <c r="O92" s="274"/>
      <c r="P92" s="286"/>
      <c r="R92" s="287"/>
      <c r="S92" s="286"/>
      <c r="T92" s="286"/>
      <c r="U92" s="286"/>
      <c r="V92" s="286"/>
      <c r="W92" s="286"/>
      <c r="Z92" s="274"/>
    </row>
    <row r="93" spans="1:31" x14ac:dyDescent="0.2">
      <c r="D93" s="274"/>
      <c r="E93" s="284"/>
      <c r="H93" s="274"/>
      <c r="I93" s="274"/>
      <c r="J93" s="285"/>
      <c r="K93" s="274"/>
      <c r="L93" s="274"/>
      <c r="M93" s="274"/>
      <c r="N93" s="286"/>
      <c r="O93" s="274"/>
      <c r="P93" s="286"/>
      <c r="R93" s="287"/>
      <c r="S93" s="286"/>
      <c r="T93" s="286"/>
      <c r="U93" s="286"/>
      <c r="V93" s="286"/>
      <c r="W93" s="286"/>
      <c r="Z93" s="274"/>
    </row>
    <row r="94" spans="1:31" x14ac:dyDescent="0.2">
      <c r="D94" s="274"/>
      <c r="E94" s="284"/>
      <c r="H94" s="274"/>
      <c r="I94" s="274"/>
      <c r="J94" s="285"/>
      <c r="K94" s="274"/>
      <c r="L94" s="274"/>
      <c r="M94" s="274"/>
      <c r="N94" s="286"/>
      <c r="O94" s="274"/>
      <c r="P94" s="286"/>
      <c r="R94" s="287"/>
      <c r="S94" s="286"/>
      <c r="T94" s="286"/>
      <c r="U94" s="286"/>
      <c r="V94" s="286"/>
      <c r="W94" s="286"/>
      <c r="Z94" s="274"/>
    </row>
    <row r="95" spans="1:31" x14ac:dyDescent="0.2">
      <c r="D95" s="274"/>
      <c r="E95" s="284"/>
      <c r="H95" s="274"/>
      <c r="I95" s="274"/>
      <c r="J95" s="285"/>
      <c r="K95" s="274"/>
      <c r="L95" s="274"/>
      <c r="M95" s="274"/>
      <c r="N95" s="286"/>
      <c r="O95" s="274"/>
      <c r="P95" s="286"/>
      <c r="R95" s="287"/>
      <c r="S95" s="286"/>
      <c r="T95" s="286"/>
      <c r="U95" s="286"/>
      <c r="V95" s="286"/>
      <c r="W95" s="286"/>
      <c r="Z95" s="274"/>
    </row>
    <row r="96" spans="1:31"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T1:W3 S4:U6 V6:W6 T8:W8">
    <cfRule type="cellIs" dxfId="7" priority="12" stopIfTrue="1" operator="lessThan">
      <formula>0</formula>
    </cfRule>
  </conditionalFormatting>
  <conditionalFormatting sqref="N16:W16">
    <cfRule type="cellIs" dxfId="6" priority="3" operator="lessThan">
      <formula>0</formula>
    </cfRule>
  </conditionalFormatting>
  <conditionalFormatting sqref="N62:W62">
    <cfRule type="cellIs" dxfId="5" priority="2" operator="lessThan">
      <formula>0</formula>
    </cfRule>
  </conditionalFormatting>
  <conditionalFormatting sqref="N64:W64">
    <cfRule type="cellIs" dxfId="4" priority="1" operator="lessThan">
      <formula>0</formula>
    </cfRule>
  </conditionalFormatting>
  <printOptions horizontalCentered="1"/>
  <pageMargins left="0.196850393700787" right="0.196850393700787" top="0.196850393700787" bottom="0.196850393700787" header="0" footer="0"/>
  <pageSetup scale="48"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X3003"/>
  <sheetViews>
    <sheetView showGridLines="0" topLeftCell="G1" workbookViewId="0">
      <pane ySplit="8" topLeftCell="A50" activePane="bottomLeft" state="frozen"/>
      <selection pane="bottomLeft" activeCell="T73" sqref="T73"/>
    </sheetView>
  </sheetViews>
  <sheetFormatPr baseColWidth="10" defaultColWidth="9.140625" defaultRowHeight="12.75" x14ac:dyDescent="0.2"/>
  <cols>
    <col min="1" max="1" width="15.42578125" style="274" bestFit="1" customWidth="1"/>
    <col min="2" max="2" width="11.5703125" style="274" bestFit="1" customWidth="1"/>
    <col min="3" max="3" width="7.42578125" style="274" bestFit="1" customWidth="1"/>
    <col min="4" max="4" width="18.285156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19" width="12.5703125" style="224" bestFit="1" customWidth="1"/>
    <col min="20" max="20" width="14.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53.140625" style="274" bestFit="1" customWidth="1"/>
    <col min="26" max="26" width="12.7109375" style="273" customWidth="1"/>
    <col min="27" max="56" width="9.140625" style="274"/>
    <col min="57" max="57" width="6.28515625" style="274" bestFit="1" customWidth="1"/>
    <col min="58" max="58" width="7.5703125" style="274" bestFit="1" customWidth="1"/>
    <col min="59" max="16384" width="9.140625" style="274"/>
  </cols>
  <sheetData>
    <row r="1" spans="1:76"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row>
    <row r="2" spans="1:76" s="243" customFormat="1" ht="15.75" x14ac:dyDescent="0.25">
      <c r="A2" s="378" t="s">
        <v>364</v>
      </c>
      <c r="B2" s="378"/>
      <c r="C2" s="378"/>
      <c r="D2" s="378"/>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7"/>
      <c r="BF2" s="247"/>
      <c r="BG2" s="246"/>
      <c r="BH2" s="246"/>
      <c r="BI2" s="246"/>
      <c r="BJ2" s="246"/>
      <c r="BK2" s="246"/>
      <c r="BL2" s="246"/>
      <c r="BM2" s="246"/>
      <c r="BN2" s="246"/>
      <c r="BO2" s="246"/>
      <c r="BP2" s="246"/>
      <c r="BQ2" s="246"/>
      <c r="BR2" s="246"/>
      <c r="BS2" s="246"/>
      <c r="BT2" s="246"/>
      <c r="BU2" s="246"/>
      <c r="BV2" s="246"/>
      <c r="BW2" s="246"/>
      <c r="BX2" s="246"/>
    </row>
    <row r="3" spans="1:76" s="243" customFormat="1" ht="15.75" x14ac:dyDescent="0.25">
      <c r="A3" s="379" t="s">
        <v>365</v>
      </c>
      <c r="B3" s="379"/>
      <c r="C3" s="379"/>
      <c r="D3" s="379"/>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row>
    <row r="4" spans="1:76"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80" t="s">
        <v>57</v>
      </c>
      <c r="W4" s="380"/>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row>
    <row r="5" spans="1:76"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81" t="s">
        <v>58</v>
      </c>
      <c r="W5" s="381"/>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row>
    <row r="6" spans="1:76" s="256" customFormat="1" x14ac:dyDescent="0.2">
      <c r="A6" s="364" t="s">
        <v>59</v>
      </c>
      <c r="B6" s="400" t="s">
        <v>33</v>
      </c>
      <c r="C6" s="364" t="s">
        <v>60</v>
      </c>
      <c r="D6" s="361" t="s">
        <v>61</v>
      </c>
      <c r="E6" s="382" t="s">
        <v>62</v>
      </c>
      <c r="F6" s="382" t="s">
        <v>63</v>
      </c>
      <c r="G6" s="382" t="s">
        <v>64</v>
      </c>
      <c r="H6" s="385" t="s">
        <v>65</v>
      </c>
      <c r="I6" s="386"/>
      <c r="J6" s="391" t="s">
        <v>66</v>
      </c>
      <c r="K6" s="385" t="s">
        <v>67</v>
      </c>
      <c r="L6" s="386"/>
      <c r="M6" s="394" t="s">
        <v>68</v>
      </c>
      <c r="N6" s="395"/>
      <c r="O6" s="372" t="s">
        <v>69</v>
      </c>
      <c r="P6" s="373"/>
      <c r="Q6" s="255"/>
      <c r="R6" s="359" t="s">
        <v>70</v>
      </c>
      <c r="S6" s="359"/>
      <c r="T6" s="359"/>
      <c r="U6" s="359"/>
      <c r="V6" s="359"/>
      <c r="W6" s="360"/>
      <c r="Y6" s="361" t="s">
        <v>71</v>
      </c>
      <c r="Z6" s="364"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row>
    <row r="7" spans="1:76" s="256" customFormat="1" x14ac:dyDescent="0.2">
      <c r="A7" s="365"/>
      <c r="B7" s="400"/>
      <c r="C7" s="365"/>
      <c r="D7" s="362"/>
      <c r="E7" s="383"/>
      <c r="F7" s="383"/>
      <c r="G7" s="383"/>
      <c r="H7" s="387"/>
      <c r="I7" s="388"/>
      <c r="J7" s="392"/>
      <c r="K7" s="387"/>
      <c r="L7" s="388"/>
      <c r="M7" s="396"/>
      <c r="N7" s="397"/>
      <c r="O7" s="374"/>
      <c r="P7" s="375"/>
      <c r="Q7" s="255"/>
      <c r="R7" s="367" t="s">
        <v>72</v>
      </c>
      <c r="S7" s="368"/>
      <c r="T7" s="368"/>
      <c r="U7" s="368"/>
      <c r="V7" s="368"/>
      <c r="W7" s="369"/>
      <c r="Y7" s="362"/>
      <c r="Z7" s="362"/>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row>
    <row r="8" spans="1:76" s="256" customFormat="1" x14ac:dyDescent="0.2">
      <c r="A8" s="366"/>
      <c r="B8" s="400"/>
      <c r="C8" s="366"/>
      <c r="D8" s="363"/>
      <c r="E8" s="384"/>
      <c r="F8" s="384"/>
      <c r="G8" s="384"/>
      <c r="H8" s="389"/>
      <c r="I8" s="390"/>
      <c r="J8" s="393"/>
      <c r="K8" s="389"/>
      <c r="L8" s="390"/>
      <c r="M8" s="398"/>
      <c r="N8" s="399"/>
      <c r="O8" s="376"/>
      <c r="P8" s="377"/>
      <c r="Q8" s="255"/>
      <c r="R8" s="370" t="s">
        <v>73</v>
      </c>
      <c r="S8" s="371"/>
      <c r="T8" s="223" t="s">
        <v>74</v>
      </c>
      <c r="U8" s="223" t="s">
        <v>75</v>
      </c>
      <c r="V8" s="223" t="s">
        <v>76</v>
      </c>
      <c r="W8" s="223" t="s">
        <v>77</v>
      </c>
      <c r="Y8" s="363"/>
      <c r="Z8" s="363"/>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row>
    <row r="9" spans="1:76"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264"/>
    </row>
    <row r="10" spans="1:76"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5.5153116780799628E-2</v>
      </c>
      <c r="S10" s="271">
        <v>2481890.2551359832</v>
      </c>
      <c r="T10" s="271">
        <v>2477819.6090765898</v>
      </c>
      <c r="U10" s="293">
        <v>4070.6460593934171</v>
      </c>
      <c r="V10" s="271">
        <v>2479112.4052263289</v>
      </c>
      <c r="W10" s="271">
        <v>2777.8499096541241</v>
      </c>
      <c r="X10" s="272"/>
      <c r="Y10" s="272"/>
      <c r="BC10" s="265"/>
    </row>
    <row r="11" spans="1:76"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-1.2207062212491418E-2</v>
      </c>
      <c r="S11" s="276">
        <v>-549317.79956211383</v>
      </c>
      <c r="T11" s="271">
        <v>0</v>
      </c>
      <c r="U11" s="276">
        <v>-549317.79956211383</v>
      </c>
      <c r="V11" s="292">
        <v>-548537.79956211383</v>
      </c>
      <c r="W11" s="276">
        <v>-780</v>
      </c>
      <c r="X11" s="272"/>
      <c r="Y11" s="272"/>
    </row>
    <row r="12" spans="1:76" x14ac:dyDescent="0.2">
      <c r="A12" s="266" t="s">
        <v>79</v>
      </c>
      <c r="B12" s="266" t="s">
        <v>49</v>
      </c>
      <c r="C12" s="266">
        <v>330</v>
      </c>
      <c r="D12" s="266" t="s">
        <v>87</v>
      </c>
      <c r="E12" s="267">
        <v>42573</v>
      </c>
      <c r="F12" s="267">
        <v>42577</v>
      </c>
      <c r="G12" s="267">
        <v>45133</v>
      </c>
      <c r="H12" s="266" t="s">
        <v>81</v>
      </c>
      <c r="I12" s="266" t="s">
        <v>82</v>
      </c>
      <c r="J12" s="268">
        <v>5.0000000000000001E-3</v>
      </c>
      <c r="K12" s="266"/>
      <c r="L12" s="266" t="s">
        <v>83</v>
      </c>
      <c r="M12" s="266" t="s">
        <v>72</v>
      </c>
      <c r="N12" s="269">
        <v>100000000</v>
      </c>
      <c r="O12" s="266" t="s">
        <v>72</v>
      </c>
      <c r="P12" s="269">
        <v>100000000</v>
      </c>
      <c r="Q12" s="266"/>
      <c r="R12" s="270">
        <v>1.4605570352609842E-2</v>
      </c>
      <c r="S12" s="271">
        <v>1460557.0352609842</v>
      </c>
      <c r="T12" s="271">
        <v>1460556.9983492098</v>
      </c>
      <c r="U12" s="293">
        <v>3.6911774426698685E-2</v>
      </c>
      <c r="V12" s="271">
        <v>1457622.3154734587</v>
      </c>
      <c r="W12" s="271">
        <v>2934.7197875255806</v>
      </c>
      <c r="X12" s="272"/>
      <c r="Y12" s="295"/>
    </row>
    <row r="13" spans="1:76" x14ac:dyDescent="0.2">
      <c r="A13" s="266" t="s">
        <v>79</v>
      </c>
      <c r="B13" s="266" t="s">
        <v>49</v>
      </c>
      <c r="C13" s="266">
        <v>331</v>
      </c>
      <c r="D13" s="266" t="s">
        <v>87</v>
      </c>
      <c r="E13" s="267">
        <v>42573</v>
      </c>
      <c r="F13" s="267">
        <v>42577</v>
      </c>
      <c r="G13" s="267">
        <v>45133</v>
      </c>
      <c r="H13" s="266" t="s">
        <v>85</v>
      </c>
      <c r="I13" s="266" t="s">
        <v>86</v>
      </c>
      <c r="J13" s="268">
        <v>2.5400000000000002E-3</v>
      </c>
      <c r="K13" s="266"/>
      <c r="L13" s="266"/>
      <c r="M13" s="266" t="s">
        <v>72</v>
      </c>
      <c r="N13" s="269">
        <v>100000000</v>
      </c>
      <c r="O13" s="266" t="s">
        <v>72</v>
      </c>
      <c r="P13" s="269">
        <v>100000000</v>
      </c>
      <c r="Q13" s="266"/>
      <c r="R13" s="275">
        <v>-1.9104173612929452E-3</v>
      </c>
      <c r="S13" s="276">
        <v>-191041.73612929453</v>
      </c>
      <c r="T13" s="271">
        <v>0</v>
      </c>
      <c r="U13" s="276">
        <v>-191041.73612929453</v>
      </c>
      <c r="V13" s="292">
        <v>-144475.06946262787</v>
      </c>
      <c r="W13" s="276">
        <v>-46566.666666666672</v>
      </c>
      <c r="X13" s="272"/>
      <c r="Y13" s="272"/>
    </row>
    <row r="14" spans="1:76" x14ac:dyDescent="0.2">
      <c r="A14" s="266" t="s">
        <v>79</v>
      </c>
      <c r="B14" s="266" t="s">
        <v>50</v>
      </c>
      <c r="C14" s="266">
        <v>358</v>
      </c>
      <c r="D14" s="266" t="s">
        <v>87</v>
      </c>
      <c r="E14" s="267">
        <v>42817</v>
      </c>
      <c r="F14" s="267">
        <v>43102</v>
      </c>
      <c r="G14" s="267">
        <v>46024</v>
      </c>
      <c r="H14" s="266" t="s">
        <v>81</v>
      </c>
      <c r="I14" s="266" t="s">
        <v>82</v>
      </c>
      <c r="J14" s="268">
        <v>5.0000000000000001E-3</v>
      </c>
      <c r="K14" s="266"/>
      <c r="L14" s="266" t="s">
        <v>83</v>
      </c>
      <c r="M14" s="266" t="s">
        <v>72</v>
      </c>
      <c r="N14" s="269">
        <v>100000000</v>
      </c>
      <c r="O14" s="266" t="s">
        <v>72</v>
      </c>
      <c r="P14" s="269">
        <v>100000000</v>
      </c>
      <c r="Q14" s="266"/>
      <c r="R14" s="270">
        <v>7.9249383152249747E-2</v>
      </c>
      <c r="S14" s="271">
        <v>7924938.3152249753</v>
      </c>
      <c r="T14" s="271">
        <v>7862184.202264877</v>
      </c>
      <c r="U14" s="293">
        <v>62754.112960098311</v>
      </c>
      <c r="V14" s="271">
        <v>7759964.4535647836</v>
      </c>
      <c r="W14" s="271">
        <v>164973.86166019199</v>
      </c>
      <c r="X14" s="272"/>
      <c r="Y14" s="272"/>
    </row>
    <row r="15" spans="1:76" x14ac:dyDescent="0.2">
      <c r="A15" s="266" t="s">
        <v>79</v>
      </c>
      <c r="B15" s="266" t="s">
        <v>50</v>
      </c>
      <c r="C15" s="266">
        <v>359</v>
      </c>
      <c r="D15" s="266" t="s">
        <v>87</v>
      </c>
      <c r="E15" s="267">
        <v>42817</v>
      </c>
      <c r="F15" s="267">
        <v>43102</v>
      </c>
      <c r="G15" s="267">
        <v>46024</v>
      </c>
      <c r="H15" s="266" t="s">
        <v>85</v>
      </c>
      <c r="I15" s="266" t="s">
        <v>86</v>
      </c>
      <c r="J15" s="268">
        <v>7.43E-3</v>
      </c>
      <c r="K15" s="266"/>
      <c r="L15" s="266"/>
      <c r="M15" s="266" t="s">
        <v>72</v>
      </c>
      <c r="N15" s="269">
        <v>100000000</v>
      </c>
      <c r="O15" s="266" t="s">
        <v>72</v>
      </c>
      <c r="P15" s="269">
        <v>100000000</v>
      </c>
      <c r="Q15" s="266"/>
      <c r="R15" s="275">
        <v>-2.339670194020297E-2</v>
      </c>
      <c r="S15" s="276">
        <v>-2339670.1940202969</v>
      </c>
      <c r="T15" s="271">
        <v>0</v>
      </c>
      <c r="U15" s="276">
        <v>-2339670.1940202969</v>
      </c>
      <c r="V15" s="292">
        <v>-2155984.0829091859</v>
      </c>
      <c r="W15" s="276">
        <v>-183686.11111111109</v>
      </c>
      <c r="X15" s="272"/>
      <c r="Y15" s="272"/>
    </row>
    <row r="16" spans="1:76" x14ac:dyDescent="0.2">
      <c r="A16" s="266" t="s">
        <v>79</v>
      </c>
      <c r="B16" s="266" t="s">
        <v>51</v>
      </c>
      <c r="C16" s="266">
        <v>360</v>
      </c>
      <c r="D16" s="266" t="s">
        <v>91</v>
      </c>
      <c r="E16" s="267">
        <v>42823</v>
      </c>
      <c r="F16" s="267">
        <v>43102</v>
      </c>
      <c r="G16" s="267">
        <v>46024</v>
      </c>
      <c r="H16" s="266" t="s">
        <v>81</v>
      </c>
      <c r="I16" s="266" t="s">
        <v>82</v>
      </c>
      <c r="J16" s="268">
        <v>5.0000000000000001E-3</v>
      </c>
      <c r="K16" s="266"/>
      <c r="L16" s="266" t="s">
        <v>83</v>
      </c>
      <c r="M16" s="266" t="s">
        <v>72</v>
      </c>
      <c r="N16" s="269">
        <v>70000000</v>
      </c>
      <c r="O16" s="266" t="s">
        <v>72</v>
      </c>
      <c r="P16" s="269">
        <v>70000000</v>
      </c>
      <c r="Q16" s="266"/>
      <c r="R16" s="270">
        <v>7.9249383152249747E-2</v>
      </c>
      <c r="S16" s="271">
        <v>5547456.8206574824</v>
      </c>
      <c r="T16" s="271">
        <v>5503528.941585415</v>
      </c>
      <c r="U16" s="293">
        <v>43927.879072067328</v>
      </c>
      <c r="V16" s="271">
        <v>5431974.9894953482</v>
      </c>
      <c r="W16" s="271">
        <v>115481.831162134</v>
      </c>
      <c r="X16" s="272"/>
      <c r="Y16" s="272"/>
    </row>
    <row r="17" spans="1:55" x14ac:dyDescent="0.2">
      <c r="A17" s="266" t="s">
        <v>79</v>
      </c>
      <c r="B17" s="266" t="s">
        <v>51</v>
      </c>
      <c r="C17" s="266">
        <v>361</v>
      </c>
      <c r="D17" s="266" t="s">
        <v>91</v>
      </c>
      <c r="E17" s="267">
        <v>42823</v>
      </c>
      <c r="F17" s="267">
        <v>43102</v>
      </c>
      <c r="G17" s="267">
        <v>46024</v>
      </c>
      <c r="H17" s="266" t="s">
        <v>85</v>
      </c>
      <c r="I17" s="266" t="s">
        <v>86</v>
      </c>
      <c r="J17" s="268">
        <v>7.025E-3</v>
      </c>
      <c r="K17" s="266"/>
      <c r="L17" s="266"/>
      <c r="M17" s="266" t="s">
        <v>72</v>
      </c>
      <c r="N17" s="269">
        <v>70000000</v>
      </c>
      <c r="O17" s="266" t="s">
        <v>72</v>
      </c>
      <c r="P17" s="269">
        <v>70000000</v>
      </c>
      <c r="Q17" s="266"/>
      <c r="R17" s="275">
        <v>-2.2121377002681814E-2</v>
      </c>
      <c r="S17" s="276">
        <v>-1548496.3901877271</v>
      </c>
      <c r="T17" s="271">
        <v>0</v>
      </c>
      <c r="U17" s="276">
        <v>-1548496.3901877271</v>
      </c>
      <c r="V17" s="292">
        <v>-1426924.8624099493</v>
      </c>
      <c r="W17" s="276">
        <v>-121571.52777777777</v>
      </c>
      <c r="X17" s="272"/>
      <c r="Y17" s="272"/>
    </row>
    <row r="18" spans="1:55" x14ac:dyDescent="0.2">
      <c r="A18" s="266" t="s">
        <v>79</v>
      </c>
      <c r="B18" s="266" t="s">
        <v>52</v>
      </c>
      <c r="C18" s="266">
        <v>372</v>
      </c>
      <c r="D18" s="266" t="s">
        <v>305</v>
      </c>
      <c r="E18" s="267">
        <v>41967</v>
      </c>
      <c r="F18" s="267">
        <v>42735</v>
      </c>
      <c r="G18" s="267">
        <v>44926</v>
      </c>
      <c r="H18" s="266" t="s">
        <v>81</v>
      </c>
      <c r="I18" s="266" t="s">
        <v>82</v>
      </c>
      <c r="J18" s="268">
        <v>0.03</v>
      </c>
      <c r="K18" s="266"/>
      <c r="L18" s="266" t="s">
        <v>83</v>
      </c>
      <c r="M18" s="266" t="s">
        <v>72</v>
      </c>
      <c r="N18" s="269">
        <v>6000000</v>
      </c>
      <c r="O18" s="266" t="s">
        <v>72</v>
      </c>
      <c r="P18" s="269">
        <v>0</v>
      </c>
      <c r="Q18" s="266"/>
      <c r="R18" s="270">
        <v>0</v>
      </c>
      <c r="S18" s="271">
        <v>0</v>
      </c>
      <c r="T18" s="271">
        <v>0</v>
      </c>
      <c r="U18" s="271">
        <v>0</v>
      </c>
      <c r="V18" s="271">
        <v>0</v>
      </c>
      <c r="W18" s="271">
        <v>0</v>
      </c>
      <c r="X18" s="272"/>
      <c r="Y18" s="272"/>
    </row>
    <row r="19" spans="1:55" x14ac:dyDescent="0.2">
      <c r="A19" s="277" t="s">
        <v>79</v>
      </c>
      <c r="B19" s="277" t="s">
        <v>53</v>
      </c>
      <c r="C19" s="277">
        <v>374</v>
      </c>
      <c r="D19" s="277" t="s">
        <v>306</v>
      </c>
      <c r="E19" s="278">
        <v>41967</v>
      </c>
      <c r="F19" s="278">
        <v>42735</v>
      </c>
      <c r="G19" s="278">
        <v>44926</v>
      </c>
      <c r="H19" s="277" t="s">
        <v>81</v>
      </c>
      <c r="I19" s="277" t="s">
        <v>82</v>
      </c>
      <c r="J19" s="279">
        <v>0.03</v>
      </c>
      <c r="K19" s="277"/>
      <c r="L19" s="277" t="s">
        <v>83</v>
      </c>
      <c r="M19" s="277" t="s">
        <v>72</v>
      </c>
      <c r="N19" s="269">
        <v>7000000</v>
      </c>
      <c r="O19" s="266" t="s">
        <v>72</v>
      </c>
      <c r="P19" s="269">
        <v>0</v>
      </c>
      <c r="Q19" s="266"/>
      <c r="R19" s="270">
        <v>0</v>
      </c>
      <c r="S19" s="271">
        <v>0</v>
      </c>
      <c r="T19" s="271">
        <v>0</v>
      </c>
      <c r="U19" s="271">
        <v>0</v>
      </c>
      <c r="V19" s="271">
        <v>0</v>
      </c>
      <c r="W19" s="271">
        <v>0</v>
      </c>
      <c r="X19" s="272"/>
      <c r="Y19" s="272"/>
    </row>
    <row r="20" spans="1:55" x14ac:dyDescent="0.2">
      <c r="A20" s="266"/>
      <c r="B20" s="266"/>
      <c r="C20" s="266"/>
      <c r="D20" s="266"/>
      <c r="E20" s="267"/>
      <c r="F20" s="267"/>
      <c r="G20" s="267"/>
      <c r="H20" s="266"/>
      <c r="I20" s="266"/>
      <c r="J20" s="268"/>
      <c r="K20" s="266"/>
      <c r="L20" s="266"/>
      <c r="M20" s="266"/>
      <c r="N20" s="280" t="s">
        <v>307</v>
      </c>
      <c r="O20" s="281"/>
      <c r="P20" s="281">
        <v>315000000</v>
      </c>
      <c r="Q20" s="281"/>
      <c r="R20" s="281"/>
      <c r="S20" s="282">
        <v>12786316.30638</v>
      </c>
      <c r="T20" s="296">
        <v>17304089.751276091</v>
      </c>
      <c r="U20" s="282">
        <v>-4517773.4448960992</v>
      </c>
      <c r="V20" s="282">
        <v>12779384.354727916</v>
      </c>
      <c r="W20" s="305">
        <v>-66436.043036049843</v>
      </c>
      <c r="X20" s="272"/>
      <c r="Y20" s="272"/>
    </row>
    <row r="21" spans="1:55" s="265" customFormat="1" x14ac:dyDescent="0.2">
      <c r="A21" s="258" t="s">
        <v>92</v>
      </c>
      <c r="B21" s="258"/>
      <c r="C21" s="258"/>
      <c r="D21" s="258"/>
      <c r="E21" s="259"/>
      <c r="F21" s="259"/>
      <c r="G21" s="259"/>
      <c r="H21" s="258"/>
      <c r="I21" s="258"/>
      <c r="J21" s="260"/>
      <c r="K21" s="258"/>
      <c r="L21" s="258"/>
      <c r="M21" s="258"/>
      <c r="N21" s="261"/>
      <c r="O21" s="258"/>
      <c r="P21" s="261"/>
      <c r="Q21" s="258"/>
      <c r="R21" s="262"/>
      <c r="S21" s="263"/>
      <c r="T21" s="263"/>
      <c r="U21" s="263"/>
      <c r="V21" s="294">
        <v>17017921.488756586</v>
      </c>
      <c r="W21" s="263">
        <v>17017921.488756582</v>
      </c>
      <c r="X21" s="264"/>
      <c r="Y21" s="264"/>
      <c r="Z21" s="283"/>
      <c r="BC21" s="274"/>
    </row>
    <row r="22" spans="1:55" x14ac:dyDescent="0.2">
      <c r="A22" s="266" t="s">
        <v>79</v>
      </c>
      <c r="B22" s="266" t="s">
        <v>166</v>
      </c>
      <c r="C22" s="266">
        <v>293</v>
      </c>
      <c r="D22" s="266" t="s">
        <v>98</v>
      </c>
      <c r="E22" s="267">
        <v>42402</v>
      </c>
      <c r="F22" s="267">
        <v>44204</v>
      </c>
      <c r="G22" s="267">
        <v>44935</v>
      </c>
      <c r="H22" s="266" t="s">
        <v>94</v>
      </c>
      <c r="I22" s="266" t="s">
        <v>86</v>
      </c>
      <c r="J22" s="268">
        <v>8.1300000000000001E-3</v>
      </c>
      <c r="K22" s="266" t="s">
        <v>95</v>
      </c>
      <c r="L22" s="266" t="s">
        <v>83</v>
      </c>
      <c r="M22" s="266" t="s">
        <v>72</v>
      </c>
      <c r="N22" s="269">
        <v>50000000</v>
      </c>
      <c r="O22" s="266" t="s">
        <v>72</v>
      </c>
      <c r="P22" s="269">
        <v>50000000</v>
      </c>
      <c r="Q22" s="266"/>
      <c r="R22" s="270">
        <v>1.0869255313533356E-3</v>
      </c>
      <c r="S22" s="271">
        <v>54024.156153217373</v>
      </c>
      <c r="T22" s="271">
        <v>54024.156153217373</v>
      </c>
      <c r="U22" s="271">
        <v>0</v>
      </c>
      <c r="V22" s="271">
        <v>103565.82281988404</v>
      </c>
      <c r="W22" s="271">
        <v>49541.666666666664</v>
      </c>
      <c r="X22" s="272"/>
      <c r="Y22" s="272"/>
    </row>
    <row r="23" spans="1:55" x14ac:dyDescent="0.2">
      <c r="A23" s="266" t="s">
        <v>79</v>
      </c>
      <c r="B23" s="266" t="s">
        <v>168</v>
      </c>
      <c r="C23" s="266">
        <v>295</v>
      </c>
      <c r="D23" s="266" t="s">
        <v>114</v>
      </c>
      <c r="E23" s="267">
        <v>42411</v>
      </c>
      <c r="F23" s="267">
        <v>44225</v>
      </c>
      <c r="G23" s="267">
        <v>44955</v>
      </c>
      <c r="H23" s="266" t="s">
        <v>94</v>
      </c>
      <c r="I23" s="266" t="s">
        <v>86</v>
      </c>
      <c r="J23" s="268">
        <v>6.8500000000000002E-3</v>
      </c>
      <c r="K23" s="266" t="s">
        <v>95</v>
      </c>
      <c r="L23" s="266" t="s">
        <v>83</v>
      </c>
      <c r="M23" s="266" t="s">
        <v>72</v>
      </c>
      <c r="N23" s="269">
        <v>50000000</v>
      </c>
      <c r="O23" s="266" t="s">
        <v>72</v>
      </c>
      <c r="P23" s="269">
        <v>50000000</v>
      </c>
      <c r="Q23" s="266"/>
      <c r="R23" s="270">
        <v>2.2962512285393086E-3</v>
      </c>
      <c r="S23" s="271">
        <v>114132.04617906609</v>
      </c>
      <c r="T23" s="271">
        <v>114132.04617906609</v>
      </c>
      <c r="U23" s="271">
        <v>0</v>
      </c>
      <c r="V23" s="271">
        <v>192076.4906235105</v>
      </c>
      <c r="W23" s="271">
        <v>77944.444444444423</v>
      </c>
      <c r="X23" s="272"/>
      <c r="Y23" s="272"/>
    </row>
    <row r="24" spans="1:55" x14ac:dyDescent="0.2">
      <c r="A24" s="266" t="s">
        <v>79</v>
      </c>
      <c r="B24" s="266" t="s">
        <v>169</v>
      </c>
      <c r="C24" s="266">
        <v>296</v>
      </c>
      <c r="D24" s="266" t="s">
        <v>114</v>
      </c>
      <c r="E24" s="267">
        <v>42411</v>
      </c>
      <c r="F24" s="267">
        <v>44242</v>
      </c>
      <c r="G24" s="267">
        <v>44972</v>
      </c>
      <c r="H24" s="266" t="s">
        <v>94</v>
      </c>
      <c r="I24" s="266" t="s">
        <v>86</v>
      </c>
      <c r="J24" s="268">
        <v>7.0000000000000001E-3</v>
      </c>
      <c r="K24" s="266" t="s">
        <v>95</v>
      </c>
      <c r="L24" s="266" t="s">
        <v>83</v>
      </c>
      <c r="M24" s="266" t="s">
        <v>72</v>
      </c>
      <c r="N24" s="269">
        <v>70000000</v>
      </c>
      <c r="O24" s="266" t="s">
        <v>72</v>
      </c>
      <c r="P24" s="269">
        <v>70000000</v>
      </c>
      <c r="Q24" s="266"/>
      <c r="R24" s="270">
        <v>2.7070430506710361E-3</v>
      </c>
      <c r="S24" s="271">
        <v>188369.85347209571</v>
      </c>
      <c r="T24" s="271">
        <v>188369.85347209571</v>
      </c>
      <c r="U24" s="271">
        <v>0</v>
      </c>
      <c r="V24" s="271">
        <v>283359.85347209568</v>
      </c>
      <c r="W24" s="271">
        <v>94990</v>
      </c>
      <c r="X24" s="272"/>
      <c r="Y24" s="272"/>
    </row>
    <row r="25" spans="1:55" x14ac:dyDescent="0.2">
      <c r="A25" s="266" t="s">
        <v>79</v>
      </c>
      <c r="B25" s="266" t="s">
        <v>170</v>
      </c>
      <c r="C25" s="266">
        <v>297</v>
      </c>
      <c r="D25" s="266" t="s">
        <v>88</v>
      </c>
      <c r="E25" s="267">
        <v>42411</v>
      </c>
      <c r="F25" s="267">
        <v>44295</v>
      </c>
      <c r="G25" s="267">
        <v>45025</v>
      </c>
      <c r="H25" s="266" t="s">
        <v>94</v>
      </c>
      <c r="I25" s="266" t="s">
        <v>86</v>
      </c>
      <c r="J25" s="268">
        <v>7.45E-3</v>
      </c>
      <c r="K25" s="266" t="s">
        <v>95</v>
      </c>
      <c r="L25" s="266" t="s">
        <v>83</v>
      </c>
      <c r="M25" s="266" t="s">
        <v>72</v>
      </c>
      <c r="N25" s="269">
        <v>175000000</v>
      </c>
      <c r="O25" s="266" t="s">
        <v>72</v>
      </c>
      <c r="P25" s="269">
        <v>175000000</v>
      </c>
      <c r="Q25" s="266"/>
      <c r="R25" s="270">
        <v>5.0720692622645549E-3</v>
      </c>
      <c r="S25" s="271">
        <v>882351.07998768147</v>
      </c>
      <c r="T25" s="271">
        <v>882351.07998768147</v>
      </c>
      <c r="U25" s="271">
        <v>0</v>
      </c>
      <c r="V25" s="271">
        <v>1082852.4688765702</v>
      </c>
      <c r="W25" s="271">
        <v>200501.38888888882</v>
      </c>
      <c r="X25" s="272"/>
      <c r="Y25" s="272"/>
    </row>
    <row r="26" spans="1:55" x14ac:dyDescent="0.2">
      <c r="A26" s="266" t="s">
        <v>79</v>
      </c>
      <c r="B26" s="266" t="s">
        <v>171</v>
      </c>
      <c r="C26" s="266">
        <v>298</v>
      </c>
      <c r="D26" s="266" t="s">
        <v>88</v>
      </c>
      <c r="E26" s="267">
        <v>42411</v>
      </c>
      <c r="F26" s="267">
        <v>44302</v>
      </c>
      <c r="G26" s="267">
        <v>45032</v>
      </c>
      <c r="H26" s="266" t="s">
        <v>94</v>
      </c>
      <c r="I26" s="266" t="s">
        <v>86</v>
      </c>
      <c r="J26" s="268">
        <v>7.6E-3</v>
      </c>
      <c r="K26" s="266" t="s">
        <v>95</v>
      </c>
      <c r="L26" s="266" t="s">
        <v>83</v>
      </c>
      <c r="M26" s="266" t="s">
        <v>72</v>
      </c>
      <c r="N26" s="269">
        <v>100000000</v>
      </c>
      <c r="O26" s="266" t="s">
        <v>72</v>
      </c>
      <c r="P26" s="269">
        <v>100000000</v>
      </c>
      <c r="Q26" s="266"/>
      <c r="R26" s="270">
        <v>5.5655772340154905E-3</v>
      </c>
      <c r="S26" s="271">
        <v>553258.90302507114</v>
      </c>
      <c r="T26" s="271">
        <v>553258.90302507114</v>
      </c>
      <c r="U26" s="271">
        <v>0</v>
      </c>
      <c r="V26" s="271">
        <v>682008.90302507114</v>
      </c>
      <c r="W26" s="271">
        <v>128750.00000000001</v>
      </c>
      <c r="X26" s="272"/>
      <c r="Y26" s="272"/>
    </row>
    <row r="27" spans="1:55" x14ac:dyDescent="0.2">
      <c r="A27" s="266" t="s">
        <v>79</v>
      </c>
      <c r="B27" s="266" t="s">
        <v>172</v>
      </c>
      <c r="C27" s="266">
        <v>301</v>
      </c>
      <c r="D27" s="266" t="s">
        <v>91</v>
      </c>
      <c r="E27" s="267">
        <v>42458</v>
      </c>
      <c r="F27" s="267">
        <v>44520</v>
      </c>
      <c r="G27" s="267">
        <v>45250</v>
      </c>
      <c r="H27" s="266" t="s">
        <v>94</v>
      </c>
      <c r="I27" s="266" t="s">
        <v>86</v>
      </c>
      <c r="J27" s="268">
        <v>8.0499999999999999E-3</v>
      </c>
      <c r="K27" s="266" t="s">
        <v>95</v>
      </c>
      <c r="L27" s="266" t="s">
        <v>83</v>
      </c>
      <c r="M27" s="266" t="s">
        <v>72</v>
      </c>
      <c r="N27" s="269">
        <v>60000000</v>
      </c>
      <c r="O27" s="266" t="s">
        <v>72</v>
      </c>
      <c r="P27" s="269">
        <v>60000000</v>
      </c>
      <c r="Q27" s="266"/>
      <c r="R27" s="270">
        <v>2.0997255448597769E-2</v>
      </c>
      <c r="S27" s="271">
        <v>1252368.0503465349</v>
      </c>
      <c r="T27" s="271">
        <v>1252368.0503465349</v>
      </c>
      <c r="U27" s="271">
        <v>0</v>
      </c>
      <c r="V27" s="271">
        <v>1318834.7170132017</v>
      </c>
      <c r="W27" s="271">
        <v>66466.666666666672</v>
      </c>
      <c r="X27" s="272"/>
      <c r="Y27" s="272"/>
    </row>
    <row r="28" spans="1:55" x14ac:dyDescent="0.2">
      <c r="A28" s="266" t="s">
        <v>79</v>
      </c>
      <c r="B28" s="266" t="s">
        <v>173</v>
      </c>
      <c r="C28" s="266">
        <v>302</v>
      </c>
      <c r="D28" s="266" t="s">
        <v>98</v>
      </c>
      <c r="E28" s="267">
        <v>42458</v>
      </c>
      <c r="F28" s="267">
        <v>44570</v>
      </c>
      <c r="G28" s="267">
        <v>45300</v>
      </c>
      <c r="H28" s="266" t="s">
        <v>94</v>
      </c>
      <c r="I28" s="266" t="s">
        <v>86</v>
      </c>
      <c r="J28" s="268">
        <v>8.3000000000000001E-3</v>
      </c>
      <c r="K28" s="266" t="s">
        <v>95</v>
      </c>
      <c r="L28" s="266" t="s">
        <v>83</v>
      </c>
      <c r="M28" s="266" t="s">
        <v>72</v>
      </c>
      <c r="N28" s="269">
        <v>125000000</v>
      </c>
      <c r="O28" s="266" t="s">
        <v>72</v>
      </c>
      <c r="P28" s="269">
        <v>125000000</v>
      </c>
      <c r="Q28" s="266"/>
      <c r="R28" s="270">
        <v>2.440778037582764E-2</v>
      </c>
      <c r="S28" s="271">
        <v>3032888.869431884</v>
      </c>
      <c r="T28" s="271">
        <v>3032888.869431884</v>
      </c>
      <c r="U28" s="271">
        <v>0</v>
      </c>
      <c r="V28" s="271">
        <v>3151902.758320773</v>
      </c>
      <c r="W28" s="271">
        <v>119013.88888888889</v>
      </c>
      <c r="X28" s="272"/>
      <c r="Y28" s="272"/>
    </row>
    <row r="29" spans="1:55" x14ac:dyDescent="0.2">
      <c r="A29" s="266" t="s">
        <v>79</v>
      </c>
      <c r="B29" s="266" t="s">
        <v>174</v>
      </c>
      <c r="C29" s="266">
        <v>303</v>
      </c>
      <c r="D29" s="266" t="s">
        <v>91</v>
      </c>
      <c r="E29" s="267">
        <v>42459</v>
      </c>
      <c r="F29" s="267">
        <v>44579</v>
      </c>
      <c r="G29" s="267">
        <v>45309</v>
      </c>
      <c r="H29" s="266" t="s">
        <v>94</v>
      </c>
      <c r="I29" s="266" t="s">
        <v>86</v>
      </c>
      <c r="J29" s="268">
        <v>8.3499999999999998E-3</v>
      </c>
      <c r="K29" s="266" t="s">
        <v>95</v>
      </c>
      <c r="L29" s="266" t="s">
        <v>83</v>
      </c>
      <c r="M29" s="266" t="s">
        <v>72</v>
      </c>
      <c r="N29" s="269">
        <v>65000000</v>
      </c>
      <c r="O29" s="266" t="s">
        <v>72</v>
      </c>
      <c r="P29" s="269">
        <v>65000000</v>
      </c>
      <c r="Q29" s="266"/>
      <c r="R29" s="270">
        <v>2.5181011659513634E-2</v>
      </c>
      <c r="S29" s="271">
        <v>1627064.3450471291</v>
      </c>
      <c r="T29" s="271">
        <v>1627064.3450471291</v>
      </c>
      <c r="U29" s="271">
        <v>0</v>
      </c>
      <c r="V29" s="271">
        <v>1702955.4561582403</v>
      </c>
      <c r="W29" s="271">
        <v>75891.111111111124</v>
      </c>
      <c r="X29" s="272"/>
      <c r="Y29" s="272"/>
    </row>
    <row r="30" spans="1:55" x14ac:dyDescent="0.2">
      <c r="A30" s="266" t="s">
        <v>79</v>
      </c>
      <c r="B30" s="266" t="s">
        <v>175</v>
      </c>
      <c r="C30" s="266">
        <v>304</v>
      </c>
      <c r="D30" s="266" t="s">
        <v>98</v>
      </c>
      <c r="E30" s="267">
        <v>42459</v>
      </c>
      <c r="F30" s="267">
        <v>44577</v>
      </c>
      <c r="G30" s="267">
        <v>45307</v>
      </c>
      <c r="H30" s="266" t="s">
        <v>94</v>
      </c>
      <c r="I30" s="266" t="s">
        <v>86</v>
      </c>
      <c r="J30" s="268">
        <v>8.3000000000000001E-3</v>
      </c>
      <c r="K30" s="266" t="s">
        <v>95</v>
      </c>
      <c r="L30" s="266" t="s">
        <v>83</v>
      </c>
      <c r="M30" s="266" t="s">
        <v>72</v>
      </c>
      <c r="N30" s="269">
        <v>120000000</v>
      </c>
      <c r="O30" s="266" t="s">
        <v>72</v>
      </c>
      <c r="P30" s="269">
        <v>120000000</v>
      </c>
      <c r="Q30" s="266"/>
      <c r="R30" s="270">
        <v>2.5072482680646758E-2</v>
      </c>
      <c r="S30" s="271">
        <v>2990864.8136398019</v>
      </c>
      <c r="T30" s="271">
        <v>2990864.8136398019</v>
      </c>
      <c r="U30" s="271">
        <v>0</v>
      </c>
      <c r="V30" s="271">
        <v>3127864.8136398019</v>
      </c>
      <c r="W30" s="271">
        <v>136999.99999999994</v>
      </c>
      <c r="X30" s="272"/>
      <c r="Y30" s="272"/>
    </row>
    <row r="31" spans="1:55" x14ac:dyDescent="0.2">
      <c r="A31" s="266" t="s">
        <v>79</v>
      </c>
      <c r="B31" s="266" t="s">
        <v>176</v>
      </c>
      <c r="C31" s="266">
        <v>305</v>
      </c>
      <c r="D31" s="266" t="s">
        <v>177</v>
      </c>
      <c r="E31" s="267">
        <v>41767</v>
      </c>
      <c r="F31" s="267">
        <v>42094</v>
      </c>
      <c r="G31" s="267">
        <v>46203</v>
      </c>
      <c r="H31" s="266" t="s">
        <v>94</v>
      </c>
      <c r="I31" s="266" t="s">
        <v>86</v>
      </c>
      <c r="J31" s="268">
        <v>1.5900000000000001E-2</v>
      </c>
      <c r="K31" s="266" t="s">
        <v>95</v>
      </c>
      <c r="L31" s="266" t="s">
        <v>83</v>
      </c>
      <c r="M31" s="266" t="s">
        <v>72</v>
      </c>
      <c r="N31" s="269">
        <v>7000000</v>
      </c>
      <c r="O31" s="266" t="s">
        <v>72</v>
      </c>
      <c r="P31" s="269">
        <v>2631824</v>
      </c>
      <c r="Q31" s="266"/>
      <c r="R31" s="270">
        <v>2.9440210196745299E-2</v>
      </c>
      <c r="S31" s="271">
        <v>77022.204891878864</v>
      </c>
      <c r="T31" s="271">
        <v>77022.204891878864</v>
      </c>
      <c r="U31" s="271">
        <v>0</v>
      </c>
      <c r="V31" s="271">
        <v>77066.945899878861</v>
      </c>
      <c r="W31" s="271">
        <v>44.741007999999979</v>
      </c>
      <c r="X31" s="272"/>
      <c r="Y31" s="272" t="s">
        <v>368</v>
      </c>
    </row>
    <row r="32" spans="1:55" x14ac:dyDescent="0.2">
      <c r="A32" s="266" t="s">
        <v>79</v>
      </c>
      <c r="B32" s="266" t="s">
        <v>179</v>
      </c>
      <c r="C32" s="266">
        <v>312</v>
      </c>
      <c r="D32" s="266" t="s">
        <v>88</v>
      </c>
      <c r="E32" s="267">
        <v>42500</v>
      </c>
      <c r="F32" s="267">
        <v>44620</v>
      </c>
      <c r="G32" s="267">
        <v>45350</v>
      </c>
      <c r="H32" s="266" t="s">
        <v>94</v>
      </c>
      <c r="I32" s="266" t="s">
        <v>86</v>
      </c>
      <c r="J32" s="268">
        <v>8.0400000000000003E-3</v>
      </c>
      <c r="K32" s="266" t="s">
        <v>95</v>
      </c>
      <c r="L32" s="266" t="s">
        <v>83</v>
      </c>
      <c r="M32" s="266" t="s">
        <v>72</v>
      </c>
      <c r="N32" s="269">
        <v>60000000</v>
      </c>
      <c r="O32" s="266" t="s">
        <v>72</v>
      </c>
      <c r="P32" s="269">
        <v>60000000</v>
      </c>
      <c r="Q32" s="266"/>
      <c r="R32" s="270">
        <v>2.8549820830403607E-2</v>
      </c>
      <c r="S32" s="271">
        <v>1702836.0462940037</v>
      </c>
      <c r="T32" s="271">
        <v>1702836.0462940037</v>
      </c>
      <c r="U32" s="271">
        <v>0</v>
      </c>
      <c r="V32" s="271">
        <v>1763556.0462940037</v>
      </c>
      <c r="W32" s="271">
        <v>60720.000000000007</v>
      </c>
      <c r="X32" s="272"/>
      <c r="Y32" s="272"/>
    </row>
    <row r="33" spans="1:25" x14ac:dyDescent="0.2">
      <c r="A33" s="266" t="s">
        <v>79</v>
      </c>
      <c r="B33" s="266" t="s">
        <v>180</v>
      </c>
      <c r="C33" s="266">
        <v>313</v>
      </c>
      <c r="D33" s="266" t="s">
        <v>98</v>
      </c>
      <c r="E33" s="267">
        <v>42501</v>
      </c>
      <c r="F33" s="267">
        <v>44651</v>
      </c>
      <c r="G33" s="267">
        <v>45379</v>
      </c>
      <c r="H33" s="266" t="s">
        <v>94</v>
      </c>
      <c r="I33" s="266" t="s">
        <v>86</v>
      </c>
      <c r="J33" s="268">
        <v>8.2400000000000008E-3</v>
      </c>
      <c r="K33" s="266" t="s">
        <v>95</v>
      </c>
      <c r="L33" s="266" t="s">
        <v>83</v>
      </c>
      <c r="M33" s="266" t="s">
        <v>72</v>
      </c>
      <c r="N33" s="269">
        <v>100000000</v>
      </c>
      <c r="O33" s="266" t="s">
        <v>72</v>
      </c>
      <c r="P33" s="269">
        <v>100000000</v>
      </c>
      <c r="Q33" s="266"/>
      <c r="R33" s="270">
        <v>2.9623041972607997E-2</v>
      </c>
      <c r="S33" s="271">
        <v>2944746.0733926678</v>
      </c>
      <c r="T33" s="271">
        <v>2944746.0733926678</v>
      </c>
      <c r="U33" s="271">
        <v>0</v>
      </c>
      <c r="V33" s="271">
        <v>2948573.8511704458</v>
      </c>
      <c r="W33" s="271">
        <v>3827.7777777777769</v>
      </c>
      <c r="X33" s="272"/>
      <c r="Y33" s="272"/>
    </row>
    <row r="34" spans="1:25" x14ac:dyDescent="0.2">
      <c r="A34" s="266" t="s">
        <v>79</v>
      </c>
      <c r="B34" s="266" t="s">
        <v>181</v>
      </c>
      <c r="C34" s="266">
        <v>316</v>
      </c>
      <c r="D34" s="266" t="s">
        <v>88</v>
      </c>
      <c r="E34" s="267">
        <v>42522</v>
      </c>
      <c r="F34" s="267">
        <v>44742</v>
      </c>
      <c r="G34" s="267">
        <v>45473</v>
      </c>
      <c r="H34" s="266" t="s">
        <v>94</v>
      </c>
      <c r="I34" s="266" t="s">
        <v>86</v>
      </c>
      <c r="J34" s="268">
        <v>8.8999999999999999E-3</v>
      </c>
      <c r="K34" s="266" t="s">
        <v>95</v>
      </c>
      <c r="L34" s="266" t="s">
        <v>83</v>
      </c>
      <c r="M34" s="266" t="s">
        <v>72</v>
      </c>
      <c r="N34" s="269">
        <v>100000000</v>
      </c>
      <c r="O34" s="266" t="s">
        <v>72</v>
      </c>
      <c r="P34" s="269">
        <v>100000000</v>
      </c>
      <c r="Q34" s="266"/>
      <c r="R34" s="270">
        <v>3.5150582258425926E-2</v>
      </c>
      <c r="S34" s="271">
        <v>3494223.8267994048</v>
      </c>
      <c r="T34" s="271">
        <v>3494223.8267994048</v>
      </c>
      <c r="U34" s="271">
        <v>0</v>
      </c>
      <c r="V34" s="271">
        <v>3497868.2712438493</v>
      </c>
      <c r="W34" s="271">
        <v>3644.4444444444448</v>
      </c>
      <c r="X34" s="272"/>
      <c r="Y34" s="272"/>
    </row>
    <row r="35" spans="1:25" x14ac:dyDescent="0.2">
      <c r="A35" s="266" t="s">
        <v>79</v>
      </c>
      <c r="B35" s="266" t="s">
        <v>182</v>
      </c>
      <c r="C35" s="266">
        <v>317</v>
      </c>
      <c r="D35" s="266" t="s">
        <v>88</v>
      </c>
      <c r="E35" s="267">
        <v>42531</v>
      </c>
      <c r="F35" s="267">
        <v>44934</v>
      </c>
      <c r="G35" s="267">
        <v>45665</v>
      </c>
      <c r="H35" s="266" t="s">
        <v>94</v>
      </c>
      <c r="I35" s="266" t="s">
        <v>86</v>
      </c>
      <c r="J35" s="268">
        <v>9.3699999999999999E-3</v>
      </c>
      <c r="K35" s="266" t="s">
        <v>95</v>
      </c>
      <c r="L35" s="266" t="s">
        <v>83</v>
      </c>
      <c r="M35" s="266" t="s">
        <v>72</v>
      </c>
      <c r="N35" s="269">
        <v>75000000</v>
      </c>
      <c r="O35" s="266" t="s">
        <v>72</v>
      </c>
      <c r="P35" s="269">
        <v>0</v>
      </c>
      <c r="Q35" s="266"/>
      <c r="R35" s="270">
        <v>4.5443056577971416E-2</v>
      </c>
      <c r="S35" s="271">
        <v>3388028.0394063345</v>
      </c>
      <c r="T35" s="271">
        <v>3388028.0394063345</v>
      </c>
      <c r="U35" s="271">
        <v>0</v>
      </c>
      <c r="V35" s="271">
        <v>3388028.0394063345</v>
      </c>
      <c r="W35" s="271">
        <v>0</v>
      </c>
      <c r="X35" s="272"/>
      <c r="Y35" s="272"/>
    </row>
    <row r="36" spans="1:25" x14ac:dyDescent="0.2">
      <c r="A36" s="266" t="s">
        <v>79</v>
      </c>
      <c r="B36" s="266" t="s">
        <v>183</v>
      </c>
      <c r="C36" s="266">
        <v>318</v>
      </c>
      <c r="D36" s="266" t="s">
        <v>91</v>
      </c>
      <c r="E36" s="267">
        <v>42538</v>
      </c>
      <c r="F36" s="267">
        <v>44196</v>
      </c>
      <c r="G36" s="267">
        <v>45657</v>
      </c>
      <c r="H36" s="266" t="s">
        <v>94</v>
      </c>
      <c r="I36" s="266" t="s">
        <v>86</v>
      </c>
      <c r="J36" s="268">
        <v>6.5750000000000001E-3</v>
      </c>
      <c r="K36" s="266" t="s">
        <v>95</v>
      </c>
      <c r="L36" s="266" t="s">
        <v>83</v>
      </c>
      <c r="M36" s="266" t="s">
        <v>72</v>
      </c>
      <c r="N36" s="269">
        <v>100000000</v>
      </c>
      <c r="O36" s="266" t="s">
        <v>72</v>
      </c>
      <c r="P36" s="269">
        <v>100000000</v>
      </c>
      <c r="Q36" s="266"/>
      <c r="R36" s="270">
        <v>5.0834707743255353E-2</v>
      </c>
      <c r="S36" s="271">
        <v>5053340.1045522662</v>
      </c>
      <c r="T36" s="271">
        <v>5053340.1045522662</v>
      </c>
      <c r="U36" s="271">
        <v>0</v>
      </c>
      <c r="V36" s="271">
        <v>5057630.3823300442</v>
      </c>
      <c r="W36" s="271">
        <v>4290.2777777777774</v>
      </c>
      <c r="X36" s="272"/>
      <c r="Y36" s="272"/>
    </row>
    <row r="37" spans="1:25" x14ac:dyDescent="0.2">
      <c r="A37" s="266" t="s">
        <v>79</v>
      </c>
      <c r="B37" s="266" t="s">
        <v>184</v>
      </c>
      <c r="C37" s="266">
        <v>329</v>
      </c>
      <c r="D37" s="266" t="s">
        <v>91</v>
      </c>
      <c r="E37" s="267">
        <v>42556</v>
      </c>
      <c r="F37" s="267">
        <v>44176</v>
      </c>
      <c r="G37" s="267">
        <v>45657</v>
      </c>
      <c r="H37" s="266" t="s">
        <v>94</v>
      </c>
      <c r="I37" s="266" t="s">
        <v>86</v>
      </c>
      <c r="J37" s="268">
        <v>5.4000000000000003E-3</v>
      </c>
      <c r="K37" s="266" t="s">
        <v>95</v>
      </c>
      <c r="L37" s="266" t="s">
        <v>89</v>
      </c>
      <c r="M37" s="266" t="s">
        <v>72</v>
      </c>
      <c r="N37" s="269">
        <v>50000000</v>
      </c>
      <c r="O37" s="266" t="s">
        <v>72</v>
      </c>
      <c r="P37" s="269">
        <v>50000000</v>
      </c>
      <c r="Q37" s="266"/>
      <c r="R37" s="270">
        <v>5.4351998704941312E-2</v>
      </c>
      <c r="S37" s="271">
        <v>2701492.2187163942</v>
      </c>
      <c r="T37" s="271">
        <v>2701492.2187163942</v>
      </c>
      <c r="U37" s="271">
        <v>0</v>
      </c>
      <c r="V37" s="271">
        <v>2704564.4409386162</v>
      </c>
      <c r="W37" s="271">
        <v>3072.2222222222217</v>
      </c>
      <c r="X37" s="272"/>
      <c r="Y37" s="272"/>
    </row>
    <row r="38" spans="1:25" x14ac:dyDescent="0.2">
      <c r="A38" s="266" t="s">
        <v>79</v>
      </c>
      <c r="B38" s="266" t="s">
        <v>186</v>
      </c>
      <c r="C38" s="266">
        <v>332</v>
      </c>
      <c r="D38" s="266" t="s">
        <v>91</v>
      </c>
      <c r="E38" s="267">
        <v>42612</v>
      </c>
      <c r="F38" s="267">
        <v>44548</v>
      </c>
      <c r="G38" s="267">
        <v>45278</v>
      </c>
      <c r="H38" s="266" t="s">
        <v>94</v>
      </c>
      <c r="I38" s="266" t="s">
        <v>86</v>
      </c>
      <c r="J38" s="268">
        <v>2.5999999999999999E-3</v>
      </c>
      <c r="K38" s="266" t="s">
        <v>95</v>
      </c>
      <c r="L38" s="266" t="s">
        <v>83</v>
      </c>
      <c r="M38" s="266" t="s">
        <v>72</v>
      </c>
      <c r="N38" s="269">
        <v>50000000</v>
      </c>
      <c r="O38" s="266" t="s">
        <v>72</v>
      </c>
      <c r="P38" s="269">
        <v>50000000</v>
      </c>
      <c r="Q38" s="266"/>
      <c r="R38" s="270">
        <v>2.8019661847918629E-2</v>
      </c>
      <c r="S38" s="271">
        <v>1392679.2069623584</v>
      </c>
      <c r="T38" s="271">
        <v>1392679.2069623584</v>
      </c>
      <c r="U38" s="271">
        <v>0</v>
      </c>
      <c r="V38" s="271">
        <v>1422712.5402956917</v>
      </c>
      <c r="W38" s="271">
        <v>30033.333333333332</v>
      </c>
      <c r="X38" s="272"/>
      <c r="Y38" s="272"/>
    </row>
    <row r="39" spans="1:25" x14ac:dyDescent="0.2">
      <c r="A39" s="266" t="s">
        <v>79</v>
      </c>
      <c r="B39" s="266" t="s">
        <v>192</v>
      </c>
      <c r="C39" s="266">
        <v>338</v>
      </c>
      <c r="D39" s="266" t="s">
        <v>98</v>
      </c>
      <c r="E39" s="267">
        <v>42662</v>
      </c>
      <c r="F39" s="267">
        <v>44899</v>
      </c>
      <c r="G39" s="267">
        <v>45630</v>
      </c>
      <c r="H39" s="266" t="s">
        <v>94</v>
      </c>
      <c r="I39" s="266" t="s">
        <v>86</v>
      </c>
      <c r="J39" s="268">
        <v>7.0000000000000001E-3</v>
      </c>
      <c r="K39" s="266" t="s">
        <v>95</v>
      </c>
      <c r="L39" s="266" t="s">
        <v>83</v>
      </c>
      <c r="M39" s="266" t="s">
        <v>72</v>
      </c>
      <c r="N39" s="269">
        <v>50000000</v>
      </c>
      <c r="O39" s="266" t="s">
        <v>72</v>
      </c>
      <c r="P39" s="269">
        <v>50000000</v>
      </c>
      <c r="Q39" s="266"/>
      <c r="R39" s="270">
        <v>4.910597309472766E-2</v>
      </c>
      <c r="S39" s="271">
        <v>2440745.6463205074</v>
      </c>
      <c r="T39" s="271">
        <v>2440745.6463205074</v>
      </c>
      <c r="U39" s="271">
        <v>0</v>
      </c>
      <c r="V39" s="271">
        <v>2488445.6463205074</v>
      </c>
      <c r="W39" s="271">
        <v>47700</v>
      </c>
      <c r="X39" s="272"/>
      <c r="Y39" s="272"/>
    </row>
    <row r="40" spans="1:25" x14ac:dyDescent="0.2">
      <c r="A40" s="266" t="s">
        <v>79</v>
      </c>
      <c r="B40" s="266" t="s">
        <v>194</v>
      </c>
      <c r="C40" s="266">
        <v>339</v>
      </c>
      <c r="D40" s="266" t="s">
        <v>88</v>
      </c>
      <c r="E40" s="267">
        <v>42667</v>
      </c>
      <c r="F40" s="267">
        <v>44955</v>
      </c>
      <c r="G40" s="267">
        <v>45686</v>
      </c>
      <c r="H40" s="266" t="s">
        <v>94</v>
      </c>
      <c r="I40" s="266" t="s">
        <v>86</v>
      </c>
      <c r="J40" s="268">
        <v>7.0000000000000001E-3</v>
      </c>
      <c r="K40" s="266" t="s">
        <v>95</v>
      </c>
      <c r="L40" s="266" t="s">
        <v>83</v>
      </c>
      <c r="M40" s="266" t="s">
        <v>72</v>
      </c>
      <c r="N40" s="269">
        <v>50000000</v>
      </c>
      <c r="O40" s="266" t="s">
        <v>72</v>
      </c>
      <c r="P40" s="269">
        <v>0</v>
      </c>
      <c r="Q40" s="266"/>
      <c r="R40" s="270">
        <v>5.0704817746464341E-2</v>
      </c>
      <c r="S40" s="271">
        <v>2520214.0465361243</v>
      </c>
      <c r="T40" s="271">
        <v>2520214.0465361243</v>
      </c>
      <c r="U40" s="271">
        <v>0</v>
      </c>
      <c r="V40" s="271">
        <v>2520214.0465361243</v>
      </c>
      <c r="W40" s="271">
        <v>0</v>
      </c>
      <c r="X40" s="272"/>
      <c r="Y40" s="272"/>
    </row>
    <row r="41" spans="1:25" x14ac:dyDescent="0.2">
      <c r="A41" s="266" t="s">
        <v>79</v>
      </c>
      <c r="B41" s="266" t="s">
        <v>195</v>
      </c>
      <c r="C41" s="266">
        <v>340</v>
      </c>
      <c r="D41" s="266" t="s">
        <v>91</v>
      </c>
      <c r="E41" s="267">
        <v>42667</v>
      </c>
      <c r="F41" s="267">
        <v>44972</v>
      </c>
      <c r="G41" s="267">
        <v>45703</v>
      </c>
      <c r="H41" s="266" t="s">
        <v>94</v>
      </c>
      <c r="I41" s="266" t="s">
        <v>86</v>
      </c>
      <c r="J41" s="268">
        <v>7.0000000000000001E-3</v>
      </c>
      <c r="K41" s="266" t="s">
        <v>95</v>
      </c>
      <c r="L41" s="266" t="s">
        <v>83</v>
      </c>
      <c r="M41" s="266" t="s">
        <v>72</v>
      </c>
      <c r="N41" s="269">
        <v>70000000</v>
      </c>
      <c r="O41" s="266" t="s">
        <v>72</v>
      </c>
      <c r="P41" s="269">
        <v>0</v>
      </c>
      <c r="Q41" s="266"/>
      <c r="R41" s="270">
        <v>5.1127212904969181E-2</v>
      </c>
      <c r="S41" s="271">
        <v>3557692.0732599157</v>
      </c>
      <c r="T41" s="271">
        <v>3557692.0732599157</v>
      </c>
      <c r="U41" s="271">
        <v>0</v>
      </c>
      <c r="V41" s="271">
        <v>3557692.0732599157</v>
      </c>
      <c r="W41" s="271">
        <v>0</v>
      </c>
      <c r="X41" s="272"/>
      <c r="Y41" s="272"/>
    </row>
    <row r="42" spans="1:25" x14ac:dyDescent="0.2">
      <c r="A42" s="266" t="s">
        <v>79</v>
      </c>
      <c r="B42" s="266" t="s">
        <v>196</v>
      </c>
      <c r="C42" s="266">
        <v>341</v>
      </c>
      <c r="D42" s="266" t="s">
        <v>98</v>
      </c>
      <c r="E42" s="267">
        <v>42697</v>
      </c>
      <c r="F42" s="267">
        <v>45027</v>
      </c>
      <c r="G42" s="267">
        <v>45756</v>
      </c>
      <c r="H42" s="266" t="s">
        <v>94</v>
      </c>
      <c r="I42" s="266" t="s">
        <v>86</v>
      </c>
      <c r="J42" s="268">
        <v>1.123E-2</v>
      </c>
      <c r="K42" s="266" t="s">
        <v>95</v>
      </c>
      <c r="L42" s="266" t="s">
        <v>83</v>
      </c>
      <c r="M42" s="266" t="s">
        <v>72</v>
      </c>
      <c r="N42" s="269">
        <v>100000000</v>
      </c>
      <c r="O42" s="266" t="s">
        <v>72</v>
      </c>
      <c r="P42" s="269">
        <v>0</v>
      </c>
      <c r="Q42" s="266"/>
      <c r="R42" s="270">
        <v>4.3297990525391974E-2</v>
      </c>
      <c r="S42" s="271">
        <v>4304135.534201378</v>
      </c>
      <c r="T42" s="271">
        <v>4304135.534201378</v>
      </c>
      <c r="U42" s="271">
        <v>0</v>
      </c>
      <c r="V42" s="271">
        <v>4304135.534201378</v>
      </c>
      <c r="W42" s="271">
        <v>0</v>
      </c>
      <c r="X42" s="272"/>
      <c r="Y42" s="272"/>
    </row>
    <row r="43" spans="1:25" x14ac:dyDescent="0.2">
      <c r="A43" s="266" t="s">
        <v>79</v>
      </c>
      <c r="B43" s="266" t="s">
        <v>198</v>
      </c>
      <c r="C43" s="266">
        <v>342</v>
      </c>
      <c r="D43" s="266" t="s">
        <v>91</v>
      </c>
      <c r="E43" s="267">
        <v>42706</v>
      </c>
      <c r="F43" s="267">
        <v>45027</v>
      </c>
      <c r="G43" s="267">
        <v>45756</v>
      </c>
      <c r="H43" s="266" t="s">
        <v>94</v>
      </c>
      <c r="I43" s="266" t="s">
        <v>86</v>
      </c>
      <c r="J43" s="268">
        <v>1.2975E-2</v>
      </c>
      <c r="K43" s="266" t="s">
        <v>95</v>
      </c>
      <c r="L43" s="266" t="s">
        <v>83</v>
      </c>
      <c r="M43" s="266" t="s">
        <v>72</v>
      </c>
      <c r="N43" s="269">
        <v>75000000</v>
      </c>
      <c r="O43" s="266" t="s">
        <v>72</v>
      </c>
      <c r="P43" s="269">
        <v>0</v>
      </c>
      <c r="Q43" s="266"/>
      <c r="R43" s="270">
        <v>3.9914690436073021E-2</v>
      </c>
      <c r="S43" s="271">
        <v>2975858.1522703557</v>
      </c>
      <c r="T43" s="271">
        <v>2975858.1522703557</v>
      </c>
      <c r="U43" s="271">
        <v>0</v>
      </c>
      <c r="V43" s="271">
        <v>2975858.1522703557</v>
      </c>
      <c r="W43" s="271">
        <v>0</v>
      </c>
      <c r="X43" s="272"/>
      <c r="Y43" s="272"/>
    </row>
    <row r="44" spans="1:25" x14ac:dyDescent="0.2">
      <c r="A44" s="266" t="s">
        <v>79</v>
      </c>
      <c r="B44" s="266" t="s">
        <v>200</v>
      </c>
      <c r="C44" s="266">
        <v>343</v>
      </c>
      <c r="D44" s="266" t="s">
        <v>98</v>
      </c>
      <c r="E44" s="267">
        <v>42706</v>
      </c>
      <c r="F44" s="267">
        <v>45032</v>
      </c>
      <c r="G44" s="267">
        <v>45763</v>
      </c>
      <c r="H44" s="266" t="s">
        <v>94</v>
      </c>
      <c r="I44" s="266" t="s">
        <v>86</v>
      </c>
      <c r="J44" s="268">
        <v>1.2749999999999999E-2</v>
      </c>
      <c r="K44" s="266" t="s">
        <v>95</v>
      </c>
      <c r="L44" s="266" t="s">
        <v>83</v>
      </c>
      <c r="M44" s="266" t="s">
        <v>72</v>
      </c>
      <c r="N44" s="269">
        <v>100000000</v>
      </c>
      <c r="O44" s="266" t="s">
        <v>72</v>
      </c>
      <c r="P44" s="269">
        <v>0</v>
      </c>
      <c r="Q44" s="266"/>
      <c r="R44" s="270">
        <v>4.0422691140826368E-2</v>
      </c>
      <c r="S44" s="271">
        <v>4018309.8387728911</v>
      </c>
      <c r="T44" s="271">
        <v>4018309.8387728911</v>
      </c>
      <c r="U44" s="271">
        <v>0</v>
      </c>
      <c r="V44" s="271">
        <v>4018309.8387728911</v>
      </c>
      <c r="W44" s="271">
        <v>0</v>
      </c>
      <c r="X44" s="272"/>
      <c r="Y44" s="272"/>
    </row>
    <row r="45" spans="1:25" x14ac:dyDescent="0.2">
      <c r="A45" s="266" t="s">
        <v>79</v>
      </c>
      <c r="B45" s="266" t="s">
        <v>202</v>
      </c>
      <c r="C45" s="266">
        <v>344</v>
      </c>
      <c r="D45" s="266" t="s">
        <v>91</v>
      </c>
      <c r="E45" s="267">
        <v>42706</v>
      </c>
      <c r="F45" s="267">
        <v>45133</v>
      </c>
      <c r="G45" s="267">
        <v>45864</v>
      </c>
      <c r="H45" s="266" t="s">
        <v>94</v>
      </c>
      <c r="I45" s="266" t="s">
        <v>86</v>
      </c>
      <c r="J45" s="268">
        <v>1.3675E-2</v>
      </c>
      <c r="K45" s="266" t="s">
        <v>95</v>
      </c>
      <c r="L45" s="266" t="s">
        <v>83</v>
      </c>
      <c r="M45" s="266" t="s">
        <v>72</v>
      </c>
      <c r="N45" s="269">
        <v>100000000</v>
      </c>
      <c r="O45" s="266" t="s">
        <v>72</v>
      </c>
      <c r="P45" s="269">
        <v>0</v>
      </c>
      <c r="Q45" s="266"/>
      <c r="R45" s="270">
        <v>3.7528157717480061E-2</v>
      </c>
      <c r="S45" s="271">
        <v>3730572.1398362122</v>
      </c>
      <c r="T45" s="271">
        <v>3730572.1398362122</v>
      </c>
      <c r="U45" s="271">
        <v>0</v>
      </c>
      <c r="V45" s="271">
        <v>3730572.1398362122</v>
      </c>
      <c r="W45" s="271">
        <v>0</v>
      </c>
      <c r="X45" s="272"/>
      <c r="Y45" s="272"/>
    </row>
    <row r="46" spans="1:25" x14ac:dyDescent="0.2">
      <c r="A46" s="266" t="s">
        <v>79</v>
      </c>
      <c r="B46" s="266" t="s">
        <v>204</v>
      </c>
      <c r="C46" s="266">
        <v>345</v>
      </c>
      <c r="D46" s="266" t="s">
        <v>91</v>
      </c>
      <c r="E46" s="267">
        <v>42706</v>
      </c>
      <c r="F46" s="267">
        <v>45250</v>
      </c>
      <c r="G46" s="267">
        <v>45981</v>
      </c>
      <c r="H46" s="266" t="s">
        <v>94</v>
      </c>
      <c r="I46" s="266" t="s">
        <v>86</v>
      </c>
      <c r="J46" s="268">
        <v>1.44E-2</v>
      </c>
      <c r="K46" s="266" t="s">
        <v>95</v>
      </c>
      <c r="L46" s="266" t="s">
        <v>83</v>
      </c>
      <c r="M46" s="266" t="s">
        <v>72</v>
      </c>
      <c r="N46" s="269">
        <v>60000000</v>
      </c>
      <c r="O46" s="266" t="s">
        <v>72</v>
      </c>
      <c r="P46" s="269">
        <v>0</v>
      </c>
      <c r="Q46" s="266"/>
      <c r="R46" s="270">
        <v>3.3709276738766586E-2</v>
      </c>
      <c r="S46" s="271">
        <v>2010568.5379343324</v>
      </c>
      <c r="T46" s="271">
        <v>2010568.5379343324</v>
      </c>
      <c r="U46" s="271">
        <v>0</v>
      </c>
      <c r="V46" s="271">
        <v>2010568.5379343324</v>
      </c>
      <c r="W46" s="271">
        <v>0</v>
      </c>
      <c r="X46" s="272"/>
      <c r="Y46" s="272"/>
    </row>
    <row r="47" spans="1:25" x14ac:dyDescent="0.2">
      <c r="A47" s="266" t="s">
        <v>79</v>
      </c>
      <c r="B47" s="266" t="s">
        <v>206</v>
      </c>
      <c r="C47" s="266">
        <v>346</v>
      </c>
      <c r="D47" s="266" t="s">
        <v>88</v>
      </c>
      <c r="E47" s="267">
        <v>42717</v>
      </c>
      <c r="F47" s="267">
        <v>42719</v>
      </c>
      <c r="G47" s="267">
        <v>45275</v>
      </c>
      <c r="H47" s="266" t="s">
        <v>94</v>
      </c>
      <c r="I47" s="266" t="s">
        <v>86</v>
      </c>
      <c r="J47" s="268">
        <v>3.0000000000000001E-3</v>
      </c>
      <c r="K47" s="266" t="s">
        <v>95</v>
      </c>
      <c r="L47" s="266" t="s">
        <v>83</v>
      </c>
      <c r="M47" s="266" t="s">
        <v>72</v>
      </c>
      <c r="N47" s="269">
        <v>100000000</v>
      </c>
      <c r="O47" s="266" t="s">
        <v>72</v>
      </c>
      <c r="P47" s="269">
        <v>100000000</v>
      </c>
      <c r="Q47" s="266"/>
      <c r="R47" s="270">
        <v>2.7562823876411201E-2</v>
      </c>
      <c r="S47" s="271">
        <v>2739945.3930736808</v>
      </c>
      <c r="T47" s="271">
        <v>2739945.3930736808</v>
      </c>
      <c r="U47" s="271">
        <v>0</v>
      </c>
      <c r="V47" s="271">
        <v>2817545.3930736808</v>
      </c>
      <c r="W47" s="271">
        <v>77600</v>
      </c>
      <c r="X47" s="272"/>
      <c r="Y47" s="272"/>
    </row>
    <row r="48" spans="1:25" x14ac:dyDescent="0.2">
      <c r="A48" s="266" t="s">
        <v>79</v>
      </c>
      <c r="B48" s="266" t="s">
        <v>208</v>
      </c>
      <c r="C48" s="266">
        <v>347</v>
      </c>
      <c r="D48" s="266" t="s">
        <v>87</v>
      </c>
      <c r="E48" s="267">
        <v>42718</v>
      </c>
      <c r="F48" s="267">
        <v>42737</v>
      </c>
      <c r="G48" s="267">
        <v>45293</v>
      </c>
      <c r="H48" s="266" t="s">
        <v>94</v>
      </c>
      <c r="I48" s="266" t="s">
        <v>86</v>
      </c>
      <c r="J48" s="268">
        <v>2.7000000000000001E-3</v>
      </c>
      <c r="K48" s="266" t="s">
        <v>95</v>
      </c>
      <c r="L48" s="266" t="s">
        <v>83</v>
      </c>
      <c r="M48" s="266" t="s">
        <v>72</v>
      </c>
      <c r="N48" s="269">
        <v>50000000</v>
      </c>
      <c r="O48" s="266" t="s">
        <v>72</v>
      </c>
      <c r="P48" s="269">
        <v>50000000</v>
      </c>
      <c r="Q48" s="266"/>
      <c r="R48" s="270">
        <v>3.084520995278188E-2</v>
      </c>
      <c r="S48" s="271">
        <v>1533119.2349424695</v>
      </c>
      <c r="T48" s="271">
        <v>1533119.2349424695</v>
      </c>
      <c r="U48" s="271">
        <v>0</v>
      </c>
      <c r="V48" s="271">
        <v>1643133.1238313583</v>
      </c>
      <c r="W48" s="271">
        <v>110013.88888888886</v>
      </c>
      <c r="X48" s="272"/>
      <c r="Y48" s="272"/>
    </row>
    <row r="49" spans="1:25" x14ac:dyDescent="0.2">
      <c r="A49" s="266" t="s">
        <v>79</v>
      </c>
      <c r="B49" s="266" t="s">
        <v>210</v>
      </c>
      <c r="C49" s="266">
        <v>348</v>
      </c>
      <c r="D49" s="266" t="s">
        <v>87</v>
      </c>
      <c r="E49" s="267">
        <v>42724</v>
      </c>
      <c r="F49" s="267">
        <v>42737</v>
      </c>
      <c r="G49" s="267">
        <v>45293</v>
      </c>
      <c r="H49" s="266" t="s">
        <v>94</v>
      </c>
      <c r="I49" s="266" t="s">
        <v>86</v>
      </c>
      <c r="J49" s="268">
        <v>2.6749999999999999E-3</v>
      </c>
      <c r="K49" s="266" t="s">
        <v>95</v>
      </c>
      <c r="L49" s="266" t="s">
        <v>83</v>
      </c>
      <c r="M49" s="266" t="s">
        <v>72</v>
      </c>
      <c r="N49" s="269">
        <v>50000000</v>
      </c>
      <c r="O49" s="266" t="s">
        <v>72</v>
      </c>
      <c r="P49" s="269">
        <v>50000000</v>
      </c>
      <c r="Q49" s="266"/>
      <c r="R49" s="270">
        <v>3.0876417922667241E-2</v>
      </c>
      <c r="S49" s="271">
        <v>1534670.3846667865</v>
      </c>
      <c r="T49" s="271">
        <v>1534670.3846667865</v>
      </c>
      <c r="U49" s="271">
        <v>0</v>
      </c>
      <c r="V49" s="271">
        <v>1644993.3013334533</v>
      </c>
      <c r="W49" s="271">
        <v>110322.91666666664</v>
      </c>
      <c r="X49" s="272"/>
      <c r="Y49" s="272"/>
    </row>
    <row r="50" spans="1:25" x14ac:dyDescent="0.2">
      <c r="A50" s="266" t="s">
        <v>79</v>
      </c>
      <c r="B50" s="266" t="s">
        <v>214</v>
      </c>
      <c r="C50" s="266">
        <v>350</v>
      </c>
      <c r="D50" s="266" t="s">
        <v>98</v>
      </c>
      <c r="E50" s="267">
        <v>42744</v>
      </c>
      <c r="F50" s="267">
        <v>43467</v>
      </c>
      <c r="G50" s="267">
        <v>45838</v>
      </c>
      <c r="H50" s="266" t="s">
        <v>94</v>
      </c>
      <c r="I50" s="266" t="s">
        <v>86</v>
      </c>
      <c r="J50" s="268">
        <v>6.1999999999999998E-3</v>
      </c>
      <c r="K50" s="266" t="s">
        <v>95</v>
      </c>
      <c r="L50" s="266" t="s">
        <v>83</v>
      </c>
      <c r="M50" s="266" t="s">
        <v>72</v>
      </c>
      <c r="N50" s="269">
        <v>50000000</v>
      </c>
      <c r="O50" s="266" t="s">
        <v>72</v>
      </c>
      <c r="P50" s="269">
        <v>50000000</v>
      </c>
      <c r="Q50" s="266"/>
      <c r="R50" s="270">
        <v>6.2718259547015973E-2</v>
      </c>
      <c r="S50" s="271">
        <v>3117325.8421919853</v>
      </c>
      <c r="T50" s="271">
        <v>3117325.8421919853</v>
      </c>
      <c r="U50" s="271">
        <v>0</v>
      </c>
      <c r="V50" s="271">
        <v>3119523.0644142074</v>
      </c>
      <c r="W50" s="271">
        <v>2197.2222222222217</v>
      </c>
      <c r="X50" s="272"/>
      <c r="Y50" s="272"/>
    </row>
    <row r="51" spans="1:25" x14ac:dyDescent="0.2">
      <c r="A51" s="266" t="s">
        <v>79</v>
      </c>
      <c r="B51" s="266" t="s">
        <v>216</v>
      </c>
      <c r="C51" s="266">
        <v>351</v>
      </c>
      <c r="D51" s="266" t="s">
        <v>217</v>
      </c>
      <c r="E51" s="267">
        <v>42745</v>
      </c>
      <c r="F51" s="267">
        <v>43467</v>
      </c>
      <c r="G51" s="267">
        <v>45838</v>
      </c>
      <c r="H51" s="266" t="s">
        <v>94</v>
      </c>
      <c r="I51" s="266" t="s">
        <v>86</v>
      </c>
      <c r="J51" s="268">
        <v>6.2300000000000003E-3</v>
      </c>
      <c r="K51" s="266" t="s">
        <v>95</v>
      </c>
      <c r="L51" s="266" t="s">
        <v>83</v>
      </c>
      <c r="M51" s="266" t="s">
        <v>72</v>
      </c>
      <c r="N51" s="269">
        <v>50000000</v>
      </c>
      <c r="O51" s="266" t="s">
        <v>72</v>
      </c>
      <c r="P51" s="269">
        <v>50000000</v>
      </c>
      <c r="Q51" s="266"/>
      <c r="R51" s="270">
        <v>6.2662658843009075E-2</v>
      </c>
      <c r="S51" s="271">
        <v>3114562.2847735137</v>
      </c>
      <c r="T51" s="271">
        <v>3114562.2847735137</v>
      </c>
      <c r="U51" s="271">
        <v>0</v>
      </c>
      <c r="V51" s="271">
        <v>3116755.3403290692</v>
      </c>
      <c r="W51" s="271">
        <v>2193.0555555555557</v>
      </c>
      <c r="X51" s="272"/>
      <c r="Y51" s="272"/>
    </row>
    <row r="52" spans="1:25" x14ac:dyDescent="0.2">
      <c r="A52" s="266" t="s">
        <v>79</v>
      </c>
      <c r="B52" s="266" t="s">
        <v>225</v>
      </c>
      <c r="C52" s="266">
        <v>355</v>
      </c>
      <c r="D52" s="266" t="s">
        <v>98</v>
      </c>
      <c r="E52" s="267">
        <v>42788</v>
      </c>
      <c r="F52" s="267">
        <v>45278</v>
      </c>
      <c r="G52" s="267">
        <v>46009</v>
      </c>
      <c r="H52" s="266" t="s">
        <v>94</v>
      </c>
      <c r="I52" s="266" t="s">
        <v>86</v>
      </c>
      <c r="J52" s="268">
        <v>1.393E-2</v>
      </c>
      <c r="K52" s="266" t="s">
        <v>95</v>
      </c>
      <c r="L52" s="266" t="s">
        <v>83</v>
      </c>
      <c r="M52" s="266" t="s">
        <v>72</v>
      </c>
      <c r="N52" s="269">
        <v>50000000</v>
      </c>
      <c r="O52" s="266" t="s">
        <v>72</v>
      </c>
      <c r="P52" s="269">
        <v>0</v>
      </c>
      <c r="Q52" s="266"/>
      <c r="R52" s="270">
        <v>3.3994749574946637E-2</v>
      </c>
      <c r="S52" s="271">
        <v>1689662.8209107909</v>
      </c>
      <c r="T52" s="271">
        <v>1689662.8209107909</v>
      </c>
      <c r="U52" s="271">
        <v>0</v>
      </c>
      <c r="V52" s="271">
        <v>1689662.8209107909</v>
      </c>
      <c r="W52" s="271">
        <v>0</v>
      </c>
      <c r="X52" s="272"/>
      <c r="Y52" s="272"/>
    </row>
    <row r="53" spans="1:25" x14ac:dyDescent="0.2">
      <c r="A53" s="266" t="s">
        <v>79</v>
      </c>
      <c r="B53" s="266" t="s">
        <v>227</v>
      </c>
      <c r="C53" s="266">
        <v>356</v>
      </c>
      <c r="D53" s="266" t="s">
        <v>98</v>
      </c>
      <c r="E53" s="267">
        <v>42788</v>
      </c>
      <c r="F53" s="267">
        <v>45300</v>
      </c>
      <c r="G53" s="267">
        <v>46031</v>
      </c>
      <c r="H53" s="266" t="s">
        <v>94</v>
      </c>
      <c r="I53" s="266" t="s">
        <v>86</v>
      </c>
      <c r="J53" s="268">
        <v>1.4069999999999999E-2</v>
      </c>
      <c r="K53" s="266" t="s">
        <v>95</v>
      </c>
      <c r="L53" s="266" t="s">
        <v>83</v>
      </c>
      <c r="M53" s="266" t="s">
        <v>72</v>
      </c>
      <c r="N53" s="269">
        <v>125000000</v>
      </c>
      <c r="O53" s="266" t="s">
        <v>72</v>
      </c>
      <c r="P53" s="269">
        <v>0</v>
      </c>
      <c r="Q53" s="266"/>
      <c r="R53" s="270">
        <v>3.3262328091025015E-2</v>
      </c>
      <c r="S53" s="271">
        <v>4133147.0164558338</v>
      </c>
      <c r="T53" s="271">
        <v>4133147.0164558338</v>
      </c>
      <c r="U53" s="271">
        <v>0</v>
      </c>
      <c r="V53" s="271">
        <v>4133147.0164558338</v>
      </c>
      <c r="W53" s="271">
        <v>0</v>
      </c>
      <c r="X53" s="272"/>
      <c r="Y53" s="272"/>
    </row>
    <row r="54" spans="1:25" x14ac:dyDescent="0.2">
      <c r="A54" s="266" t="s">
        <v>79</v>
      </c>
      <c r="B54" s="266" t="s">
        <v>228</v>
      </c>
      <c r="C54" s="266">
        <v>357</v>
      </c>
      <c r="D54" s="266" t="s">
        <v>88</v>
      </c>
      <c r="E54" s="267">
        <v>42793</v>
      </c>
      <c r="F54" s="267">
        <v>45275</v>
      </c>
      <c r="G54" s="267">
        <v>46006</v>
      </c>
      <c r="H54" s="266" t="s">
        <v>94</v>
      </c>
      <c r="I54" s="266" t="s">
        <v>86</v>
      </c>
      <c r="J54" s="268">
        <v>1.315E-2</v>
      </c>
      <c r="K54" s="266" t="s">
        <v>95</v>
      </c>
      <c r="L54" s="266" t="s">
        <v>83</v>
      </c>
      <c r="M54" s="266" t="s">
        <v>72</v>
      </c>
      <c r="N54" s="269">
        <v>100000000</v>
      </c>
      <c r="O54" s="266" t="s">
        <v>72</v>
      </c>
      <c r="P54" s="269">
        <v>0</v>
      </c>
      <c r="Q54" s="266"/>
      <c r="R54" s="270">
        <v>3.5542353713878899E-2</v>
      </c>
      <c r="S54" s="271">
        <v>3533168.762170298</v>
      </c>
      <c r="T54" s="271">
        <v>3533168.762170298</v>
      </c>
      <c r="U54" s="271">
        <v>0</v>
      </c>
      <c r="V54" s="271">
        <v>3533168.762170298</v>
      </c>
      <c r="W54" s="271">
        <v>0</v>
      </c>
      <c r="X54" s="272"/>
      <c r="Y54" s="272"/>
    </row>
    <row r="55" spans="1:25" x14ac:dyDescent="0.2">
      <c r="A55" s="266" t="s">
        <v>79</v>
      </c>
      <c r="B55" s="266" t="s">
        <v>237</v>
      </c>
      <c r="C55" s="266">
        <v>365</v>
      </c>
      <c r="D55" s="266" t="s">
        <v>98</v>
      </c>
      <c r="E55" s="267">
        <v>42884</v>
      </c>
      <c r="F55" s="267">
        <v>45293</v>
      </c>
      <c r="G55" s="267">
        <v>46024</v>
      </c>
      <c r="H55" s="266" t="s">
        <v>94</v>
      </c>
      <c r="I55" s="266" t="s">
        <v>86</v>
      </c>
      <c r="J55" s="268">
        <v>1.387E-2</v>
      </c>
      <c r="K55" s="266" t="s">
        <v>95</v>
      </c>
      <c r="L55" s="266" t="s">
        <v>83</v>
      </c>
      <c r="M55" s="266" t="s">
        <v>72</v>
      </c>
      <c r="N55" s="269">
        <v>110000000</v>
      </c>
      <c r="O55" s="266" t="s">
        <v>72</v>
      </c>
      <c r="P55" s="269">
        <v>0</v>
      </c>
      <c r="Q55" s="266"/>
      <c r="R55" s="270">
        <v>3.378916240770273E-2</v>
      </c>
      <c r="S55" s="271">
        <v>3694777.6584473699</v>
      </c>
      <c r="T55" s="271">
        <v>3694777.6584473699</v>
      </c>
      <c r="U55" s="271">
        <v>0</v>
      </c>
      <c r="V55" s="271">
        <v>3694777.6584473699</v>
      </c>
      <c r="W55" s="271">
        <v>0</v>
      </c>
      <c r="X55" s="272"/>
      <c r="Y55" s="272"/>
    </row>
    <row r="56" spans="1:25" x14ac:dyDescent="0.2">
      <c r="A56" s="266" t="s">
        <v>79</v>
      </c>
      <c r="B56" s="266" t="s">
        <v>239</v>
      </c>
      <c r="C56" s="266">
        <v>366</v>
      </c>
      <c r="D56" s="266" t="s">
        <v>98</v>
      </c>
      <c r="E56" s="267">
        <v>42935</v>
      </c>
      <c r="F56" s="267">
        <v>45307</v>
      </c>
      <c r="G56" s="267">
        <v>46038</v>
      </c>
      <c r="H56" s="266" t="s">
        <v>94</v>
      </c>
      <c r="I56" s="266" t="s">
        <v>86</v>
      </c>
      <c r="J56" s="268">
        <v>1.52E-2</v>
      </c>
      <c r="K56" s="266" t="s">
        <v>95</v>
      </c>
      <c r="L56" s="266" t="s">
        <v>83</v>
      </c>
      <c r="M56" s="266" t="s">
        <v>72</v>
      </c>
      <c r="N56" s="269">
        <v>120000000</v>
      </c>
      <c r="O56" s="266" t="s">
        <v>72</v>
      </c>
      <c r="P56" s="269">
        <v>0</v>
      </c>
      <c r="Q56" s="266"/>
      <c r="R56" s="270">
        <v>3.0971951258148236E-2</v>
      </c>
      <c r="S56" s="271">
        <v>3694604.9742120332</v>
      </c>
      <c r="T56" s="271">
        <v>3694604.9742120332</v>
      </c>
      <c r="U56" s="271">
        <v>0</v>
      </c>
      <c r="V56" s="271">
        <v>3694604.9742120332</v>
      </c>
      <c r="W56" s="271">
        <v>0</v>
      </c>
      <c r="X56" s="272"/>
      <c r="Y56" s="272"/>
    </row>
    <row r="57" spans="1:25" x14ac:dyDescent="0.2">
      <c r="A57" s="266" t="s">
        <v>79</v>
      </c>
      <c r="B57" s="266" t="s">
        <v>241</v>
      </c>
      <c r="C57" s="266">
        <v>367</v>
      </c>
      <c r="D57" s="266" t="s">
        <v>91</v>
      </c>
      <c r="E57" s="267">
        <v>42958</v>
      </c>
      <c r="F57" s="267">
        <v>45309</v>
      </c>
      <c r="G57" s="267">
        <v>46041</v>
      </c>
      <c r="H57" s="266" t="s">
        <v>94</v>
      </c>
      <c r="I57" s="266" t="s">
        <v>86</v>
      </c>
      <c r="J57" s="268">
        <v>1.375E-2</v>
      </c>
      <c r="K57" s="266" t="s">
        <v>95</v>
      </c>
      <c r="L57" s="266" t="s">
        <v>83</v>
      </c>
      <c r="M57" s="266" t="s">
        <v>72</v>
      </c>
      <c r="N57" s="269">
        <v>67000000</v>
      </c>
      <c r="O57" s="266" t="s">
        <v>72</v>
      </c>
      <c r="P57" s="269">
        <v>0</v>
      </c>
      <c r="Q57" s="266"/>
      <c r="R57" s="270">
        <v>3.3722292836074648E-2</v>
      </c>
      <c r="S57" s="271">
        <v>2246001.7769092582</v>
      </c>
      <c r="T57" s="271">
        <v>2246001.7769092582</v>
      </c>
      <c r="U57" s="271">
        <v>0</v>
      </c>
      <c r="V57" s="271">
        <v>2246001.7769092582</v>
      </c>
      <c r="W57" s="271">
        <v>0</v>
      </c>
      <c r="X57" s="272"/>
      <c r="Y57" s="272"/>
    </row>
    <row r="58" spans="1:25" x14ac:dyDescent="0.2">
      <c r="A58" s="266" t="s">
        <v>79</v>
      </c>
      <c r="B58" s="266" t="s">
        <v>243</v>
      </c>
      <c r="C58" s="266">
        <v>368</v>
      </c>
      <c r="D58" s="266" t="s">
        <v>91</v>
      </c>
      <c r="E58" s="267">
        <v>42958</v>
      </c>
      <c r="F58" s="267">
        <v>45350</v>
      </c>
      <c r="G58" s="267">
        <v>46080</v>
      </c>
      <c r="H58" s="266" t="s">
        <v>94</v>
      </c>
      <c r="I58" s="266" t="s">
        <v>86</v>
      </c>
      <c r="J58" s="268">
        <v>1.4024999999999999E-2</v>
      </c>
      <c r="K58" s="266" t="s">
        <v>95</v>
      </c>
      <c r="L58" s="266" t="s">
        <v>83</v>
      </c>
      <c r="M58" s="266" t="s">
        <v>72</v>
      </c>
      <c r="N58" s="269">
        <v>60000000</v>
      </c>
      <c r="O58" s="266" t="s">
        <v>72</v>
      </c>
      <c r="P58" s="269">
        <v>0</v>
      </c>
      <c r="Q58" s="266"/>
      <c r="R58" s="270">
        <v>3.2313760711269117E-2</v>
      </c>
      <c r="S58" s="271">
        <v>1927333.8651523208</v>
      </c>
      <c r="T58" s="271">
        <v>1927333.8651523208</v>
      </c>
      <c r="U58" s="271">
        <v>0</v>
      </c>
      <c r="V58" s="271">
        <v>1927333.8651523208</v>
      </c>
      <c r="W58" s="271">
        <v>0</v>
      </c>
      <c r="X58" s="272"/>
      <c r="Y58" s="272"/>
    </row>
    <row r="59" spans="1:25" x14ac:dyDescent="0.2">
      <c r="A59" s="266" t="s">
        <v>79</v>
      </c>
      <c r="B59" s="266" t="s">
        <v>245</v>
      </c>
      <c r="C59" s="266">
        <v>369</v>
      </c>
      <c r="D59" s="266" t="s">
        <v>109</v>
      </c>
      <c r="E59" s="267">
        <v>43024</v>
      </c>
      <c r="F59" s="267">
        <v>45379</v>
      </c>
      <c r="G59" s="267">
        <v>46109</v>
      </c>
      <c r="H59" s="266" t="s">
        <v>94</v>
      </c>
      <c r="I59" s="266" t="s">
        <v>86</v>
      </c>
      <c r="J59" s="268">
        <v>1.452E-2</v>
      </c>
      <c r="K59" s="266" t="s">
        <v>95</v>
      </c>
      <c r="L59" s="266" t="s">
        <v>83</v>
      </c>
      <c r="M59" s="266" t="s">
        <v>72</v>
      </c>
      <c r="N59" s="269">
        <v>100000000</v>
      </c>
      <c r="O59" s="266" t="s">
        <v>72</v>
      </c>
      <c r="P59" s="269">
        <v>0</v>
      </c>
      <c r="Q59" s="266"/>
      <c r="R59" s="270">
        <v>3.0928570213207406E-2</v>
      </c>
      <c r="S59" s="271">
        <v>3074525.0867621675</v>
      </c>
      <c r="T59" s="271">
        <v>3074525.0867621675</v>
      </c>
      <c r="U59" s="271">
        <v>0</v>
      </c>
      <c r="V59" s="271">
        <v>3074525.0867621675</v>
      </c>
      <c r="W59" s="271">
        <v>0</v>
      </c>
      <c r="X59" s="272"/>
      <c r="Y59" s="272"/>
    </row>
    <row r="60" spans="1:25" x14ac:dyDescent="0.2">
      <c r="A60" s="266" t="s">
        <v>79</v>
      </c>
      <c r="B60" s="266" t="s">
        <v>247</v>
      </c>
      <c r="C60" s="266">
        <v>370</v>
      </c>
      <c r="D60" s="266" t="s">
        <v>248</v>
      </c>
      <c r="E60" s="267">
        <v>43047</v>
      </c>
      <c r="F60" s="267">
        <v>45401</v>
      </c>
      <c r="G60" s="267">
        <v>46131</v>
      </c>
      <c r="H60" s="266" t="s">
        <v>94</v>
      </c>
      <c r="I60" s="266" t="s">
        <v>86</v>
      </c>
      <c r="J60" s="268">
        <v>1.3780000000000001E-2</v>
      </c>
      <c r="K60" s="266" t="s">
        <v>95</v>
      </c>
      <c r="L60" s="266" t="s">
        <v>83</v>
      </c>
      <c r="M60" s="266" t="s">
        <v>72</v>
      </c>
      <c r="N60" s="269">
        <v>100000000</v>
      </c>
      <c r="O60" s="266" t="s">
        <v>72</v>
      </c>
      <c r="P60" s="269">
        <v>0</v>
      </c>
      <c r="Q60" s="266"/>
      <c r="R60" s="270">
        <v>3.1921252019687367E-2</v>
      </c>
      <c r="S60" s="271">
        <v>3173204.8865768942</v>
      </c>
      <c r="T60" s="271">
        <v>3173204.8865768942</v>
      </c>
      <c r="U60" s="271">
        <v>0</v>
      </c>
      <c r="V60" s="271">
        <v>3173204.8865768942</v>
      </c>
      <c r="W60" s="271">
        <v>0</v>
      </c>
      <c r="X60" s="272"/>
      <c r="Y60" s="272"/>
    </row>
    <row r="61" spans="1:25" x14ac:dyDescent="0.2">
      <c r="A61" s="266" t="s">
        <v>79</v>
      </c>
      <c r="B61" s="266" t="s">
        <v>250</v>
      </c>
      <c r="C61" s="266">
        <v>371</v>
      </c>
      <c r="D61" s="266" t="s">
        <v>109</v>
      </c>
      <c r="E61" s="267">
        <v>43062</v>
      </c>
      <c r="F61" s="267">
        <v>45425</v>
      </c>
      <c r="G61" s="267">
        <v>46154</v>
      </c>
      <c r="H61" s="266" t="s">
        <v>94</v>
      </c>
      <c r="I61" s="266" t="s">
        <v>86</v>
      </c>
      <c r="J61" s="268">
        <v>1.3465E-2</v>
      </c>
      <c r="K61" s="266" t="s">
        <v>95</v>
      </c>
      <c r="L61" s="266" t="s">
        <v>83</v>
      </c>
      <c r="M61" s="266" t="s">
        <v>72</v>
      </c>
      <c r="N61" s="269">
        <v>100000000</v>
      </c>
      <c r="O61" s="266" t="s">
        <v>72</v>
      </c>
      <c r="P61" s="269">
        <v>0</v>
      </c>
      <c r="Q61" s="266"/>
      <c r="R61" s="270">
        <v>3.2059428680926559E-2</v>
      </c>
      <c r="S61" s="271">
        <v>3186940.6528427242</v>
      </c>
      <c r="T61" s="271">
        <v>3186940.6528427242</v>
      </c>
      <c r="U61" s="271">
        <v>0</v>
      </c>
      <c r="V61" s="271">
        <v>3186940.6528427242</v>
      </c>
      <c r="W61" s="271">
        <v>0</v>
      </c>
      <c r="X61" s="272"/>
      <c r="Y61" s="272"/>
    </row>
    <row r="62" spans="1:25" x14ac:dyDescent="0.2">
      <c r="A62" s="266" t="s">
        <v>79</v>
      </c>
      <c r="B62" s="266" t="s">
        <v>308</v>
      </c>
      <c r="C62" s="266">
        <v>378</v>
      </c>
      <c r="D62" s="266" t="s">
        <v>98</v>
      </c>
      <c r="E62" s="267">
        <v>43199</v>
      </c>
      <c r="F62" s="267">
        <v>45446</v>
      </c>
      <c r="G62" s="267">
        <v>46176</v>
      </c>
      <c r="H62" s="266" t="s">
        <v>94</v>
      </c>
      <c r="I62" s="266" t="s">
        <v>86</v>
      </c>
      <c r="J62" s="268">
        <v>1.435E-2</v>
      </c>
      <c r="K62" s="266" t="s">
        <v>95</v>
      </c>
      <c r="L62" s="266" t="s">
        <v>83</v>
      </c>
      <c r="M62" s="266" t="s">
        <v>72</v>
      </c>
      <c r="N62" s="269">
        <v>100000000</v>
      </c>
      <c r="O62" s="266" t="s">
        <v>72</v>
      </c>
      <c r="P62" s="269">
        <v>0</v>
      </c>
      <c r="Q62" s="266"/>
      <c r="R62" s="270">
        <v>3.0139912440694677E-2</v>
      </c>
      <c r="S62" s="271">
        <v>2996126.7615326066</v>
      </c>
      <c r="T62" s="271">
        <v>2996126.7615326066</v>
      </c>
      <c r="U62" s="271">
        <v>0</v>
      </c>
      <c r="V62" s="271">
        <v>2996126.7615326066</v>
      </c>
      <c r="W62" s="271">
        <v>0</v>
      </c>
      <c r="X62" s="272"/>
      <c r="Y62" s="272"/>
    </row>
    <row r="63" spans="1:25" x14ac:dyDescent="0.2">
      <c r="A63" s="266" t="s">
        <v>79</v>
      </c>
      <c r="B63" s="266" t="s">
        <v>310</v>
      </c>
      <c r="C63" s="266">
        <v>379</v>
      </c>
      <c r="D63" s="266" t="s">
        <v>109</v>
      </c>
      <c r="E63" s="267">
        <v>43249</v>
      </c>
      <c r="F63" s="267">
        <v>45470</v>
      </c>
      <c r="G63" s="267">
        <v>46200</v>
      </c>
      <c r="H63" s="266" t="s">
        <v>94</v>
      </c>
      <c r="I63" s="266" t="s">
        <v>86</v>
      </c>
      <c r="J63" s="268">
        <v>1.3625E-2</v>
      </c>
      <c r="K63" s="266" t="s">
        <v>95</v>
      </c>
      <c r="L63" s="266" t="s">
        <v>83</v>
      </c>
      <c r="M63" s="266" t="s">
        <v>72</v>
      </c>
      <c r="N63" s="269">
        <v>100000000</v>
      </c>
      <c r="O63" s="266" t="s">
        <v>72</v>
      </c>
      <c r="P63" s="269">
        <v>0</v>
      </c>
      <c r="Q63" s="266"/>
      <c r="R63" s="270">
        <v>3.1264536737770826E-2</v>
      </c>
      <c r="S63" s="271">
        <v>3107922.6056568958</v>
      </c>
      <c r="T63" s="271">
        <v>3107922.6056568958</v>
      </c>
      <c r="U63" s="271">
        <v>0</v>
      </c>
      <c r="V63" s="271">
        <v>3107922.6056568958</v>
      </c>
      <c r="W63" s="271">
        <v>0</v>
      </c>
      <c r="X63" s="272"/>
      <c r="Y63" s="272"/>
    </row>
    <row r="64" spans="1:25" x14ac:dyDescent="0.2">
      <c r="A64" s="266" t="s">
        <v>79</v>
      </c>
      <c r="B64" s="266" t="s">
        <v>312</v>
      </c>
      <c r="C64" s="266">
        <v>380</v>
      </c>
      <c r="D64" s="266" t="s">
        <v>98</v>
      </c>
      <c r="E64" s="267">
        <v>43255</v>
      </c>
      <c r="F64" s="267">
        <v>45474</v>
      </c>
      <c r="G64" s="267">
        <v>46203</v>
      </c>
      <c r="H64" s="266" t="s">
        <v>94</v>
      </c>
      <c r="I64" s="266" t="s">
        <v>86</v>
      </c>
      <c r="J64" s="268">
        <v>1.4489999999999999E-2</v>
      </c>
      <c r="K64" s="266" t="s">
        <v>95</v>
      </c>
      <c r="L64" s="266" t="s">
        <v>83</v>
      </c>
      <c r="M64" s="266" t="s">
        <v>72</v>
      </c>
      <c r="N64" s="269">
        <v>100000000</v>
      </c>
      <c r="O64" s="266" t="s">
        <v>72</v>
      </c>
      <c r="P64" s="269">
        <v>0</v>
      </c>
      <c r="Q64" s="266"/>
      <c r="R64" s="270">
        <v>2.9475529854629225E-2</v>
      </c>
      <c r="S64" s="271">
        <v>2930082.2947504376</v>
      </c>
      <c r="T64" s="271">
        <v>2930082.2947504376</v>
      </c>
      <c r="U64" s="271">
        <v>0</v>
      </c>
      <c r="V64" s="271">
        <v>2930082.2947504376</v>
      </c>
      <c r="W64" s="271">
        <v>0</v>
      </c>
      <c r="X64" s="272"/>
      <c r="Y64" s="272"/>
    </row>
    <row r="65" spans="1:26" x14ac:dyDescent="0.2">
      <c r="A65" s="266" t="s">
        <v>79</v>
      </c>
      <c r="B65" s="266" t="s">
        <v>314</v>
      </c>
      <c r="C65" s="266">
        <v>381</v>
      </c>
      <c r="D65" s="266" t="s">
        <v>88</v>
      </c>
      <c r="E65" s="267">
        <v>43270</v>
      </c>
      <c r="F65" s="267">
        <v>45478</v>
      </c>
      <c r="G65" s="267">
        <v>46208</v>
      </c>
      <c r="H65" s="266" t="s">
        <v>94</v>
      </c>
      <c r="I65" s="266" t="s">
        <v>86</v>
      </c>
      <c r="J65" s="268">
        <v>1.392E-2</v>
      </c>
      <c r="K65" s="266" t="s">
        <v>95</v>
      </c>
      <c r="L65" s="266" t="s">
        <v>83</v>
      </c>
      <c r="M65" s="266" t="s">
        <v>72</v>
      </c>
      <c r="N65" s="269">
        <v>100000000</v>
      </c>
      <c r="O65" s="266" t="s">
        <v>72</v>
      </c>
      <c r="P65" s="269">
        <v>0</v>
      </c>
      <c r="Q65" s="266"/>
      <c r="R65" s="270">
        <v>3.0571215763527403E-2</v>
      </c>
      <c r="S65" s="271">
        <v>3039001.4523738539</v>
      </c>
      <c r="T65" s="271">
        <v>3039001.4523738539</v>
      </c>
      <c r="U65" s="271">
        <v>0</v>
      </c>
      <c r="V65" s="271">
        <v>3039001.4523738539</v>
      </c>
      <c r="W65" s="271">
        <v>0</v>
      </c>
      <c r="X65" s="272"/>
      <c r="Y65" s="272"/>
    </row>
    <row r="66" spans="1:26" x14ac:dyDescent="0.2">
      <c r="A66" s="266" t="s">
        <v>79</v>
      </c>
      <c r="B66" s="266" t="s">
        <v>347</v>
      </c>
      <c r="C66" s="266">
        <v>384</v>
      </c>
      <c r="D66" s="266" t="s">
        <v>248</v>
      </c>
      <c r="E66" s="267">
        <v>41334</v>
      </c>
      <c r="F66" s="267">
        <v>42185</v>
      </c>
      <c r="G66" s="267">
        <v>49490</v>
      </c>
      <c r="H66" s="266" t="s">
        <v>94</v>
      </c>
      <c r="I66" s="266" t="s">
        <v>86</v>
      </c>
      <c r="J66" s="268">
        <v>4.5600000000000002E-2</v>
      </c>
      <c r="K66" s="266" t="s">
        <v>95</v>
      </c>
      <c r="L66" s="266" t="s">
        <v>83</v>
      </c>
      <c r="M66" s="266" t="s">
        <v>72</v>
      </c>
      <c r="N66" s="269">
        <v>7650000</v>
      </c>
      <c r="O66" s="266" t="s">
        <v>72</v>
      </c>
      <c r="P66" s="269">
        <v>5032894.5999999903</v>
      </c>
      <c r="Q66" s="266"/>
      <c r="R66" s="270">
        <v>3.1089564645746529E-2</v>
      </c>
      <c r="S66" s="271">
        <v>155543.07246936913</v>
      </c>
      <c r="T66" s="271">
        <v>155543.07246936913</v>
      </c>
      <c r="U66" s="271">
        <v>0</v>
      </c>
      <c r="V66" s="271">
        <v>155493.02312862469</v>
      </c>
      <c r="W66" s="276">
        <v>-50.049340744444407</v>
      </c>
      <c r="X66" s="272"/>
      <c r="Y66" s="272" t="s">
        <v>369</v>
      </c>
    </row>
    <row r="67" spans="1:26" x14ac:dyDescent="0.2">
      <c r="A67" s="266" t="s">
        <v>79</v>
      </c>
      <c r="B67" s="266" t="s">
        <v>348</v>
      </c>
      <c r="C67" s="266">
        <v>385</v>
      </c>
      <c r="D67" s="266" t="s">
        <v>248</v>
      </c>
      <c r="E67" s="267">
        <v>41334</v>
      </c>
      <c r="F67" s="267">
        <v>42185</v>
      </c>
      <c r="G67" s="267">
        <v>49490</v>
      </c>
      <c r="H67" s="266" t="s">
        <v>94</v>
      </c>
      <c r="I67" s="266" t="s">
        <v>86</v>
      </c>
      <c r="J67" s="268">
        <v>4.5600000000000002E-2</v>
      </c>
      <c r="K67" s="266" t="s">
        <v>95</v>
      </c>
      <c r="L67" s="266" t="s">
        <v>83</v>
      </c>
      <c r="M67" s="266" t="s">
        <v>72</v>
      </c>
      <c r="N67" s="269">
        <v>16500000</v>
      </c>
      <c r="O67" s="266" t="s">
        <v>72</v>
      </c>
      <c r="P67" s="269">
        <v>10312500</v>
      </c>
      <c r="Q67" s="266"/>
      <c r="R67" s="270">
        <v>3.1089566910772883E-2</v>
      </c>
      <c r="S67" s="271">
        <v>318710.83723914181</v>
      </c>
      <c r="T67" s="271">
        <v>318710.83723914181</v>
      </c>
      <c r="U67" s="271">
        <v>0</v>
      </c>
      <c r="V67" s="271">
        <v>318608.28515580849</v>
      </c>
      <c r="W67" s="276">
        <v>-102.55208333333326</v>
      </c>
      <c r="X67" s="272"/>
      <c r="Y67" s="272" t="s">
        <v>370</v>
      </c>
    </row>
    <row r="68" spans="1:26" x14ac:dyDescent="0.2">
      <c r="A68" s="266" t="s">
        <v>79</v>
      </c>
      <c r="B68" s="266" t="s">
        <v>350</v>
      </c>
      <c r="C68" s="266">
        <v>386</v>
      </c>
      <c r="D68" s="266" t="s">
        <v>351</v>
      </c>
      <c r="E68" s="267">
        <v>42824</v>
      </c>
      <c r="F68" s="267">
        <v>42828</v>
      </c>
      <c r="G68" s="267">
        <v>46477</v>
      </c>
      <c r="H68" s="266" t="s">
        <v>94</v>
      </c>
      <c r="I68" s="266" t="s">
        <v>86</v>
      </c>
      <c r="J68" s="268">
        <v>4.2500000000000003E-3</v>
      </c>
      <c r="K68" s="266" t="s">
        <v>95</v>
      </c>
      <c r="L68" s="266" t="s">
        <v>83</v>
      </c>
      <c r="M68" s="266" t="s">
        <v>72</v>
      </c>
      <c r="N68" s="269">
        <v>3719445</v>
      </c>
      <c r="O68" s="266" t="s">
        <v>72</v>
      </c>
      <c r="P68" s="269">
        <v>1561422.41</v>
      </c>
      <c r="Q68" s="266"/>
      <c r="R68" s="270">
        <v>5.8294155746132927E-2</v>
      </c>
      <c r="S68" s="271">
        <v>90482.298134453289</v>
      </c>
      <c r="T68" s="271">
        <v>90482.298134453289</v>
      </c>
      <c r="U68" s="271">
        <v>0</v>
      </c>
      <c r="V68" s="271">
        <v>90559.371679524673</v>
      </c>
      <c r="W68" s="271">
        <v>77.07354507138885</v>
      </c>
      <c r="X68" s="272"/>
      <c r="Y68" s="272" t="s">
        <v>371</v>
      </c>
    </row>
    <row r="69" spans="1:26" x14ac:dyDescent="0.2">
      <c r="A69" s="266" t="s">
        <v>79</v>
      </c>
      <c r="B69" s="266" t="s">
        <v>353</v>
      </c>
      <c r="C69" s="266">
        <v>387</v>
      </c>
      <c r="D69" s="266" t="s">
        <v>91</v>
      </c>
      <c r="E69" s="267">
        <v>42954</v>
      </c>
      <c r="F69" s="267">
        <v>43832</v>
      </c>
      <c r="G69" s="267">
        <v>47757</v>
      </c>
      <c r="H69" s="266" t="s">
        <v>94</v>
      </c>
      <c r="I69" s="266" t="s">
        <v>86</v>
      </c>
      <c r="J69" s="268">
        <v>2.3699999999999999E-2</v>
      </c>
      <c r="K69" s="266" t="s">
        <v>95</v>
      </c>
      <c r="L69" s="266" t="s">
        <v>83</v>
      </c>
      <c r="M69" s="266" t="s">
        <v>72</v>
      </c>
      <c r="N69" s="269">
        <v>8439681.0199999996</v>
      </c>
      <c r="O69" s="266" t="s">
        <v>72</v>
      </c>
      <c r="P69" s="269">
        <v>6863959.8799999999</v>
      </c>
      <c r="Q69" s="266"/>
      <c r="R69" s="270">
        <v>3.3271605648106661E-2</v>
      </c>
      <c r="S69" s="271">
        <v>227021.34572461198</v>
      </c>
      <c r="T69" s="271">
        <v>227021.34572461198</v>
      </c>
      <c r="U69" s="271">
        <v>0</v>
      </c>
      <c r="V69" s="271">
        <v>226790.6404064231</v>
      </c>
      <c r="W69" s="276">
        <v>-230.70531818888881</v>
      </c>
      <c r="X69" s="272"/>
      <c r="Y69" s="274" t="s">
        <v>372</v>
      </c>
    </row>
    <row r="70" spans="1:26" x14ac:dyDescent="0.2">
      <c r="A70" s="266" t="s">
        <v>79</v>
      </c>
      <c r="B70" s="266" t="s">
        <v>354</v>
      </c>
      <c r="C70" s="266">
        <v>388</v>
      </c>
      <c r="D70" s="266" t="s">
        <v>98</v>
      </c>
      <c r="E70" s="267">
        <v>42755</v>
      </c>
      <c r="F70" s="267">
        <v>43957</v>
      </c>
      <c r="G70" s="267">
        <v>45281</v>
      </c>
      <c r="H70" s="266" t="s">
        <v>94</v>
      </c>
      <c r="I70" s="266" t="s">
        <v>86</v>
      </c>
      <c r="J70" s="268">
        <v>8.8900000000000003E-3</v>
      </c>
      <c r="K70" s="266" t="s">
        <v>95</v>
      </c>
      <c r="L70" s="266" t="s">
        <v>83</v>
      </c>
      <c r="M70" s="266" t="s">
        <v>72</v>
      </c>
      <c r="N70" s="269">
        <v>5681000</v>
      </c>
      <c r="O70" s="266" t="s">
        <v>72</v>
      </c>
      <c r="P70" s="269">
        <v>1420000</v>
      </c>
      <c r="Q70" s="266"/>
      <c r="R70" s="270">
        <v>1.5116412065195936E-2</v>
      </c>
      <c r="S70" s="271">
        <v>21338.076306202613</v>
      </c>
      <c r="T70" s="271">
        <v>21338.076306202613</v>
      </c>
      <c r="U70" s="271">
        <v>0</v>
      </c>
      <c r="V70" s="271">
        <v>21801.154083980389</v>
      </c>
      <c r="W70" s="271">
        <v>463.0777777777779</v>
      </c>
      <c r="X70" s="272"/>
      <c r="Y70" s="274" t="s">
        <v>373</v>
      </c>
    </row>
    <row r="71" spans="1:26" x14ac:dyDescent="0.2">
      <c r="A71" s="266" t="s">
        <v>79</v>
      </c>
      <c r="B71" s="266" t="s">
        <v>355</v>
      </c>
      <c r="C71" s="266">
        <v>389</v>
      </c>
      <c r="D71" s="266" t="s">
        <v>80</v>
      </c>
      <c r="E71" s="267">
        <v>44027</v>
      </c>
      <c r="F71" s="267">
        <v>44027</v>
      </c>
      <c r="G71" s="267">
        <v>47662</v>
      </c>
      <c r="H71" s="266" t="s">
        <v>94</v>
      </c>
      <c r="I71" s="266" t="s">
        <v>86</v>
      </c>
      <c r="J71" s="268">
        <v>0</v>
      </c>
      <c r="K71" s="266" t="s">
        <v>95</v>
      </c>
      <c r="L71" s="266" t="s">
        <v>83</v>
      </c>
      <c r="M71" s="266" t="s">
        <v>72</v>
      </c>
      <c r="N71" s="269">
        <v>12000000</v>
      </c>
      <c r="O71" s="266" t="s">
        <v>72</v>
      </c>
      <c r="P71" s="269">
        <v>10200000</v>
      </c>
      <c r="Q71" s="266"/>
      <c r="R71" s="270">
        <v>0.15221761564301864</v>
      </c>
      <c r="S71" s="271">
        <v>1543417.0160784491</v>
      </c>
      <c r="T71" s="271">
        <v>1543417.0160784491</v>
      </c>
      <c r="U71" s="271">
        <v>0</v>
      </c>
      <c r="V71" s="271">
        <v>1544040.916078449</v>
      </c>
      <c r="W71" s="271">
        <v>623.89999999999986</v>
      </c>
      <c r="X71" s="272"/>
      <c r="Y71" s="274" t="s">
        <v>374</v>
      </c>
      <c r="Z71" s="273" t="s">
        <v>356</v>
      </c>
    </row>
    <row r="72" spans="1:26" x14ac:dyDescent="0.2">
      <c r="A72" s="277" t="s">
        <v>79</v>
      </c>
      <c r="B72" s="277" t="s">
        <v>357</v>
      </c>
      <c r="C72" s="277">
        <v>390</v>
      </c>
      <c r="D72" s="277" t="s">
        <v>358</v>
      </c>
      <c r="E72" s="278">
        <v>44407</v>
      </c>
      <c r="F72" s="278">
        <v>44417</v>
      </c>
      <c r="G72" s="278">
        <v>47339</v>
      </c>
      <c r="H72" s="277" t="s">
        <v>94</v>
      </c>
      <c r="I72" s="277" t="s">
        <v>86</v>
      </c>
      <c r="J72" s="279">
        <v>2.018E-2</v>
      </c>
      <c r="K72" s="277" t="s">
        <v>95</v>
      </c>
      <c r="L72" s="277" t="s">
        <v>359</v>
      </c>
      <c r="M72" s="277" t="s">
        <v>72</v>
      </c>
      <c r="N72" s="269">
        <v>48000000</v>
      </c>
      <c r="O72" s="266" t="s">
        <v>72</v>
      </c>
      <c r="P72" s="269">
        <v>48000000</v>
      </c>
      <c r="Q72" s="266"/>
      <c r="R72" s="270">
        <v>9.0207693541666661E-2</v>
      </c>
      <c r="S72" s="271">
        <v>4304304.7626333209</v>
      </c>
      <c r="T72" s="271">
        <v>4304304.7626333209</v>
      </c>
      <c r="U72" s="271">
        <v>0</v>
      </c>
      <c r="V72" s="271">
        <v>4300823.0457383441</v>
      </c>
      <c r="W72" s="276">
        <v>-3481.7168949771899</v>
      </c>
      <c r="X72" s="272"/>
      <c r="Y72" s="272"/>
    </row>
    <row r="73" spans="1:26" x14ac:dyDescent="0.2">
      <c r="A73" s="266"/>
      <c r="B73" s="266"/>
      <c r="C73" s="266"/>
      <c r="D73" s="266"/>
      <c r="E73" s="267"/>
      <c r="F73" s="267"/>
      <c r="G73" s="267"/>
      <c r="H73" s="266"/>
      <c r="I73" s="266"/>
      <c r="J73" s="268"/>
      <c r="K73" s="266"/>
      <c r="L73" s="266"/>
      <c r="M73" s="266"/>
      <c r="N73" s="280" t="s">
        <v>307</v>
      </c>
      <c r="O73" s="281"/>
      <c r="P73" s="281">
        <v>1711022600.8900001</v>
      </c>
      <c r="Q73" s="281"/>
      <c r="R73" s="281"/>
      <c r="S73" s="282">
        <v>118134726.97041696</v>
      </c>
      <c r="T73" s="307">
        <v>118134726.97041696</v>
      </c>
      <c r="U73" s="282">
        <v>0</v>
      </c>
      <c r="V73" s="282">
        <v>119537785.04466611</v>
      </c>
      <c r="W73" s="282">
        <v>1403058.0742491602</v>
      </c>
      <c r="X73" s="272"/>
      <c r="Y73" s="272"/>
    </row>
    <row r="74" spans="1:26" x14ac:dyDescent="0.2">
      <c r="A74" s="266"/>
      <c r="B74" s="266"/>
      <c r="C74" s="266"/>
      <c r="D74" s="266"/>
      <c r="E74" s="267"/>
      <c r="F74" s="267"/>
      <c r="G74" s="267"/>
      <c r="H74" s="266"/>
      <c r="I74" s="266"/>
      <c r="J74" s="268"/>
      <c r="K74" s="266"/>
      <c r="L74" s="266"/>
      <c r="M74" s="266"/>
      <c r="N74" s="269"/>
      <c r="O74" s="266"/>
      <c r="P74" s="269"/>
      <c r="Q74" s="266"/>
      <c r="R74" s="270"/>
      <c r="S74" s="271"/>
      <c r="T74" s="271"/>
      <c r="U74" s="271"/>
      <c r="V74" s="271"/>
      <c r="W74" s="271"/>
      <c r="X74" s="272"/>
      <c r="Y74" s="272"/>
      <c r="Z74" s="274"/>
    </row>
    <row r="75" spans="1:26" x14ac:dyDescent="0.2">
      <c r="A75" s="266"/>
      <c r="B75" s="266"/>
      <c r="C75" s="266"/>
      <c r="D75" s="266"/>
      <c r="E75" s="267"/>
      <c r="F75" s="267"/>
      <c r="G75" s="267"/>
      <c r="H75" s="266"/>
      <c r="I75" s="266"/>
      <c r="J75" s="268"/>
      <c r="K75" s="266"/>
      <c r="L75" s="266"/>
      <c r="M75" s="266"/>
      <c r="N75" s="281" t="s">
        <v>316</v>
      </c>
      <c r="O75" s="281"/>
      <c r="P75" s="281">
        <v>2026022600.8900001</v>
      </c>
      <c r="Q75" s="281"/>
      <c r="R75" s="281"/>
      <c r="S75" s="282">
        <v>130921043.27679697</v>
      </c>
      <c r="T75" s="282">
        <v>130921043.27679697</v>
      </c>
      <c r="U75" s="282">
        <v>-4517773.4448960992</v>
      </c>
      <c r="V75" s="282">
        <v>132317169.39939404</v>
      </c>
      <c r="W75" s="282">
        <v>1336622.0312131103</v>
      </c>
      <c r="X75" s="272"/>
      <c r="Y75" s="272"/>
      <c r="Z75" s="274"/>
    </row>
    <row r="76" spans="1:26" x14ac:dyDescent="0.2">
      <c r="A76" s="266"/>
      <c r="B76" s="266"/>
      <c r="C76" s="266"/>
      <c r="D76" s="266"/>
      <c r="E76" s="267"/>
      <c r="F76" s="267"/>
      <c r="G76" s="267"/>
      <c r="H76" s="266"/>
      <c r="I76" s="266"/>
      <c r="J76" s="268"/>
      <c r="K76" s="266"/>
      <c r="L76" s="266"/>
      <c r="M76" s="266"/>
      <c r="N76" s="269"/>
      <c r="O76" s="266"/>
      <c r="P76" s="269"/>
      <c r="Q76" s="266"/>
      <c r="R76" s="270"/>
      <c r="S76" s="271"/>
      <c r="T76" s="271"/>
      <c r="U76" s="271"/>
      <c r="V76" s="271"/>
      <c r="W76" s="271"/>
      <c r="X76" s="272"/>
      <c r="Y76" s="272"/>
      <c r="Z76" s="274"/>
    </row>
    <row r="77" spans="1:26" x14ac:dyDescent="0.2">
      <c r="D77" s="274"/>
      <c r="E77" s="284"/>
      <c r="H77" s="274"/>
      <c r="I77" s="274"/>
      <c r="J77" s="285"/>
      <c r="K77" s="274"/>
      <c r="L77" s="274"/>
      <c r="M77" s="274"/>
      <c r="N77" s="286"/>
      <c r="O77" s="274"/>
      <c r="P77" s="286"/>
      <c r="R77" s="287"/>
      <c r="S77" s="286"/>
      <c r="T77" s="286"/>
      <c r="U77" s="286"/>
      <c r="V77" s="286"/>
      <c r="W77" s="306">
        <v>130987479.31983301</v>
      </c>
      <c r="Z77" s="274"/>
    </row>
    <row r="78" spans="1:26" x14ac:dyDescent="0.2">
      <c r="D78" s="274"/>
      <c r="E78" s="284"/>
      <c r="H78" s="274"/>
      <c r="I78" s="274"/>
      <c r="J78" s="285"/>
      <c r="K78" s="274"/>
      <c r="L78" s="274"/>
      <c r="M78" s="274"/>
      <c r="N78" s="286"/>
      <c r="O78" s="274"/>
      <c r="P78" s="286"/>
      <c r="R78" s="287"/>
      <c r="S78" s="286"/>
      <c r="T78" s="304"/>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20:W20">
    <cfRule type="cellIs" dxfId="3" priority="3" operator="lessThan">
      <formula>0</formula>
    </cfRule>
  </conditionalFormatting>
  <conditionalFormatting sqref="N73:W73">
    <cfRule type="cellIs" dxfId="2" priority="2" operator="lessThan">
      <formula>0</formula>
    </cfRule>
  </conditionalFormatting>
  <conditionalFormatting sqref="N75:W75">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11 - G0 Eur</vt:lpstr>
      <vt:lpstr>2022 12 - G0 Eur</vt:lpstr>
      <vt:lpstr>2023 11 change</vt:lpstr>
      <vt:lpstr>2022 12 change</vt:lpstr>
      <vt:lpstr>'2022 12 - G0 Eur'!fxPortfolioInput</vt:lpstr>
      <vt:lpstr>'2022 12 change'!fxPortfolioInput</vt:lpstr>
      <vt:lpstr>'2023 11 - G0 Eur'!fxPortfolioInput</vt:lpstr>
      <vt:lpstr>'2023 11 change'!fxPortfolioInput</vt:lpstr>
      <vt:lpstr>'2022 12 - G0 Eur'!Zone_d_impression</vt:lpstr>
      <vt:lpstr>'2022 12 change'!Zone_d_impression</vt:lpstr>
      <vt:lpstr>'2023 11 - G0 Eur'!Zone_d_impression</vt:lpstr>
      <vt:lpstr>'2023 11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2020-01-30T13:23:52Z</cp:lastPrinted>
  <dcterms:created xsi:type="dcterms:W3CDTF">2019-05-06T12:40:02Z</dcterms:created>
  <dcterms:modified xsi:type="dcterms:W3CDTF">2023-12-01T14:16:37Z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