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E419140A-DC3D-4F64-A970-4CC666CB4618}"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11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11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11 -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11 -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6" i="1"/>
  <c r="I7" i="1" s="1"/>
  <c r="C12" i="1"/>
  <c r="C4" i="1"/>
  <c r="C5" i="1" s="1"/>
  <c r="C6" i="1"/>
  <c r="C7" i="1" s="1"/>
  <c r="C10" i="1"/>
  <c r="C8" i="1" l="1"/>
  <c r="C11" i="1"/>
  <c r="H6" i="1"/>
  <c r="F12" i="1" l="1"/>
  <c r="M10" i="16" l="1"/>
  <c r="M9" i="16"/>
  <c r="M7" i="16"/>
  <c r="F2" i="1" l="1"/>
  <c r="F9" i="1" l="1"/>
  <c r="F10" i="1" s="1"/>
  <c r="F7" i="1"/>
  <c r="H3" i="1"/>
  <c r="L5" i="16" l="1"/>
  <c r="L6" i="16"/>
  <c r="H7" i="1"/>
  <c r="I10" i="1"/>
  <c r="I5" i="1" l="1"/>
  <c r="L4" i="16" l="1"/>
  <c r="L7" i="16" l="1"/>
  <c r="L8" i="16"/>
  <c r="L9" i="16"/>
  <c r="L10" i="16"/>
  <c r="L11" i="16"/>
  <c r="L12" i="16"/>
  <c r="L13" i="16"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I8" i="1" l="1"/>
  <c r="I11" i="1" s="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<sst xmlns="http://schemas.openxmlformats.org/spreadsheetml/2006/main" count="1698" uniqueCount="359">
  <si>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</si>
  <si>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</si>
  <si>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</si>
  <si>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</si>
  <si>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</si>
  <si>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</si>
  <si>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</si>
  <si>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</si>
  <si>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</si>
  <si>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</si>
  <si>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</si>
  <si>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</si>
  <si>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</si>
  <si>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</si>
  <si>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</si>
  <si>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</si>
  <si>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</si>
  <si>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</si>
  <si>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</si>
  <si>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</si>
  <si>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</si>
  <si>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</si>
  <si>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</si>
  <si>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</si>
  <si>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</si>
  <si>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</si>
  <si>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</si>
  <si>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</si>
  <si>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</si>
  <si>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</si>
  <si>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</si>
  <si>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</si>
  <si>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</si>
  <si>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</si>
  <si>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</si>
  <si>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</si>
  <si>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</si>
  <si>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</si>
  <si>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</si>
  <si>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</si>
  <si>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</si>
  <si>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</si>
  <si>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</si>
  <si>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</si>
  <si>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</si>
  <si>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</si>
  <si>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</si>
  <si>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</si>
  <si>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</si>
  <si>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</si>
  <si>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</si>
  <si>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</si>
  <si>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</si>
  <si>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</si>
  <si>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</si>
  <si>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</si>
  <si>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</si>
  <si>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</si>
  <si>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</si>
  <si>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</si>
  <si>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</si>
  <si>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</si>
  <si>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</si>
  <si>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</si>
  <si>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</si>
  <si>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</si>
  <si>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</si>
  <si>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</si>
  <si>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</si>
  <si>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</si>
  <si>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</si>
  <si>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</si>
  <si>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</si>
  <si>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</si>
  <si>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</si>
  <si>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</si>
  <si>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</si>
  <si>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</si>
  <si>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</si>
  <si>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</si>
  <si>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</si>
  <si>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</si>
  <si>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</si>
  <si>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</si>
  <si>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</si>
  <si>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</si>
  <si>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</si>
  <si>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</si>
  <si>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</si>
  <si>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</si>
  <si>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</si>
  <si>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</si>
  <si>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</si>
  <si>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</si>
  <si>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</si>
  <si>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</si>
  <si>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</si>
  <si>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</si>
  <si>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</si>
  <si>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</si>
  <si>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</si>
  <si>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</si>
  <si>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</si>
  <si>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</si>
  <si>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</si>
  <si>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</si>
  <si>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</si>
  <si>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</si>
  <si>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</si>
  <si>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</si>
  <si>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</si>
  <si>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</si>
  <si>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</si>
  <si>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</si>
  <si>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</si>
  <si>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</si>
  <si>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</si>
  <si>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</si>
  <si>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</si>
  <si>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</si>
  <si>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</si>
  <si>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</si>
  <si>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</si>
  <si>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</si>
  <si>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</si>
  <si>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</si>
  <si>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</si>
  <si>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</si>
  <si>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</si>
  <si>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</si>
  <si>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</si>
  <si>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</si>
  <si>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</si>
  <si>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</si>
  <si>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</si>
  <si>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</si>
  <si>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</si>
  <si>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</si>
  <si>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</si>
  <si>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</si>
  <si>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</si>
  <si>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</si>
  <si>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</si>
  <si>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</si>
  <si>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</si>
  <si>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</si>
  <si>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</si>
  <si>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</si>
  <si>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</si>
  <si>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</si>
  <si>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</si>
  <si>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</si>
  <si>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</si>
  <si>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</si>
  <si>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</si>
  <si>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</si>
  <si>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</si>
  <si>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</si>
  <si>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</si>
  <si>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</si>
  <si>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</si>
  <si>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</si>
  <si>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</si>
  <si>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</si>
  <si>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</si>
  <si>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</si>
  <si>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</si>
  <si>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</si>
  <si>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</si>
  <si>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</si>
  <si>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</si>
  <si>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</si>
  <si>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</si>
  <si>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</si>
  <si>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</si>
  <si>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</si>
  <si>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</si>
  <si>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</si>
  <si>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</si>
  <si>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</si>
  <si>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</si>
  <si>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</si>
  <si>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</si>
  <si>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</si>
  <si>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</si>
  <si>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</si>
  <si>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</si>
  <si>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</si>
  <si>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</si>
  <si>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</si>
  <si>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</si>
  <si>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</si>
  <si>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</si>
  <si>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</si>
  <si>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</si>
  <si>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</si>
  <si>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</si>
  <si>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</si>
  <si>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</si>
  <si>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</si>
  <si>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</si>
  <si>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</si>
  <si>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</si>
  <si>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</si>
  <si>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</si>
  <si>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</si>
  <si>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</si>
  <si>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</si>
  <si>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</si>
  <si>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</si>
  <si>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</si>
  <si>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</si>
  <si>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</si>
  <si>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</si>
  <si>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</si>
  <si>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</si>
  <si>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</si>
  <si>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</si>
  <si>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</si>
  <si>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</si>
  <si>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</si>
  <si>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</si>
  <si>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</si>
  <si>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</si>
  <si>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</si>
  <si>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</si>
  <si>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</si>
  <si>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</si>
  <si>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</si>
  <si>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</si>
  <si>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</si>
  <si>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</si>
  <si>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</si>
  <si>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</si>
  <si>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</si>
  <si>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</si>
  <si>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</si>
  <si>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</si>
  <si>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</si>
  <si>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</si>
  <si>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</si>
  <si>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</si>
  <si>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</si>
  <si>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</si>
  <si>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</si>
  <si>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</si>
  <si>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</si>
  <si>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</si>
  <si>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</si>
  <si>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</si>
  <si>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</si>
  <si>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</si>
  <si>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</si>
  <si>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</si>
  <si>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</si>
  <si>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</si>
  <si>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</si>
  <si>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</si>
  <si>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</si>
  <si>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</si>
  <si>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</si>
  <si>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</si>
  <si>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</si>
  <si>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</si>
  <si>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</si>
  <si>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</si>
  <si>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</si>
  <si>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</si>
  <si>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</si>
  <si>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</si>
  <si>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</si>
  <si>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</si>
  <si>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</si>
  <si>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</si>
  <si>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</si>
  <si>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</si>
  <si>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</si>
  <si>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</si>
  <si>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</si>
  <si>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</si>
  <si>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</si>
  <si>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</si>
  <si>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</si>
  <si>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</si>
  <si>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</si>
  <si>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</si>
  <si>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</si>
  <si>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</si>
  <si>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</si>
  <si>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</si>
  <si>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</si>
  <si>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</si>
  <si>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</si>
  <si>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</si>
  <si>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</si>
  <si>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</si>
  <si>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</si>
  <si>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</si>
  <si>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</si>
  <si>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</si>
  <si>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</si>
  <si>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</si>
  <si>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</si>
  <si>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</si>
  <si>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</si>
  <si>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</si>
  <si>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</si>
  <si>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</si>
  <si>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</si>
  <si>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</si>
  <si>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</si>
  <si>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</si>
  <si>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</si>
  <si>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</si>
  <si>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</si>
  <si>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</si>
  <si>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</si>
  <si>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</si>
  <si>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</si>
  <si>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</si>
  <si>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</si>
  <si>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</si>
  <si>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</si>
  <si>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</si>
  <si>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</si>
  <si>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</si>
  <si>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</si>
  <si>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</si>
  <si>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</si>
  <si>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</si>
  <si>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</si>
  <si>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</si>
  <si>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</si>
  <si>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</si>
  <si>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</si>
  <si>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</si>
  <si>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</si>
  <si>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</si>
  <si>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</si>
  <si>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</si>
  <si>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</si>
  <si>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</si>
  <si>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</si>
  <si>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</si>
  <si>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</si>
  <si>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</si>
  <si>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</si>
  <si>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</si>
  <si>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</si>
  <si>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</si>
  <si>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</si>
  <si>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</si>
  <si>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Value Date: 31.12.2024</t>
  </si>
  <si>
    <t>Calculation Date: 02.01.2025</t>
  </si>
  <si>
    <t>2024 12 - G0 Eur</t>
  </si>
  <si>
    <t>IR Portfolio Valuation - EMEIS</t>
  </si>
  <si>
    <t>Value Date: 30.11.2025</t>
  </si>
  <si>
    <t>Calculation Date: 01.12.2025</t>
  </si>
  <si>
    <t>2025 11 -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</si>
</sst>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amily val="2"/>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33">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4"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11" xfId="0" applyFont="1" applyFill="1" applyBorder="1" applyAlignment="1">
      <alignment horizontal="center" vertic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5"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xf>
    <xf numFmtId="0" fontId="18" fillId="49" borderId="3" xfId="0" applyFont="1" applyFill="1" applyBorder="1" applyAlignment="1">
      <alignment horizont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9">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398144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FFE48F7C-8090-48C6-B282-0DCFD41BA796}"/>
            </a:ext>
          </a:extLst>
        </xdr:cNvPr>
        <xdr:cNvPicPr>
          <a:picLocks noChangeAspect="1"/>
        </xdr:cNvPicPr>
      </xdr:nvPicPr>
      <xdr:blipFill>
        <a:blip xmlns:r="http://schemas.openxmlformats.org/officeDocument/2006/relationships" r:embed="rId2"/>
        <a:stretch>
          <a:fillRect/>
        </a:stretch>
      </xdr:blipFill>
      <xdr:spPr>
        <a:xfrm>
          <a:off x="116395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4" name="Picture 3">
          <a:extLst>
            <a:ext uri="{FF2B5EF4-FFF2-40B4-BE49-F238E27FC236}">
              <a16:creationId xmlns:a16="http://schemas.microsoft.com/office/drawing/2014/main" id="{3CE66968-BC5C-4139-801E-8DFC131150E3}"/>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5" name="Picture 2">
          <a:extLst>
            <a:ext uri="{FF2B5EF4-FFF2-40B4-BE49-F238E27FC236}">
              <a16:creationId xmlns:a16="http://schemas.microsoft.com/office/drawing/2014/main" id="{1A7C69B9-68FD-4B2C-A2A9-9BDABA0C2016}"/>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7" name="Picture 2">
          <a:extLst>
            <a:ext uri="{FF2B5EF4-FFF2-40B4-BE49-F238E27FC236}">
              <a16:creationId xmlns:a16="http://schemas.microsoft.com/office/drawing/2014/main" id="{CEC0F0CD-D58D-4F49-8C23-F48ECF99CA88}"/>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6" name="Picture 2">
          <a:extLst>
            <a:ext uri="{FF2B5EF4-FFF2-40B4-BE49-F238E27FC236}">
              <a16:creationId xmlns:a16="http://schemas.microsoft.com/office/drawing/2014/main" id="{85BDFC65-1965-430A-93B5-AC9C0231B704}"/>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K53"/>
  <sheetViews>
    <sheetView tabSelected="1" workbookViewId="0">
      <selection activeCell="J15" sqref="J15"/>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6384" width="11.42578125" style="174"/>
  </cols>
  <sheetData>
    <row r="1" spans="1:11" ht="51" x14ac:dyDescent="0.25">
      <c r="A1" s="167" t="s">
        <v>0</v>
      </c>
      <c r="B1" s="1" t="s">
        <v>1</v>
      </c>
      <c r="C1" s="1" t="s">
        <v>342</v>
      </c>
      <c r="D1" s="1" t="s">
        <v>305</v>
      </c>
      <c r="E1" s="1" t="s">
        <v>2</v>
      </c>
      <c r="F1" s="1" t="s">
        <v>3</v>
      </c>
      <c r="G1" s="1" t="s">
        <v>305</v>
      </c>
      <c r="H1" s="1" t="s">
        <v>4</v>
      </c>
      <c r="I1" s="1" t="s">
        <v>317</v>
      </c>
      <c r="J1" s="1" t="s">
        <v>305</v>
      </c>
      <c r="K1" s="168" t="s">
        <v>24</v>
      </c>
    </row>
    <row r="2" spans="1:11" ht="25.5" x14ac:dyDescent="0.25">
      <c r="A2" s="175" t="s">
        <v>5</v>
      </c>
      <c r="B2" s="176" t="s">
        <v>6</v>
      </c>
      <c r="C2" s="177">
        <v>0</v>
      </c>
      <c r="D2" s="177" t="s">
        <v>354</v>
      </c>
      <c r="E2" s="178"/>
      <c r="F2" s="178">
        <f>I2-E2-C2</f>
        <v>0</v>
      </c>
      <c r="G2" s="178"/>
      <c r="H2" s="178"/>
      <c r="I2" s="177">
        <v>0</v>
      </c>
      <c r="J2" s="177" t="s">
        <v>358</v>
      </c>
      <c r="K2" s="179" t="s">
        <v>7</v>
      </c>
    </row>
    <row r="3" spans="1:11" ht="25.5" x14ac:dyDescent="0.25">
      <c r="A3" s="180" t="s">
        <v>8</v>
      </c>
      <c r="B3" s="181" t="s">
        <v>9</v>
      </c>
      <c r="C3" s="182">
        <v>0</v>
      </c>
      <c r="D3" s="182" t="s">
        <v>354</v>
      </c>
      <c r="E3" s="183"/>
      <c r="F3" s="183"/>
      <c r="G3" s="183"/>
      <c r="H3" s="183">
        <f>I3-F3-E3-C3</f>
        <v>0</v>
      </c>
      <c r="I3" s="182">
        <v>0</v>
      </c>
      <c r="J3" s="182" t="s">
        <v>358</v>
      </c>
      <c r="K3" s="184" t="s">
        <v>10</v>
      </c>
    </row>
    <row r="4" spans="1:11" ht="38.25" x14ac:dyDescent="0.25">
      <c r="A4" s="180" t="s">
        <v>11</v>
      </c>
      <c r="B4" s="181" t="s">
        <v>9</v>
      </c>
      <c r="C4" s="185">
        <f>'2024 12 - G0 Eur'!U10+'2024 12 - G0 Eur'!U12</f>
        <v>0</v>
      </c>
      <c r="D4" s="185" t="s">
        <v>354</v>
      </c>
      <c r="E4" s="183"/>
      <c r="F4" s="186"/>
      <c r="G4" s="187" t="s">
        <v>335</v>
      </c>
      <c r="H4" s="183">
        <f>I4-F4-E4-C4</f>
        <v>0</v>
      </c>
      <c r="I4" s="185">
        <v>0</v>
      </c>
      <c r="J4" s="185" t="s">
        <v>358</v>
      </c>
      <c r="K4" s="184" t="s">
        <v>25</v>
      </c>
    </row>
    <row r="5" spans="1:11" x14ac:dyDescent="0.25">
      <c r="A5" s="188" t="s">
        <v>12</v>
      </c>
      <c r="B5" s="189"/>
      <c r="C5" s="190">
        <f>SUBTOTAL(9,C2:C4)</f>
        <v>0</v>
      </c>
      <c r="D5" s="190"/>
      <c r="E5" s="190">
        <f>SUBTOTAL(9,E2:E4)</f>
        <v>0</v>
      </c>
      <c r="F5" s="190">
        <f>SUBTOTAL(9,F2:F4)</f>
        <v>0</v>
      </c>
      <c r="G5" s="190"/>
      <c r="H5" s="190">
        <f>SUBTOTAL(9,H2:H4)</f>
        <v>0</v>
      </c>
      <c r="I5" s="190">
        <f>SUBTOTAL(9,I2:I4)</f>
        <v>0</v>
      </c>
      <c r="J5" s="190"/>
      <c r="K5" s="191"/>
    </row>
    <row r="6" spans="1:11" ht="25.5" x14ac:dyDescent="0.25">
      <c r="A6" s="175" t="s">
        <v>13</v>
      </c>
      <c r="B6" s="176" t="s">
        <v>6</v>
      </c>
      <c r="C6" s="192">
        <f>'2024 12 - G0 Eur'!V16</f>
        <v>508383.16827519424</v>
      </c>
      <c r="D6" s="192" t="s">
        <v>354</v>
      </c>
      <c r="E6" s="178"/>
      <c r="F6" s="178"/>
      <c r="G6" s="178"/>
      <c r="H6" s="183">
        <f>I6-F6-E6-C6</f>
        <v>-25328.329470066819</v>
      </c>
      <c r="I6" s="192">
        <f>'2025 11 - G0 Eur'!V16</f>
        <v>483054.83880512742</v>
      </c>
      <c r="J6" s="192" t="s">
        <v>358</v>
      </c>
      <c r="K6" s="179" t="s">
        <v>14</v>
      </c>
    </row>
    <row r="7" spans="1:11" ht="24.75" customHeight="1" x14ac:dyDescent="0.25">
      <c r="A7" s="188" t="s">
        <v>15</v>
      </c>
      <c r="B7" s="189"/>
      <c r="C7" s="190">
        <f>SUBTOTAL(9,C6)</f>
        <v>508383.16827519424</v>
      </c>
      <c r="D7" s="190"/>
      <c r="E7" s="190">
        <f>SUBTOTAL(9,E6)</f>
        <v>0</v>
      </c>
      <c r="F7" s="190">
        <f>SUBTOTAL(9,F6)</f>
        <v>0</v>
      </c>
      <c r="G7" s="190"/>
      <c r="H7" s="190">
        <f>SUBTOTAL(9,H6)</f>
        <v>-25328.329470066819</v>
      </c>
      <c r="I7" s="190">
        <f>SUBTOTAL(9,I6)</f>
        <v>483054.83880512742</v>
      </c>
      <c r="J7" s="190"/>
      <c r="K7" s="191"/>
    </row>
    <row r="8" spans="1:11" ht="24.75" customHeight="1" x14ac:dyDescent="0.25">
      <c r="A8" s="193" t="s">
        <v>16</v>
      </c>
      <c r="B8" s="194"/>
      <c r="C8" s="195">
        <f>SUBTOTAL(9,C2:C7)</f>
        <v>508383.16827519424</v>
      </c>
      <c r="D8" s="195"/>
      <c r="E8" s="195">
        <f>SUBTOTAL(9,E2:E7)</f>
        <v>0</v>
      </c>
      <c r="F8" s="195">
        <f>SUBTOTAL(9,F2:F7)</f>
        <v>0</v>
      </c>
      <c r="G8" s="195"/>
      <c r="H8" s="195">
        <f>SUBTOTAL(9,H2:H7)</f>
        <v>-25328.329470066819</v>
      </c>
      <c r="I8" s="195">
        <f>SUBTOTAL(9,I2:I7)</f>
        <v>483054.83880512742</v>
      </c>
      <c r="J8" s="195"/>
      <c r="K8" s="196"/>
    </row>
    <row r="9" spans="1:11" ht="24.75" customHeight="1" x14ac:dyDescent="0.25">
      <c r="A9" s="180" t="s">
        <v>19</v>
      </c>
      <c r="B9" s="181" t="s">
        <v>17</v>
      </c>
      <c r="C9" s="219">
        <v>0</v>
      </c>
      <c r="D9" s="219" t="s">
        <v>354</v>
      </c>
      <c r="E9" s="181"/>
      <c r="F9" s="183">
        <f>I9-C9</f>
        <v>0</v>
      </c>
      <c r="G9" s="183"/>
      <c r="H9" s="181"/>
      <c r="I9" s="219">
        <v>0</v>
      </c>
      <c r="J9" s="219" t="s">
        <v>358</v>
      </c>
      <c r="K9" s="184" t="s">
        <v>18</v>
      </c>
    </row>
    <row r="10" spans="1:11" x14ac:dyDescent="0.25">
      <c r="A10" s="193" t="s">
        <v>20</v>
      </c>
      <c r="B10" s="194"/>
      <c r="C10" s="195">
        <f>SUBTOTAL(9,C9:C9)</f>
        <v>0</v>
      </c>
      <c r="D10" s="195"/>
      <c r="E10" s="195">
        <f>SUBTOTAL(9,E9:E9)</f>
        <v>0</v>
      </c>
      <c r="F10" s="195">
        <f>SUBTOTAL(9,F9:F9)</f>
        <v>0</v>
      </c>
      <c r="G10" s="195"/>
      <c r="H10" s="195">
        <f>SUBTOTAL(9,H9:H9)</f>
        <v>0</v>
      </c>
      <c r="I10" s="195">
        <f>SUBTOTAL(9,I9:I9)</f>
        <v>0</v>
      </c>
      <c r="J10" s="195"/>
      <c r="K10" s="196"/>
    </row>
    <row r="11" spans="1:11" x14ac:dyDescent="0.25">
      <c r="A11" s="197" t="s">
        <v>21</v>
      </c>
      <c r="B11" s="198"/>
      <c r="C11" s="199">
        <f>SUBTOTAL(9,C2:C10)</f>
        <v>508383.16827519424</v>
      </c>
      <c r="D11" s="199"/>
      <c r="E11" s="199">
        <f>SUBTOTAL(9,E2:E10)</f>
        <v>0</v>
      </c>
      <c r="F11" s="199">
        <f>SUBTOTAL(9,F2:F10)</f>
        <v>0</v>
      </c>
      <c r="G11" s="199"/>
      <c r="H11" s="199">
        <f>SUBTOTAL(9,H2:H10)</f>
        <v>-25328.329470066819</v>
      </c>
      <c r="I11" s="199">
        <f>SUBTOTAL(9,I2:I10)</f>
        <v>483054.83880512742</v>
      </c>
      <c r="J11" s="199"/>
      <c r="K11" s="200"/>
    </row>
    <row r="12" spans="1:11" x14ac:dyDescent="0.25">
      <c r="A12" s="180" t="s">
        <v>22</v>
      </c>
      <c r="B12" s="181"/>
      <c r="C12" s="201">
        <f>'2024 12 - G0 Eur'!W16</f>
        <v>44.041282864166647</v>
      </c>
      <c r="D12" s="201" t="s">
        <v>354</v>
      </c>
      <c r="E12" s="183"/>
      <c r="F12" s="183">
        <f>I12-C12</f>
        <v>17130.831089596944</v>
      </c>
      <c r="G12" s="183"/>
      <c r="H12" s="183"/>
      <c r="I12" s="201">
        <f>'2025 11 - G0 Eur'!W16</f>
        <v>17174.872372461112</v>
      </c>
      <c r="J12" s="201" t="s">
        <v>358</v>
      </c>
      <c r="K12" s="202"/>
    </row>
    <row r="13" spans="1:11" ht="25.5" x14ac:dyDescent="0.25">
      <c r="A13" s="181" t="s">
        <v>341</v>
      </c>
      <c r="B13" s="181"/>
      <c r="C13" s="174" t="s">
        <v>340</v>
      </c>
      <c r="E13" s="183"/>
      <c r="F13" s="183"/>
      <c r="G13" s="183"/>
      <c r="H13" s="183"/>
      <c r="I13" s="220" t="s">
        <v>340</v>
      </c>
      <c r="K13" s="202" t="s">
        <v>23</v>
      </c>
    </row>
    <row r="14" spans="1:11" x14ac:dyDescent="0.25">
      <c r="I14" s="211"/>
    </row>
    <row r="15" spans="1:11" x14ac:dyDescent="0.25">
      <c r="A15" s="203" t="s">
        <v>312</v>
      </c>
    </row>
    <row r="16" spans="1:11"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0">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0"/>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A16" sqref="A16:XFD16"/>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4.140625" style="97" bestFit="1" customWidth="1"/>
    <col min="9" max="9" width="5.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9.57031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355</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356</v>
      </c>
      <c r="B2" s="263"/>
      <c r="C2" s="263"/>
      <c r="D2" s="263"/>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357</v>
      </c>
      <c r="B3" s="264"/>
      <c r="C3" s="264"/>
      <c r="D3" s="264"/>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17" t="s">
        <v>57</v>
      </c>
      <c r="W4" s="317"/>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18" t="s">
        <v>58</v>
      </c>
      <c r="W5" s="318"/>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customHeight="1" x14ac:dyDescent="0.2">
      <c r="A6" s="255" t="s">
        <v>59</v>
      </c>
      <c r="B6" s="250" t="s">
        <v>33</v>
      </c>
      <c r="C6" s="255" t="s">
        <v>60</v>
      </c>
      <c r="D6" s="244" t="s">
        <v>61</v>
      </c>
      <c r="E6" s="258" t="s">
        <v>62</v>
      </c>
      <c r="F6" s="258" t="s">
        <v>63</v>
      </c>
      <c r="G6" s="258" t="s">
        <v>64</v>
      </c>
      <c r="H6" s="319" t="s">
        <v>65</v>
      </c>
      <c r="I6" s="320"/>
      <c r="J6" s="325" t="s">
        <v>66</v>
      </c>
      <c r="K6" s="319" t="s">
        <v>67</v>
      </c>
      <c r="L6" s="320"/>
      <c r="M6" s="238" t="s">
        <v>68</v>
      </c>
      <c r="N6" s="239"/>
      <c r="O6" s="311" t="s">
        <v>69</v>
      </c>
      <c r="P6" s="312"/>
      <c r="Q6" s="58"/>
      <c r="R6" s="248" t="s">
        <v>70</v>
      </c>
      <c r="S6" s="248"/>
      <c r="T6" s="248"/>
      <c r="U6" s="248"/>
      <c r="V6" s="248"/>
      <c r="W6" s="249"/>
      <c r="Y6" s="244" t="s">
        <v>71</v>
      </c>
      <c r="Z6" s="255"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56"/>
      <c r="B7" s="250"/>
      <c r="C7" s="256"/>
      <c r="D7" s="245"/>
      <c r="E7" s="259"/>
      <c r="F7" s="259"/>
      <c r="G7" s="259"/>
      <c r="H7" s="321"/>
      <c r="I7" s="322"/>
      <c r="J7" s="326"/>
      <c r="K7" s="321"/>
      <c r="L7" s="322"/>
      <c r="M7" s="240"/>
      <c r="N7" s="241"/>
      <c r="O7" s="313"/>
      <c r="P7" s="314"/>
      <c r="Q7" s="58"/>
      <c r="R7" s="328" t="s">
        <v>72</v>
      </c>
      <c r="S7" s="329"/>
      <c r="T7" s="329"/>
      <c r="U7" s="329"/>
      <c r="V7" s="329"/>
      <c r="W7" s="330"/>
      <c r="Y7" s="245"/>
      <c r="Z7" s="245"/>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57"/>
      <c r="B8" s="250"/>
      <c r="C8" s="257"/>
      <c r="D8" s="246"/>
      <c r="E8" s="260"/>
      <c r="F8" s="260"/>
      <c r="G8" s="260"/>
      <c r="H8" s="323"/>
      <c r="I8" s="324"/>
      <c r="J8" s="327"/>
      <c r="K8" s="323"/>
      <c r="L8" s="324"/>
      <c r="M8" s="242"/>
      <c r="N8" s="243"/>
      <c r="O8" s="315"/>
      <c r="P8" s="316"/>
      <c r="Q8" s="58"/>
      <c r="R8" s="331" t="s">
        <v>73</v>
      </c>
      <c r="S8" s="332"/>
      <c r="T8" s="232" t="s">
        <v>74</v>
      </c>
      <c r="U8" s="232" t="s">
        <v>75</v>
      </c>
      <c r="V8" s="232" t="s">
        <v>76</v>
      </c>
      <c r="W8" s="232" t="s">
        <v>77</v>
      </c>
      <c r="Y8" s="246"/>
      <c r="Z8" s="246"/>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532608.68000000005</v>
      </c>
      <c r="Q10" s="69"/>
      <c r="R10" s="73">
        <v>1.3390985439934789E-2</v>
      </c>
      <c r="S10" s="74">
        <v>7132.155079062888</v>
      </c>
      <c r="T10" s="74">
        <v>7132.155079062888</v>
      </c>
      <c r="U10" s="74">
        <v>0</v>
      </c>
      <c r="V10" s="74">
        <v>5710.7556643128873</v>
      </c>
      <c r="W10" s="74">
        <v>1421.3994147500002</v>
      </c>
      <c r="X10" s="75"/>
      <c r="Y10" s="75" t="s">
        <v>345</v>
      </c>
    </row>
    <row r="11" spans="1:91" x14ac:dyDescent="0.25">
      <c r="A11" s="69" t="s">
        <v>79</v>
      </c>
      <c r="B11" s="69" t="s">
        <v>338</v>
      </c>
      <c r="C11" s="69">
        <v>20</v>
      </c>
      <c r="D11" s="69" t="s">
        <v>80</v>
      </c>
      <c r="E11" s="70">
        <v>44027</v>
      </c>
      <c r="F11" s="70">
        <v>44027</v>
      </c>
      <c r="G11" s="70">
        <v>47662</v>
      </c>
      <c r="H11" s="69" t="s">
        <v>86</v>
      </c>
      <c r="I11" s="69" t="s">
        <v>94</v>
      </c>
      <c r="J11" s="71">
        <v>0</v>
      </c>
      <c r="K11" s="69" t="s">
        <v>95</v>
      </c>
      <c r="L11" s="69" t="s">
        <v>343</v>
      </c>
      <c r="M11" s="69" t="s">
        <v>72</v>
      </c>
      <c r="N11" s="72">
        <v>12000000</v>
      </c>
      <c r="O11" s="69" t="s">
        <v>72</v>
      </c>
      <c r="P11" s="72">
        <v>8000000</v>
      </c>
      <c r="Q11" s="69"/>
      <c r="R11" s="73">
        <v>7.5541563200151193E-2</v>
      </c>
      <c r="S11" s="74">
        <v>604332.50560120959</v>
      </c>
      <c r="T11" s="74">
        <v>604332.50560120959</v>
      </c>
      <c r="U11" s="74">
        <v>0</v>
      </c>
      <c r="V11" s="74">
        <v>577221.39449009846</v>
      </c>
      <c r="W11" s="74">
        <v>27111.111111111109</v>
      </c>
      <c r="X11" s="75"/>
      <c r="Y11" s="75" t="s">
        <v>346</v>
      </c>
    </row>
    <row r="12" spans="1:91" x14ac:dyDescent="0.25">
      <c r="A12" s="69" t="s">
        <v>79</v>
      </c>
      <c r="B12" s="69" t="s">
        <v>333</v>
      </c>
      <c r="C12" s="69">
        <v>22</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3925657.89</v>
      </c>
      <c r="Q12" s="69"/>
      <c r="R12" s="76">
        <v>-9.2932708867438929E-3</v>
      </c>
      <c r="S12" s="77">
        <v>-36482.20218045346</v>
      </c>
      <c r="T12" s="77">
        <v>-36482.20218045346</v>
      </c>
      <c r="U12" s="74">
        <v>0</v>
      </c>
      <c r="V12" s="77">
        <v>-32757.189027053537</v>
      </c>
      <c r="W12" s="77">
        <v>-3725.0131533999993</v>
      </c>
      <c r="X12" s="75"/>
      <c r="Y12" s="75" t="s">
        <v>347</v>
      </c>
    </row>
    <row r="13" spans="1:91" x14ac:dyDescent="0.25">
      <c r="A13" s="78" t="s">
        <v>79</v>
      </c>
      <c r="B13" s="78" t="s">
        <v>334</v>
      </c>
      <c r="C13" s="78">
        <v>23</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8043750</v>
      </c>
      <c r="Q13" s="78"/>
      <c r="R13" s="82">
        <v>-9.293270840370519E-3</v>
      </c>
      <c r="S13" s="83">
        <v>-74752.747322230367</v>
      </c>
      <c r="T13" s="83">
        <v>-74752.747322230367</v>
      </c>
      <c r="U13" s="84">
        <v>0</v>
      </c>
      <c r="V13" s="83">
        <v>-67120.122322230367</v>
      </c>
      <c r="W13" s="83">
        <v>-7632.625</v>
      </c>
      <c r="X13" s="75"/>
      <c r="Y13" s="75" t="s">
        <v>348</v>
      </c>
    </row>
    <row r="14" spans="1:91" s="68" customFormat="1" ht="12.75" x14ac:dyDescent="0.2">
      <c r="A14" s="61"/>
      <c r="B14" s="61"/>
      <c r="C14" s="61"/>
      <c r="D14" s="61"/>
      <c r="E14" s="62"/>
      <c r="F14" s="62"/>
      <c r="G14" s="62"/>
      <c r="H14" s="61"/>
      <c r="I14" s="61"/>
      <c r="J14" s="63"/>
      <c r="K14" s="61"/>
      <c r="L14" s="61"/>
      <c r="M14" s="61"/>
      <c r="N14" s="64"/>
      <c r="O14" s="61"/>
      <c r="P14" s="64">
        <v>20502016.57</v>
      </c>
      <c r="Q14" s="61"/>
      <c r="R14" s="65"/>
      <c r="S14" s="66">
        <v>500229.71117758867</v>
      </c>
      <c r="T14" s="66">
        <v>500229.71117758867</v>
      </c>
      <c r="U14" s="66">
        <v>0</v>
      </c>
      <c r="V14" s="66">
        <v>483054.83880512742</v>
      </c>
      <c r="W14" s="66">
        <v>17174.872372461112</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20502016.57</v>
      </c>
      <c r="Q16" s="88"/>
      <c r="R16" s="89"/>
      <c r="S16" s="102">
        <v>500229.71117758867</v>
      </c>
      <c r="T16" s="102">
        <v>500229.71117758867</v>
      </c>
      <c r="U16" s="102">
        <v>0</v>
      </c>
      <c r="V16" s="102">
        <v>483054.83880512742</v>
      </c>
      <c r="W16" s="102">
        <v>17174.872372461112</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B38" sqref="B38"/>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55" t="s">
        <v>264</v>
      </c>
      <c r="B6" s="250" t="s">
        <v>33</v>
      </c>
      <c r="C6" s="250" t="s">
        <v>60</v>
      </c>
      <c r="D6" s="250" t="s">
        <v>61</v>
      </c>
      <c r="E6" s="258" t="s">
        <v>265</v>
      </c>
      <c r="F6" s="258" t="s">
        <v>266</v>
      </c>
      <c r="G6" s="258" t="s">
        <v>267</v>
      </c>
      <c r="H6" s="238" t="s">
        <v>268</v>
      </c>
      <c r="I6" s="244" t="s">
        <v>65</v>
      </c>
      <c r="J6" s="238" t="s">
        <v>269</v>
      </c>
      <c r="K6" s="239"/>
      <c r="L6" s="238" t="s">
        <v>268</v>
      </c>
      <c r="M6" s="244" t="s">
        <v>65</v>
      </c>
      <c r="N6" s="238" t="s">
        <v>270</v>
      </c>
      <c r="O6" s="239"/>
      <c r="P6" s="244" t="s">
        <v>271</v>
      </c>
      <c r="Q6" s="238" t="s">
        <v>66</v>
      </c>
      <c r="R6" s="239"/>
      <c r="S6" s="238" t="s">
        <v>272</v>
      </c>
      <c r="T6" s="239"/>
      <c r="U6" s="230"/>
      <c r="V6" s="247" t="s">
        <v>70</v>
      </c>
      <c r="W6" s="248"/>
      <c r="X6" s="248"/>
      <c r="Y6" s="248"/>
      <c r="Z6" s="248"/>
      <c r="AA6" s="249"/>
      <c r="AC6" s="250" t="s">
        <v>71</v>
      </c>
    </row>
    <row r="7" spans="1:29" s="59" customFormat="1" ht="12.75" x14ac:dyDescent="0.2">
      <c r="A7" s="256"/>
      <c r="B7" s="250"/>
      <c r="C7" s="250"/>
      <c r="D7" s="250"/>
      <c r="E7" s="259"/>
      <c r="F7" s="259"/>
      <c r="G7" s="259"/>
      <c r="H7" s="240"/>
      <c r="I7" s="245"/>
      <c r="J7" s="240"/>
      <c r="K7" s="241"/>
      <c r="L7" s="240"/>
      <c r="M7" s="245"/>
      <c r="N7" s="240"/>
      <c r="O7" s="241"/>
      <c r="P7" s="245"/>
      <c r="Q7" s="240"/>
      <c r="R7" s="241"/>
      <c r="S7" s="240"/>
      <c r="T7" s="241"/>
      <c r="U7" s="230"/>
      <c r="V7" s="251" t="s">
        <v>273</v>
      </c>
      <c r="W7" s="251" t="s">
        <v>274</v>
      </c>
      <c r="X7" s="247" t="s">
        <v>72</v>
      </c>
      <c r="Y7" s="248"/>
      <c r="Z7" s="248"/>
      <c r="AA7" s="249"/>
      <c r="AC7" s="250"/>
    </row>
    <row r="8" spans="1:29" s="59" customFormat="1" ht="12.75" x14ac:dyDescent="0.2">
      <c r="A8" s="257"/>
      <c r="B8" s="250"/>
      <c r="C8" s="250"/>
      <c r="D8" s="250"/>
      <c r="E8" s="260"/>
      <c r="F8" s="260"/>
      <c r="G8" s="260"/>
      <c r="H8" s="242"/>
      <c r="I8" s="246"/>
      <c r="J8" s="242"/>
      <c r="K8" s="243"/>
      <c r="L8" s="242"/>
      <c r="M8" s="246"/>
      <c r="N8" s="242"/>
      <c r="O8" s="243"/>
      <c r="P8" s="246"/>
      <c r="Q8" s="242"/>
      <c r="R8" s="243"/>
      <c r="S8" s="242"/>
      <c r="T8" s="243"/>
      <c r="U8" s="230"/>
      <c r="V8" s="252"/>
      <c r="W8" s="252"/>
      <c r="X8" s="253" t="s">
        <v>275</v>
      </c>
      <c r="Y8" s="254"/>
      <c r="Z8" s="231" t="s">
        <v>74</v>
      </c>
      <c r="AA8" s="231" t="s">
        <v>75</v>
      </c>
      <c r="AC8" s="250"/>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61" t="s">
        <v>30</v>
      </c>
      <c r="G2" s="26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258</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6" priority="1" operator="lessThan">
      <formula>0</formula>
    </cfRule>
  </conditionalFormatting>
  <conditionalFormatting sqref="T1:W3 S4:U6 V6:W6 T8:W8">
    <cfRule type="cellIs" dxfId="5"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67" t="s">
        <v>264</v>
      </c>
      <c r="B6" s="270" t="s">
        <v>33</v>
      </c>
      <c r="C6" s="270" t="s">
        <v>60</v>
      </c>
      <c r="D6" s="270" t="s">
        <v>61</v>
      </c>
      <c r="E6" s="274" t="s">
        <v>265</v>
      </c>
      <c r="F6" s="274" t="s">
        <v>266</v>
      </c>
      <c r="G6" s="274" t="s">
        <v>267</v>
      </c>
      <c r="H6" s="293" t="s">
        <v>268</v>
      </c>
      <c r="I6" s="271" t="s">
        <v>65</v>
      </c>
      <c r="J6" s="293" t="s">
        <v>269</v>
      </c>
      <c r="K6" s="294"/>
      <c r="L6" s="293" t="s">
        <v>268</v>
      </c>
      <c r="M6" s="271" t="s">
        <v>65</v>
      </c>
      <c r="N6" s="293" t="s">
        <v>270</v>
      </c>
      <c r="O6" s="294"/>
      <c r="P6" s="271" t="s">
        <v>271</v>
      </c>
      <c r="Q6" s="293" t="s">
        <v>66</v>
      </c>
      <c r="R6" s="294"/>
      <c r="S6" s="293" t="s">
        <v>272</v>
      </c>
      <c r="T6" s="294"/>
      <c r="U6" s="123"/>
      <c r="V6" s="307" t="s">
        <v>70</v>
      </c>
      <c r="W6" s="277"/>
      <c r="X6" s="277"/>
      <c r="Y6" s="277"/>
      <c r="Z6" s="277"/>
      <c r="AA6" s="278"/>
      <c r="AC6" s="270" t="s">
        <v>71</v>
      </c>
    </row>
    <row r="7" spans="1:29" s="59" customFormat="1" ht="12.75" x14ac:dyDescent="0.2">
      <c r="A7" s="268"/>
      <c r="B7" s="270"/>
      <c r="C7" s="270"/>
      <c r="D7" s="270"/>
      <c r="E7" s="275"/>
      <c r="F7" s="275"/>
      <c r="G7" s="275"/>
      <c r="H7" s="295"/>
      <c r="I7" s="272"/>
      <c r="J7" s="295"/>
      <c r="K7" s="296"/>
      <c r="L7" s="295"/>
      <c r="M7" s="272"/>
      <c r="N7" s="295"/>
      <c r="O7" s="296"/>
      <c r="P7" s="272"/>
      <c r="Q7" s="295"/>
      <c r="R7" s="296"/>
      <c r="S7" s="295"/>
      <c r="T7" s="296"/>
      <c r="U7" s="123"/>
      <c r="V7" s="305" t="s">
        <v>273</v>
      </c>
      <c r="W7" s="305" t="s">
        <v>274</v>
      </c>
      <c r="X7" s="307" t="s">
        <v>72</v>
      </c>
      <c r="Y7" s="277"/>
      <c r="Z7" s="277"/>
      <c r="AA7" s="278"/>
      <c r="AC7" s="270"/>
    </row>
    <row r="8" spans="1:29" s="59" customFormat="1" ht="12.75" x14ac:dyDescent="0.2">
      <c r="A8" s="269"/>
      <c r="B8" s="270"/>
      <c r="C8" s="270"/>
      <c r="D8" s="270"/>
      <c r="E8" s="276"/>
      <c r="F8" s="276"/>
      <c r="G8" s="276"/>
      <c r="H8" s="297"/>
      <c r="I8" s="273"/>
      <c r="J8" s="297"/>
      <c r="K8" s="298"/>
      <c r="L8" s="297"/>
      <c r="M8" s="273"/>
      <c r="N8" s="297"/>
      <c r="O8" s="298"/>
      <c r="P8" s="273"/>
      <c r="Q8" s="297"/>
      <c r="R8" s="298"/>
      <c r="S8" s="297"/>
      <c r="T8" s="298"/>
      <c r="U8" s="123"/>
      <c r="V8" s="306"/>
      <c r="W8" s="306"/>
      <c r="X8" s="308" t="s">
        <v>275</v>
      </c>
      <c r="Y8" s="309"/>
      <c r="Z8" s="124" t="s">
        <v>74</v>
      </c>
      <c r="AA8" s="124" t="s">
        <v>75</v>
      </c>
      <c r="AC8" s="270"/>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D27" sqref="D2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37">
        <v>45657</v>
      </c>
      <c r="O1" s="2"/>
    </row>
    <row r="2" spans="1:16" x14ac:dyDescent="0.25">
      <c r="A2" s="3" t="s">
        <v>27</v>
      </c>
      <c r="B2" s="4" t="s">
        <v>28</v>
      </c>
      <c r="C2" s="5" t="s">
        <v>29</v>
      </c>
      <c r="D2" s="5" t="s">
        <v>29</v>
      </c>
      <c r="E2" s="5" t="s">
        <v>29</v>
      </c>
      <c r="F2" s="261" t="s">
        <v>30</v>
      </c>
      <c r="G2" s="310"/>
      <c r="H2" s="310"/>
      <c r="I2" s="310"/>
      <c r="J2" s="310"/>
      <c r="K2" s="310"/>
      <c r="L2" s="262"/>
      <c r="M2" s="224"/>
      <c r="N2" s="233"/>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34">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35">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35">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35">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35">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35">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35">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35">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35"/>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35"/>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36"/>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4"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A6" sqref="A6:Z8"/>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352</v>
      </c>
      <c r="B2" s="263"/>
      <c r="C2" s="263"/>
      <c r="D2" s="263"/>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353</v>
      </c>
      <c r="B3" s="264"/>
      <c r="C3" s="264"/>
      <c r="D3" s="264"/>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17" t="s">
        <v>57</v>
      </c>
      <c r="W4" s="317"/>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18" t="s">
        <v>58</v>
      </c>
      <c r="W5" s="318"/>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55" t="s">
        <v>59</v>
      </c>
      <c r="B6" s="250" t="s">
        <v>33</v>
      </c>
      <c r="C6" s="255" t="s">
        <v>60</v>
      </c>
      <c r="D6" s="244" t="s">
        <v>61</v>
      </c>
      <c r="E6" s="258" t="s">
        <v>62</v>
      </c>
      <c r="F6" s="258" t="s">
        <v>63</v>
      </c>
      <c r="G6" s="258" t="s">
        <v>64</v>
      </c>
      <c r="H6" s="319" t="s">
        <v>65</v>
      </c>
      <c r="I6" s="320"/>
      <c r="J6" s="325" t="s">
        <v>66</v>
      </c>
      <c r="K6" s="319" t="s">
        <v>67</v>
      </c>
      <c r="L6" s="320"/>
      <c r="M6" s="238" t="s">
        <v>68</v>
      </c>
      <c r="N6" s="239"/>
      <c r="O6" s="311" t="s">
        <v>69</v>
      </c>
      <c r="P6" s="312"/>
      <c r="Q6" s="58"/>
      <c r="R6" s="248" t="s">
        <v>70</v>
      </c>
      <c r="S6" s="248"/>
      <c r="T6" s="248"/>
      <c r="U6" s="248"/>
      <c r="V6" s="248"/>
      <c r="W6" s="249"/>
      <c r="Y6" s="244" t="s">
        <v>71</v>
      </c>
      <c r="Z6" s="255"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56"/>
      <c r="B7" s="250"/>
      <c r="C7" s="256"/>
      <c r="D7" s="245"/>
      <c r="E7" s="259"/>
      <c r="F7" s="259"/>
      <c r="G7" s="259"/>
      <c r="H7" s="321"/>
      <c r="I7" s="322"/>
      <c r="J7" s="326"/>
      <c r="K7" s="321"/>
      <c r="L7" s="322"/>
      <c r="M7" s="240"/>
      <c r="N7" s="241"/>
      <c r="O7" s="313"/>
      <c r="P7" s="314"/>
      <c r="Q7" s="58"/>
      <c r="R7" s="328" t="s">
        <v>72</v>
      </c>
      <c r="S7" s="329"/>
      <c r="T7" s="329"/>
      <c r="U7" s="329"/>
      <c r="V7" s="329"/>
      <c r="W7" s="330"/>
      <c r="Y7" s="245"/>
      <c r="Z7" s="245"/>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57"/>
      <c r="B8" s="250"/>
      <c r="C8" s="257"/>
      <c r="D8" s="246"/>
      <c r="E8" s="260"/>
      <c r="F8" s="260"/>
      <c r="G8" s="260"/>
      <c r="H8" s="323"/>
      <c r="I8" s="324"/>
      <c r="J8" s="327"/>
      <c r="K8" s="323"/>
      <c r="L8" s="324"/>
      <c r="M8" s="242"/>
      <c r="N8" s="243"/>
      <c r="O8" s="315"/>
      <c r="P8" s="316"/>
      <c r="Q8" s="58"/>
      <c r="R8" s="331" t="s">
        <v>73</v>
      </c>
      <c r="S8" s="332"/>
      <c r="T8" s="232" t="s">
        <v>74</v>
      </c>
      <c r="U8" s="232" t="s">
        <v>75</v>
      </c>
      <c r="V8" s="232" t="s">
        <v>76</v>
      </c>
      <c r="W8" s="232" t="s">
        <v>77</v>
      </c>
      <c r="Y8" s="246"/>
      <c r="Z8" s="246"/>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3"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11 - FX</vt:lpstr>
      <vt:lpstr>Lissage VT 2018</vt:lpstr>
      <vt:lpstr>Kérius - 2017 12 non G0 Eur</vt:lpstr>
      <vt:lpstr>Kérius - 2017 12 non G0 CHF</vt:lpstr>
      <vt:lpstr>Kérius - 2017 12 - Change</vt:lpstr>
      <vt:lpstr>Lissage VT DEF</vt:lpstr>
      <vt:lpstr>Kérius - 2017 12 G0 Eur</vt:lpstr>
      <vt:lpstr>2024 12 - G0 Eur</vt:lpstr>
      <vt:lpstr>2025 11 - G0 Eur</vt:lpstr>
      <vt:lpstr>'2024 12 - G0 Eur'!fxPortfolioInput</vt:lpstr>
      <vt:lpstr>'2025 11 - G0 Eur'!fxPortfolioInput</vt:lpstr>
      <vt:lpstr>'2024 12 - G0 Eur'!Zone_d_impression</vt:lpstr>
      <vt:lpstr>'2025 11 -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2025-12-01T13:12:48Z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