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970B9998-60EB-4FF1-9FDD-A006B3B06AE2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Résumé!$A$6:$FR$28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R10" i="1" l="1"/>
  <c r="FQ10" i="1"/>
  <c r="FO10" i="1"/>
  <c r="FP16" i="1"/>
  <c r="FO15" i="1"/>
  <c r="FO11" i="1"/>
  <c r="FR12" i="1"/>
  <c r="FR18" i="1" s="1"/>
  <c r="FQ13" i="1"/>
  <c r="FQ18" i="1" s="1"/>
  <c r="FP14" i="1"/>
  <c r="FK18" i="1"/>
  <c r="FF18" i="1"/>
  <c r="FH18" i="1"/>
  <c r="FJ18" i="1"/>
  <c r="FM18" i="1"/>
  <c r="FO18" i="1"/>
  <c r="FP18" i="1"/>
  <c r="FT14" i="1"/>
  <c r="FT13" i="1"/>
  <c r="FT11" i="1"/>
  <c r="FT18" i="1" s="1"/>
  <c r="FT12" i="1"/>
  <c r="FT15" i="1"/>
  <c r="FT16" i="1"/>
  <c r="FT10" i="1"/>
  <c r="FR13" i="1"/>
  <c r="FR15" i="1"/>
  <c r="FR16" i="1"/>
  <c r="FR14" i="1"/>
  <c r="FR11" i="1"/>
  <c r="FQ15" i="1"/>
  <c r="FQ16" i="1"/>
  <c r="FQ14" i="1"/>
  <c r="FQ12" i="1"/>
  <c r="FQ11" i="1"/>
  <c r="FP15" i="1"/>
  <c r="FP13" i="1"/>
  <c r="FP12" i="1"/>
  <c r="FP11" i="1"/>
  <c r="FP10" i="1"/>
  <c r="FO12" i="1"/>
  <c r="FO16" i="1"/>
  <c r="FO14" i="1"/>
  <c r="FO13" i="1"/>
  <c r="FL18" i="1"/>
  <c r="FI18" i="1"/>
  <c r="FG18" i="1"/>
  <c r="FM16" i="1" l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EZ18" i="1" l="1"/>
  <c r="EY18" i="1"/>
  <c r="EX18" i="1"/>
  <c r="EW18" i="1"/>
  <c r="FD16" i="1"/>
  <c r="FC16" i="1"/>
  <c r="FB16" i="1"/>
  <c r="FD15" i="1"/>
  <c r="FC15" i="1"/>
  <c r="FB15" i="1"/>
  <c r="FB18" i="1" s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C18" i="1" l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<sst xmlns="http://schemas.openxmlformats.org/spreadsheetml/2006/main" count="497" uniqueCount="129">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</sst>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6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W142"/>
  <sheetViews>
    <sheetView showGridLines="0" tabSelected="1" zoomScale="55" zoomScaleNormal="55" workbookViewId="0">
      <pane xSplit="8" topLeftCell="FC1" activePane="topRight" state="frozen"/>
      <selection pane="topRight" activeCell="FT24" sqref="FT24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3" width="20.140625" style="1" customWidth="1"/>
    <col min="174" max="174" width="22" style="1" customWidth="1"/>
    <col min="175" max="175" width="9.140625" style="1"/>
    <col min="176" max="176" width="16.5703125" style="1" bestFit="1" customWidth="1"/>
    <col min="177" max="177" width="21.7109375" style="1" customWidth="1"/>
    <col min="178" max="16384" width="9.140625" style="1"/>
  </cols>
  <sheetData>
    <row r="1" spans="1:179" ht="31.5" x14ac:dyDescent="0.5">
      <c r="A1" s="3" t="s">
        <v>26</v>
      </c>
      <c r="B1" s="4"/>
      <c r="C1" s="4"/>
      <c r="D1" s="4"/>
    </row>
    <row r="2" spans="1:179" ht="15.75" x14ac:dyDescent="0.25">
      <c r="A2" s="166"/>
      <c r="B2" s="166"/>
      <c r="C2" s="166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</row>
    <row r="3" spans="1:179" ht="15.75" x14ac:dyDescent="0.25">
      <c r="A3" s="167"/>
      <c r="B3" s="167"/>
      <c r="C3" s="167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</row>
    <row r="4" spans="1:17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</row>
    <row r="5" spans="1:179" ht="15.75" customHeight="1" x14ac:dyDescent="0.2">
      <c r="A5" s="18"/>
      <c r="B5" s="18"/>
      <c r="C5" s="18"/>
      <c r="D5" s="18"/>
      <c r="E5" s="168" t="s">
        <v>12</v>
      </c>
      <c r="F5" s="168"/>
      <c r="G5" s="168"/>
      <c r="H5" s="19"/>
      <c r="I5" s="154" t="s">
        <v>23</v>
      </c>
      <c r="J5" s="155"/>
      <c r="K5" s="155"/>
      <c r="L5" s="155"/>
      <c r="M5" s="155"/>
      <c r="N5" s="155"/>
      <c r="O5" s="155"/>
      <c r="P5" s="156"/>
      <c r="Q5" s="19"/>
      <c r="R5" s="154" t="s">
        <v>25</v>
      </c>
      <c r="S5" s="155"/>
      <c r="T5" s="155"/>
      <c r="U5" s="155"/>
      <c r="V5" s="155"/>
      <c r="W5" s="155"/>
      <c r="X5" s="155"/>
      <c r="Y5" s="156"/>
      <c r="Z5" s="19"/>
      <c r="AA5" s="154" t="s">
        <v>19</v>
      </c>
      <c r="AB5" s="155"/>
      <c r="AC5" s="155"/>
      <c r="AD5" s="155"/>
      <c r="AE5" s="155"/>
      <c r="AF5" s="155"/>
      <c r="AG5" s="155"/>
      <c r="AH5" s="156"/>
      <c r="AJ5" s="154" t="s">
        <v>80</v>
      </c>
      <c r="AK5" s="155"/>
      <c r="AL5" s="155"/>
      <c r="AM5" s="155"/>
      <c r="AN5" s="155"/>
      <c r="AO5" s="155"/>
      <c r="AP5" s="155"/>
      <c r="AQ5" s="156"/>
      <c r="AR5" s="19"/>
      <c r="AS5" s="154" t="s">
        <v>93</v>
      </c>
      <c r="AT5" s="155"/>
      <c r="AU5" s="155"/>
      <c r="AV5" s="155"/>
      <c r="AW5" s="155"/>
      <c r="AX5" s="155"/>
      <c r="AY5" s="155"/>
      <c r="AZ5" s="156"/>
      <c r="BB5" s="154" t="s">
        <v>105</v>
      </c>
      <c r="BC5" s="155"/>
      <c r="BD5" s="155"/>
      <c r="BE5" s="155"/>
      <c r="BF5" s="155"/>
      <c r="BG5" s="155"/>
      <c r="BH5" s="155"/>
      <c r="BI5" s="156"/>
      <c r="BK5" s="154" t="s">
        <v>116</v>
      </c>
      <c r="BL5" s="155"/>
      <c r="BM5" s="155"/>
      <c r="BN5" s="155"/>
      <c r="BO5" s="155"/>
      <c r="BP5" s="155"/>
      <c r="BQ5" s="155"/>
      <c r="BR5" s="156"/>
      <c r="BT5" s="154" t="s">
        <v>118</v>
      </c>
      <c r="BU5" s="155"/>
      <c r="BV5" s="155"/>
      <c r="BW5" s="155"/>
      <c r="BX5" s="155"/>
      <c r="BY5" s="155"/>
      <c r="BZ5" s="155"/>
      <c r="CA5" s="156"/>
      <c r="CC5" s="154" t="s">
        <v>119</v>
      </c>
      <c r="CD5" s="155"/>
      <c r="CE5" s="155"/>
      <c r="CF5" s="155"/>
      <c r="CG5" s="155"/>
      <c r="CH5" s="155"/>
      <c r="CI5" s="155"/>
      <c r="CJ5" s="156"/>
      <c r="CL5" s="154" t="s">
        <v>120</v>
      </c>
      <c r="CM5" s="155"/>
      <c r="CN5" s="155"/>
      <c r="CO5" s="155"/>
      <c r="CP5" s="155"/>
      <c r="CQ5" s="155"/>
      <c r="CR5" s="155"/>
      <c r="CS5" s="156"/>
      <c r="CU5" s="154" t="s">
        <v>121</v>
      </c>
      <c r="CV5" s="155"/>
      <c r="CW5" s="155"/>
      <c r="CX5" s="155"/>
      <c r="CY5" s="155"/>
      <c r="CZ5" s="155"/>
      <c r="DA5" s="155"/>
      <c r="DB5" s="156"/>
      <c r="DD5" s="154" t="s">
        <v>122</v>
      </c>
      <c r="DE5" s="155"/>
      <c r="DF5" s="155"/>
      <c r="DG5" s="155"/>
      <c r="DH5" s="155"/>
      <c r="DI5" s="155"/>
      <c r="DJ5" s="155"/>
      <c r="DK5" s="156"/>
      <c r="DM5" s="154" t="s">
        <v>123</v>
      </c>
      <c r="DN5" s="155"/>
      <c r="DO5" s="155"/>
      <c r="DP5" s="155"/>
      <c r="DQ5" s="155"/>
      <c r="DR5" s="155"/>
      <c r="DS5" s="155"/>
      <c r="DT5" s="156"/>
      <c r="DV5" s="154" t="s">
        <v>124</v>
      </c>
      <c r="DW5" s="155"/>
      <c r="DX5" s="155"/>
      <c r="DY5" s="155"/>
      <c r="DZ5" s="155"/>
      <c r="EA5" s="155"/>
      <c r="EB5" s="155"/>
      <c r="EC5" s="156"/>
      <c r="EE5" s="154" t="s">
        <v>125</v>
      </c>
      <c r="EF5" s="155"/>
      <c r="EG5" s="155"/>
      <c r="EH5" s="155"/>
      <c r="EI5" s="155"/>
      <c r="EJ5" s="155"/>
      <c r="EK5" s="155"/>
      <c r="EL5" s="156"/>
      <c r="EN5" s="154" t="s">
        <v>126</v>
      </c>
      <c r="EO5" s="155"/>
      <c r="EP5" s="155"/>
      <c r="EQ5" s="155"/>
      <c r="ER5" s="155"/>
      <c r="ES5" s="155"/>
      <c r="ET5" s="155"/>
      <c r="EU5" s="156"/>
      <c r="EW5" s="154" t="s">
        <v>127</v>
      </c>
      <c r="EX5" s="155"/>
      <c r="EY5" s="155"/>
      <c r="EZ5" s="155"/>
      <c r="FA5" s="155"/>
      <c r="FB5" s="155"/>
      <c r="FC5" s="155"/>
      <c r="FD5" s="156"/>
      <c r="FF5" s="154" t="s">
        <v>128</v>
      </c>
      <c r="FG5" s="155"/>
      <c r="FH5" s="155"/>
      <c r="FI5" s="155"/>
      <c r="FJ5" s="155"/>
      <c r="FK5" s="155"/>
      <c r="FL5" s="155"/>
      <c r="FM5" s="156"/>
      <c r="FO5" s="163" t="s">
        <v>32</v>
      </c>
      <c r="FP5" s="164"/>
      <c r="FQ5" s="164"/>
      <c r="FR5" s="165"/>
      <c r="FT5" s="160" t="s">
        <v>97</v>
      </c>
      <c r="FU5" s="161"/>
      <c r="FV5" s="161"/>
      <c r="FW5" s="162"/>
    </row>
    <row r="6" spans="1:179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42" t="s">
        <v>4</v>
      </c>
      <c r="FP6" s="46" t="s">
        <v>31</v>
      </c>
      <c r="FQ6" s="46" t="s">
        <v>24</v>
      </c>
      <c r="FR6" s="47" t="s">
        <v>37</v>
      </c>
      <c r="FT6" s="104" t="s">
        <v>4</v>
      </c>
    </row>
    <row r="7" spans="1:179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9"/>
      <c r="FP7" s="150"/>
      <c r="FQ7" s="150"/>
      <c r="FR7" s="151"/>
      <c r="FT7" s="115"/>
    </row>
    <row r="8" spans="1:179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6"/>
      <c r="FP8" s="45"/>
      <c r="FQ8" s="45"/>
      <c r="FR8" s="43"/>
      <c r="FT8" s="115"/>
    </row>
    <row r="9" spans="1:179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31"/>
      <c r="FT9" s="115"/>
    </row>
    <row r="10" spans="1:179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146">
        <f>FH10-ABS($G10)</f>
        <v>-1449900.2282753501</v>
      </c>
      <c r="FP10" s="45">
        <f>FG10-ABS($F10)</f>
        <v>0</v>
      </c>
      <c r="FQ10" s="45">
        <f>FF10-ABS($E10)</f>
        <v>-1449900.2282753501</v>
      </c>
      <c r="FR10" s="43">
        <f>$E10-FI10</f>
        <v>1449900.2282753501</v>
      </c>
      <c r="FT10" s="115">
        <f>FH10-ABS(AL10)</f>
        <v>-639411.63717973791</v>
      </c>
    </row>
    <row r="11" spans="1:179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76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77">IF(EZ11="",FI11-$E11,FI11-EZ11)</f>
        <v>17008.287787331385</v>
      </c>
      <c r="FL11" s="38">
        <f t="shared" si="74"/>
        <v>-929252.57151077036</v>
      </c>
      <c r="FM11" s="31">
        <v>1907585.4140858699</v>
      </c>
      <c r="FO11" s="25">
        <f>FH11-ABS($G11)</f>
        <v>-1303411.3708291741</v>
      </c>
      <c r="FP11" s="26">
        <f t="shared" ref="FP11:FP16" si="78">FG11-ABS($F11)</f>
        <v>1403394.7009266166</v>
      </c>
      <c r="FQ11" s="26">
        <f t="shared" ref="FQ11:FQ16" si="79">FF11-ABS($E11)</f>
        <v>99983.330097449478</v>
      </c>
      <c r="FR11" s="31">
        <f t="shared" ref="FR11:FR16" si="80">$E11-FI11</f>
        <v>2225994.7030079025</v>
      </c>
      <c r="FT11" s="115">
        <f>FH11-ABS(AL11)</f>
        <v>-583538.68098563259</v>
      </c>
    </row>
    <row r="12" spans="1:179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81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82">IF(EP12="",EY12-ABS($G12),EY12-EP12)</f>
        <v>1115.1984480040846</v>
      </c>
      <c r="FB12" s="39">
        <f t="shared" si="76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83">IF(EY12="",FH12-ABS($G12),FH12-EY12)</f>
        <v>-10405.92381169775</v>
      </c>
      <c r="FK12" s="39">
        <f t="shared" si="77"/>
        <v>1774.7965881866694</v>
      </c>
      <c r="FL12" s="39">
        <f t="shared" si="74"/>
        <v>-601163.80060917907</v>
      </c>
      <c r="FM12" s="10">
        <f>FF12-FI12</f>
        <v>1326788.284829115</v>
      </c>
      <c r="FO12" s="146">
        <f>FH12-ABS($G12)</f>
        <v>-1827229.9906893626</v>
      </c>
      <c r="FP12" s="45">
        <f t="shared" si="78"/>
        <v>1070893.6994989861</v>
      </c>
      <c r="FQ12" s="45">
        <f t="shared" si="79"/>
        <v>-756336.29119037651</v>
      </c>
      <c r="FR12" s="43">
        <f>$E12-FI12</f>
        <v>2083124.5760194915</v>
      </c>
      <c r="FT12" s="115">
        <f t="shared" ref="FT11:FT16" si="84">FH12-ABS(AL12)</f>
        <v>-993077.84053479519</v>
      </c>
    </row>
    <row r="13" spans="1:179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85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86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87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88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76"/>
        <v>213224.79100252921</v>
      </c>
      <c r="FC13" s="38">
        <f t="shared" si="71"/>
        <v>1547532.6360165263</v>
      </c>
      <c r="FD13" s="31">
        <f t="shared" ref="FD13:FD16" si="89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77"/>
        <v>83091.63591956906</v>
      </c>
      <c r="FL13" s="38">
        <f t="shared" si="74"/>
        <v>-2927423.3349823374</v>
      </c>
      <c r="FM13" s="31">
        <f t="shared" ref="FM13:FM16" si="90">FF13-FI13</f>
        <v>7988443.0332527123</v>
      </c>
      <c r="FO13" s="25">
        <f t="shared" ref="FO11:FO16" si="91">FH13-ABS($G13)</f>
        <v>-2914041.8892145865</v>
      </c>
      <c r="FP13" s="26">
        <f t="shared" si="78"/>
        <v>2372735.0794351147</v>
      </c>
      <c r="FQ13" s="26">
        <f>FF13-ABS($E13)</f>
        <v>-541306.80977947172</v>
      </c>
      <c r="FR13" s="31">
        <f>$E13-FI13</f>
        <v>8529749.843032185</v>
      </c>
      <c r="FT13" s="115">
        <f>FH13-ABS(AL13)</f>
        <v>-1638860.4695887621</v>
      </c>
    </row>
    <row r="14" spans="1:179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92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88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76"/>
        <v>141121.52217428503</v>
      </c>
      <c r="FC14" s="39">
        <f t="shared" si="71"/>
        <v>1083272.8452115685</v>
      </c>
      <c r="FD14" s="10">
        <f t="shared" si="89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77"/>
        <v>54993.690394950099</v>
      </c>
      <c r="FL14" s="39">
        <f t="shared" si="74"/>
        <v>-2049196.3344876363</v>
      </c>
      <c r="FM14" s="10">
        <f t="shared" si="90"/>
        <v>5494427.0125089753</v>
      </c>
      <c r="FO14" s="146">
        <f t="shared" si="91"/>
        <v>-2072278.7945013829</v>
      </c>
      <c r="FP14" s="45">
        <f>FG14-ABS($F14)</f>
        <v>1903291.3472576693</v>
      </c>
      <c r="FQ14" s="45">
        <f t="shared" si="79"/>
        <v>-168987.44724371377</v>
      </c>
      <c r="FR14" s="43">
        <f t="shared" si="80"/>
        <v>5663414.4597526891</v>
      </c>
      <c r="FT14" s="115">
        <f>FH14-ABS(AL14)</f>
        <v>-1147202.3287121337</v>
      </c>
    </row>
    <row r="15" spans="1:179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88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89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90"/>
        <v>0</v>
      </c>
      <c r="FO15" s="25">
        <f>FH15-ABS($G15)</f>
        <v>-102000</v>
      </c>
      <c r="FP15" s="26">
        <f t="shared" si="78"/>
        <v>0</v>
      </c>
      <c r="FQ15" s="26">
        <f>FF15-ABS($E15)</f>
        <v>-102000</v>
      </c>
      <c r="FR15" s="31">
        <f>$E15-FI15</f>
        <v>102000</v>
      </c>
      <c r="FT15" s="115">
        <f t="shared" si="84"/>
        <v>1.1264110396350015E-12</v>
      </c>
    </row>
    <row r="16" spans="1:179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88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89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90"/>
        <v>0</v>
      </c>
      <c r="FO16" s="146">
        <f t="shared" si="91"/>
        <v>-119000</v>
      </c>
      <c r="FP16" s="45">
        <f>FG16-ABS($F16)</f>
        <v>0</v>
      </c>
      <c r="FQ16" s="45">
        <f t="shared" si="79"/>
        <v>-119000</v>
      </c>
      <c r="FR16" s="43">
        <f t="shared" si="80"/>
        <v>119000</v>
      </c>
      <c r="FT16" s="115">
        <f t="shared" si="84"/>
        <v>1.3141462129075016E-12</v>
      </c>
    </row>
    <row r="17" spans="1:176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93">IF(BD17="",BM17-ABS($G17),BM17-BD17)</f>
        <v>-2224567.603078383</v>
      </c>
      <c r="BP17" s="38">
        <f t="shared" ref="BP17" si="94">IF(BE17="",BN17-$E17,BN17-BE17)</f>
        <v>0</v>
      </c>
      <c r="BQ17" s="38">
        <f t="shared" ref="BQ17" si="95">IF(BC17="",$F17-BL17,BC17-BL17)</f>
        <v>0</v>
      </c>
      <c r="BR17" s="31">
        <f t="shared" ref="BR17" si="96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97">IF(BM17="",BV17-ABS($G17),BV17-BM17)</f>
        <v>-1780773.3887404138</v>
      </c>
      <c r="BY17" s="38">
        <f t="shared" ref="BY17" si="98">IF(BN17="",BW17-$E17,BW17-BN17)</f>
        <v>-35091.335237069987</v>
      </c>
      <c r="BZ17" s="38">
        <f t="shared" ref="BZ17" si="99">IF(BL17="",$F17-BU17,BL17-BU17)</f>
        <v>0</v>
      </c>
      <c r="CA17" s="31">
        <f t="shared" ref="CA17" si="100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01">IF(BV17="",CE17-ABS($G17),CE17-BV17)</f>
        <v>-1609615.6922880439</v>
      </c>
      <c r="CH17" s="38">
        <f t="shared" ref="CH17" si="102">IF(BW17="",CF17-$E17,CF17-BW17)</f>
        <v>32055.984844530001</v>
      </c>
      <c r="CI17" s="38">
        <f t="shared" ref="CI17" si="103">IF(BU17="",$F17-CD17,BU17-CD17)</f>
        <v>0</v>
      </c>
      <c r="CJ17" s="31">
        <f t="shared" ref="CJ17" si="104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05">IF(CE17="",CN17-ABS($G17),CN17-CE17)</f>
        <v>-1076990.4359696647</v>
      </c>
      <c r="CQ17" s="38">
        <f t="shared" ref="CQ17" si="106">IF(CF17="",CO17-$E17,CO17-CF17)</f>
        <v>-20929.906207849272</v>
      </c>
      <c r="CR17" s="38">
        <f t="shared" ref="CR17" si="107">IF(CD17="",$F17-CM17,CD17-CM17)</f>
        <v>0</v>
      </c>
      <c r="CS17" s="31">
        <f t="shared" ref="CS17" si="108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25"/>
      <c r="FP17" s="26"/>
      <c r="FQ17" s="26"/>
      <c r="FR17" s="31"/>
      <c r="FT17" s="115"/>
    </row>
    <row r="18" spans="1:176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09">SUM(AA7:AA16)</f>
        <v>15986406.296826748</v>
      </c>
      <c r="AB18" s="35">
        <f t="shared" si="109"/>
        <v>7036303.8629909353</v>
      </c>
      <c r="AC18" s="35">
        <f t="shared" si="109"/>
        <v>8950102.4338358119</v>
      </c>
      <c r="AD18" s="35">
        <f t="shared" si="109"/>
        <v>17670033.147662759</v>
      </c>
      <c r="AE18" s="41">
        <f t="shared" si="109"/>
        <v>-3021433.2919669393</v>
      </c>
      <c r="AF18" s="41">
        <f t="shared" si="109"/>
        <v>-601590.42013136903</v>
      </c>
      <c r="AG18" s="41">
        <f t="shared" si="109"/>
        <v>-1266334.8013360826</v>
      </c>
      <c r="AH18" s="36">
        <f t="shared" si="109"/>
        <v>-1683626.8508360132</v>
      </c>
      <c r="AJ18" s="37">
        <f t="shared" ref="AJ18:AQ18" si="110">SUM(AJ7:AJ16)</f>
        <v>13354220.896151558</v>
      </c>
      <c r="AK18" s="35">
        <f t="shared" si="110"/>
        <v>6188509.0909342328</v>
      </c>
      <c r="AL18" s="35">
        <f t="shared" si="110"/>
        <v>7165711.8052173248</v>
      </c>
      <c r="AM18" s="35">
        <f t="shared" si="110"/>
        <v>17093779.148049492</v>
      </c>
      <c r="AN18" s="41">
        <f t="shared" si="110"/>
        <v>-1784390.6286184874</v>
      </c>
      <c r="AO18" s="41">
        <f t="shared" si="110"/>
        <v>-576253.99961326888</v>
      </c>
      <c r="AP18" s="41">
        <f t="shared" si="110"/>
        <v>847794.77205670287</v>
      </c>
      <c r="AQ18" s="36">
        <f t="shared" si="110"/>
        <v>-3739558.2518979344</v>
      </c>
      <c r="AR18" s="19"/>
      <c r="AS18" s="37">
        <f t="shared" ref="AS18:AZ18" si="111">SUM(AS7:AS16)</f>
        <v>10692470.1508752</v>
      </c>
      <c r="AT18" s="35">
        <f t="shared" si="111"/>
        <v>4447725.7504339898</v>
      </c>
      <c r="AU18" s="35">
        <f t="shared" si="111"/>
        <v>6244744.4004412098</v>
      </c>
      <c r="AV18" s="35">
        <f t="shared" si="111"/>
        <v>16258324.116183681</v>
      </c>
      <c r="AW18" s="41">
        <f t="shared" si="111"/>
        <v>-1141967.4047761157</v>
      </c>
      <c r="AX18" s="41">
        <f t="shared" si="111"/>
        <v>-1056455.0318658119</v>
      </c>
      <c r="AY18" s="41">
        <f t="shared" si="111"/>
        <v>1740783.3405002425</v>
      </c>
      <c r="AZ18" s="36">
        <f t="shared" si="111"/>
        <v>-5565853.9653084809</v>
      </c>
      <c r="BB18" s="37">
        <f t="shared" ref="BB18:BI18" si="112">SUM(BB7:BB16)</f>
        <v>7749776.4792504171</v>
      </c>
      <c r="BC18" s="35">
        <f t="shared" si="112"/>
        <v>2828669.2326927325</v>
      </c>
      <c r="BD18" s="35">
        <f t="shared" si="112"/>
        <v>4921107.2465576846</v>
      </c>
      <c r="BE18" s="134">
        <f t="shared" si="112"/>
        <v>15079076.2564811</v>
      </c>
      <c r="BF18" s="41">
        <f t="shared" si="112"/>
        <v>-1323637.1538835249</v>
      </c>
      <c r="BG18" s="41">
        <f t="shared" si="112"/>
        <v>-1400247.8597025806</v>
      </c>
      <c r="BH18" s="41">
        <f t="shared" si="112"/>
        <v>1619056.5177412578</v>
      </c>
      <c r="BI18" s="36">
        <f t="shared" si="112"/>
        <v>-7329299.7772306828</v>
      </c>
      <c r="BK18" s="37">
        <f t="shared" ref="BK18:BR18" si="113">SUM(BK7:BK17)</f>
        <v>7766206.4461706262</v>
      </c>
      <c r="BL18" s="35">
        <f t="shared" si="113"/>
        <v>0</v>
      </c>
      <c r="BM18" s="35">
        <f t="shared" si="113"/>
        <v>7766206.4461706262</v>
      </c>
      <c r="BN18" s="134">
        <f t="shared" si="113"/>
        <v>21491179.4685583</v>
      </c>
      <c r="BO18" s="41">
        <f t="shared" si="113"/>
        <v>-4618269.9240650572</v>
      </c>
      <c r="BP18" s="41">
        <f t="shared" si="113"/>
        <v>-1272265.9116007991</v>
      </c>
      <c r="BQ18" s="41">
        <f t="shared" si="113"/>
        <v>2894013.4254927328</v>
      </c>
      <c r="BR18" s="36">
        <f t="shared" si="113"/>
        <v>-13724973.022387676</v>
      </c>
      <c r="BT18" s="37">
        <f t="shared" ref="BT18:CA18" si="114">SUM(BT7:BT17)</f>
        <v>4965120.8743027272</v>
      </c>
      <c r="BU18" s="35">
        <f t="shared" si="114"/>
        <v>0</v>
      </c>
      <c r="BV18" s="35">
        <f t="shared" si="114"/>
        <v>4965120.8743027272</v>
      </c>
      <c r="BW18" s="134">
        <f t="shared" si="114"/>
        <v>20112013.451266475</v>
      </c>
      <c r="BX18" s="41">
        <f t="shared" si="114"/>
        <v>-2801085.571867899</v>
      </c>
      <c r="BY18" s="41">
        <f t="shared" si="114"/>
        <v>-1600166.0172918274</v>
      </c>
      <c r="BZ18" s="41">
        <f t="shared" si="114"/>
        <v>0</v>
      </c>
      <c r="CA18" s="36">
        <f t="shared" si="114"/>
        <v>-15146892.576963745</v>
      </c>
      <c r="CC18" s="37">
        <f t="shared" ref="CC18:CJ18" si="115">SUM(CC7:CC17)</f>
        <v>2663628.315781116</v>
      </c>
      <c r="CD18" s="35">
        <f t="shared" si="115"/>
        <v>0</v>
      </c>
      <c r="CE18" s="35">
        <f t="shared" si="115"/>
        <v>2663628.315781116</v>
      </c>
      <c r="CF18" s="134">
        <f t="shared" si="115"/>
        <v>18882920.344026472</v>
      </c>
      <c r="CG18" s="41">
        <f t="shared" si="115"/>
        <v>-2301492.5585216112</v>
      </c>
      <c r="CH18" s="41">
        <f t="shared" si="115"/>
        <v>-1450093.1072399989</v>
      </c>
      <c r="CI18" s="41">
        <f t="shared" si="115"/>
        <v>0</v>
      </c>
      <c r="CJ18" s="36">
        <f t="shared" si="115"/>
        <v>-16219292.02824536</v>
      </c>
      <c r="CL18" s="37">
        <f t="shared" ref="CL18:CS18" si="116">SUM(CL7:CL17)</f>
        <v>1075300.2810488795</v>
      </c>
      <c r="CM18" s="35">
        <f t="shared" si="116"/>
        <v>0</v>
      </c>
      <c r="CN18" s="35">
        <f t="shared" si="116"/>
        <v>1075300.2810488795</v>
      </c>
      <c r="CO18" s="134">
        <f t="shared" si="116"/>
        <v>17475841.971597146</v>
      </c>
      <c r="CP18" s="41">
        <f t="shared" si="116"/>
        <v>-1588328.0347322365</v>
      </c>
      <c r="CQ18" s="41">
        <f t="shared" si="116"/>
        <v>-1628078.3724293292</v>
      </c>
      <c r="CR18" s="41">
        <f t="shared" si="116"/>
        <v>0</v>
      </c>
      <c r="CS18" s="36">
        <f t="shared" si="116"/>
        <v>-16400541.690548265</v>
      </c>
      <c r="CU18" s="37">
        <f t="shared" ref="CU18:DB18" si="117">SUM(CU7:CU17)</f>
        <v>1839347.9188996607</v>
      </c>
      <c r="CV18" s="35">
        <f t="shared" si="117"/>
        <v>0</v>
      </c>
      <c r="CW18" s="35">
        <f t="shared" si="117"/>
        <v>1839347.9188996607</v>
      </c>
      <c r="CX18" s="134">
        <f t="shared" si="117"/>
        <v>15336485.167217977</v>
      </c>
      <c r="CY18" s="41">
        <f t="shared" si="117"/>
        <v>764047.63785078132</v>
      </c>
      <c r="CZ18" s="41">
        <f t="shared" si="117"/>
        <v>-2139356.8043791661</v>
      </c>
      <c r="DA18" s="41">
        <f t="shared" si="117"/>
        <v>0</v>
      </c>
      <c r="DB18" s="36">
        <f t="shared" si="117"/>
        <v>-13497137.248318315</v>
      </c>
      <c r="DD18" s="37">
        <f t="shared" ref="DD18:DK18" si="118">SUM(DD7:DD17)</f>
        <v>5330413.5805654535</v>
      </c>
      <c r="DE18" s="35">
        <f t="shared" si="118"/>
        <v>0</v>
      </c>
      <c r="DF18" s="35">
        <f t="shared" si="118"/>
        <v>5330413.5805654535</v>
      </c>
      <c r="DG18" s="147">
        <f t="shared" si="118"/>
        <v>-9327497.9012515731</v>
      </c>
      <c r="DH18" s="41">
        <f t="shared" si="118"/>
        <v>3491065.6616657921</v>
      </c>
      <c r="DI18" s="41">
        <f t="shared" si="118"/>
        <v>-24663983.06846955</v>
      </c>
      <c r="DJ18" s="41">
        <f t="shared" si="118"/>
        <v>0</v>
      </c>
      <c r="DK18" s="36">
        <f t="shared" si="118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19">SUM(EE7:EE17)</f>
        <v>7706183.8894386766</v>
      </c>
      <c r="EF18" s="35">
        <f t="shared" si="119"/>
        <v>6810866.0959285349</v>
      </c>
      <c r="EG18" s="35">
        <f t="shared" si="119"/>
        <v>895317.79351014132</v>
      </c>
      <c r="EH18" s="147">
        <f t="shared" si="119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20">SUM(EN7:EN17)</f>
        <v>9025229.8106104918</v>
      </c>
      <c r="EO18" s="35">
        <f t="shared" si="120"/>
        <v>8298096.513403995</v>
      </c>
      <c r="EP18" s="35">
        <f t="shared" si="120"/>
        <v>727133.29720649729</v>
      </c>
      <c r="EQ18" s="147">
        <f t="shared" si="120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21">SUM(EW7:EW17)</f>
        <v>6373516.2887944626</v>
      </c>
      <c r="EX18" s="35">
        <f t="shared" si="121"/>
        <v>5104886.8667119006</v>
      </c>
      <c r="EY18" s="35">
        <f t="shared" si="121"/>
        <v>1268629.4220825618</v>
      </c>
      <c r="EZ18" s="147">
        <f t="shared" si="121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>SUM(FF7:FF17)</f>
        <v>11937361.030216817</v>
      </c>
      <c r="FG18" s="35">
        <f>SUM(FG7:FG17)</f>
        <v>11611922.908301823</v>
      </c>
      <c r="FH18" s="35">
        <f>SUM(FH7:FH17)</f>
        <v>325438.12191499374</v>
      </c>
      <c r="FI18" s="147">
        <f>SUM(FI7:FI17)</f>
        <v>-5198275.3334793374</v>
      </c>
      <c r="FJ18" s="152">
        <f>SUM(FJ7:FJ17)</f>
        <v>-943191.30016756791</v>
      </c>
      <c r="FK18" s="41">
        <f>SUM(FK7:FK17)</f>
        <v>156868.39731919943</v>
      </c>
      <c r="FL18" s="152">
        <f>SUM(FL7:FL17)</f>
        <v>-6507036.0415899232</v>
      </c>
      <c r="FM18" s="36">
        <f>SUM(FM7:FM17)</f>
        <v>16717243.744676674</v>
      </c>
      <c r="FO18" s="37">
        <f>SUM(FO7:FO17)</f>
        <v>-9787862.2735098563</v>
      </c>
      <c r="FP18" s="35">
        <f>SUM(FP7:FP17)</f>
        <v>6750314.8271183865</v>
      </c>
      <c r="FQ18" s="147">
        <f>SUM(FQ7:FQ17)</f>
        <v>-3037547.4463914623</v>
      </c>
      <c r="FR18" s="36">
        <f>SUM(FR7:FR17)</f>
        <v>20173183.810087617</v>
      </c>
      <c r="FT18" s="153">
        <f>SUM(FT7:FT17)</f>
        <v>-5002090.9570010621</v>
      </c>
    </row>
    <row r="19" spans="1:176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57" t="s">
        <v>96</v>
      </c>
      <c r="FP19"/>
      <c r="FQ19"/>
    </row>
    <row r="20" spans="1:176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58"/>
      <c r="FP20"/>
      <c r="FQ20"/>
    </row>
    <row r="21" spans="1:176" ht="15.7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59"/>
      <c r="FP21"/>
      <c r="FQ21"/>
    </row>
    <row r="22" spans="1:176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05" t="s">
        <v>84</v>
      </c>
      <c r="FP22" s="105" t="s">
        <v>86</v>
      </c>
      <c r="FQ22" s="105" t="s">
        <v>87</v>
      </c>
    </row>
    <row r="23" spans="1:176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/>
      <c r="FP23"/>
      <c r="FQ23"/>
    </row>
    <row r="24" spans="1:176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/>
      <c r="FP24"/>
      <c r="FQ24"/>
    </row>
    <row r="25" spans="1:176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/>
      <c r="FP25"/>
      <c r="FQ25"/>
    </row>
    <row r="26" spans="1:176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</row>
    <row r="27" spans="1:176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</row>
    <row r="28" spans="1:176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</row>
    <row r="29" spans="1:176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</row>
    <row r="30" spans="1:176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</row>
    <row r="31" spans="1:176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</row>
    <row r="32" spans="1:176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</row>
    <row r="33" spans="1:163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</row>
    <row r="34" spans="1:163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</row>
    <row r="35" spans="1:163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</row>
    <row r="36" spans="1:163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</row>
    <row r="37" spans="1:163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</row>
    <row r="38" spans="1:163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163" x14ac:dyDescent="0.2">
      <c r="A39"/>
    </row>
    <row r="40" spans="1:163" x14ac:dyDescent="0.2">
      <c r="A40"/>
    </row>
    <row r="41" spans="1:163" x14ac:dyDescent="0.2">
      <c r="A41"/>
    </row>
    <row r="42" spans="1:163" x14ac:dyDescent="0.2">
      <c r="A42"/>
    </row>
    <row r="43" spans="1:163" x14ac:dyDescent="0.2">
      <c r="A43"/>
      <c r="AS43" s="107"/>
      <c r="AT43" s="108"/>
      <c r="BB43" s="107"/>
      <c r="BC43" s="108"/>
      <c r="BK43" s="107"/>
      <c r="BL43" s="108"/>
    </row>
    <row r="44" spans="1:163" x14ac:dyDescent="0.2">
      <c r="A44"/>
    </row>
    <row r="45" spans="1:163" x14ac:dyDescent="0.2">
      <c r="A45"/>
      <c r="AS45" s="107"/>
      <c r="AT45" s="108"/>
      <c r="BB45" s="107"/>
      <c r="BC45" s="108"/>
      <c r="BK45" s="107"/>
      <c r="BL45" s="108"/>
    </row>
    <row r="46" spans="1:163" x14ac:dyDescent="0.2">
      <c r="A46"/>
    </row>
    <row r="47" spans="1:163" x14ac:dyDescent="0.2">
      <c r="A47"/>
      <c r="AS47" s="107"/>
      <c r="AT47" s="108"/>
      <c r="BB47" s="107"/>
      <c r="BC47" s="108"/>
      <c r="BK47" s="107"/>
      <c r="BL47" s="108"/>
    </row>
    <row r="48" spans="1:163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4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FO19:FO21"/>
    <mergeCell ref="FT5:FW5"/>
    <mergeCell ref="FO5:FR5"/>
    <mergeCell ref="DD5:DK5"/>
    <mergeCell ref="DM5:DT5"/>
    <mergeCell ref="DV5:EC5"/>
    <mergeCell ref="EE5:EL5"/>
    <mergeCell ref="EN5:EU5"/>
    <mergeCell ref="EW5:FD5"/>
    <mergeCell ref="FF5:FM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77"/>
      <c r="B2" s="177"/>
      <c r="C2" s="177"/>
      <c r="D2" s="177"/>
      <c r="E2" s="17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78"/>
      <c r="B3" s="178"/>
      <c r="C3" s="178"/>
      <c r="D3" s="178"/>
      <c r="E3" s="17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69" t="s">
        <v>102</v>
      </c>
      <c r="W4" s="170"/>
      <c r="X4" s="89"/>
      <c r="Y4" s="169" t="s">
        <v>103</v>
      </c>
      <c r="Z4" s="170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69" t="s">
        <v>12</v>
      </c>
      <c r="S5" s="186"/>
      <c r="T5" s="170"/>
      <c r="V5" s="169">
        <v>43101</v>
      </c>
      <c r="W5" s="170"/>
      <c r="X5" s="89"/>
      <c r="Y5" s="169">
        <v>43282</v>
      </c>
      <c r="Z5" s="170"/>
      <c r="AA5" s="62"/>
    </row>
    <row r="6" spans="1:45" s="74" customFormat="1" ht="13.35" customHeight="1" x14ac:dyDescent="0.25">
      <c r="A6" s="179" t="s">
        <v>39</v>
      </c>
      <c r="B6" s="182" t="s">
        <v>40</v>
      </c>
      <c r="C6" s="179" t="s">
        <v>41</v>
      </c>
      <c r="D6" s="118"/>
      <c r="E6" s="183" t="s">
        <v>42</v>
      </c>
      <c r="F6" s="171" t="s">
        <v>43</v>
      </c>
      <c r="G6" s="171" t="s">
        <v>44</v>
      </c>
      <c r="H6" s="171" t="s">
        <v>45</v>
      </c>
      <c r="I6" s="179" t="s">
        <v>101</v>
      </c>
      <c r="J6" s="187" t="s">
        <v>46</v>
      </c>
      <c r="K6" s="188"/>
      <c r="L6" s="193" t="s">
        <v>47</v>
      </c>
      <c r="M6" s="187" t="s">
        <v>48</v>
      </c>
      <c r="N6" s="188"/>
      <c r="O6" s="196" t="s">
        <v>49</v>
      </c>
      <c r="P6" s="197"/>
      <c r="Q6" s="71"/>
      <c r="R6" s="174" t="s">
        <v>13</v>
      </c>
      <c r="S6" s="171" t="s">
        <v>98</v>
      </c>
      <c r="T6" s="171" t="s">
        <v>99</v>
      </c>
      <c r="U6" s="60"/>
      <c r="V6" s="174" t="s">
        <v>104</v>
      </c>
      <c r="W6" s="171" t="s">
        <v>99</v>
      </c>
      <c r="X6" s="89"/>
      <c r="Y6" s="174" t="s">
        <v>104</v>
      </c>
      <c r="Z6" s="171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0"/>
      <c r="B7" s="182"/>
      <c r="C7" s="180"/>
      <c r="D7" s="119" t="s">
        <v>2</v>
      </c>
      <c r="E7" s="184"/>
      <c r="F7" s="172"/>
      <c r="G7" s="172"/>
      <c r="H7" s="172"/>
      <c r="I7" s="180"/>
      <c r="J7" s="189"/>
      <c r="K7" s="190"/>
      <c r="L7" s="194"/>
      <c r="M7" s="189"/>
      <c r="N7" s="190"/>
      <c r="O7" s="198"/>
      <c r="P7" s="199"/>
      <c r="Q7" s="71"/>
      <c r="R7" s="175"/>
      <c r="S7" s="172"/>
      <c r="T7" s="172"/>
      <c r="U7" s="60"/>
      <c r="V7" s="175"/>
      <c r="W7" s="172"/>
      <c r="X7" s="89"/>
      <c r="Y7" s="175"/>
      <c r="Z7" s="172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1"/>
      <c r="B8" s="182"/>
      <c r="C8" s="181"/>
      <c r="D8" s="120"/>
      <c r="E8" s="185"/>
      <c r="F8" s="173"/>
      <c r="G8" s="173"/>
      <c r="H8" s="173"/>
      <c r="I8" s="181"/>
      <c r="J8" s="191"/>
      <c r="K8" s="192"/>
      <c r="L8" s="195"/>
      <c r="M8" s="191"/>
      <c r="N8" s="192"/>
      <c r="O8" s="200"/>
      <c r="P8" s="201"/>
      <c r="Q8" s="71"/>
      <c r="R8" s="176"/>
      <c r="S8" s="173"/>
      <c r="T8" s="173"/>
      <c r="U8" s="60"/>
      <c r="V8" s="176"/>
      <c r="W8" s="173"/>
      <c r="X8" s="89"/>
      <c r="Y8" s="176"/>
      <c r="Z8" s="173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77"/>
      <c r="B2" s="177"/>
      <c r="C2" s="177"/>
      <c r="D2" s="177"/>
      <c r="E2" s="17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78"/>
      <c r="B3" s="178"/>
      <c r="C3" s="178"/>
      <c r="D3" s="178"/>
      <c r="E3" s="17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69" t="s">
        <v>12</v>
      </c>
      <c r="S5" s="186"/>
      <c r="T5" s="170"/>
      <c r="V5" s="169" t="s">
        <v>111</v>
      </c>
      <c r="W5" s="170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9" t="s">
        <v>39</v>
      </c>
      <c r="B6" s="182" t="s">
        <v>40</v>
      </c>
      <c r="C6" s="179" t="s">
        <v>41</v>
      </c>
      <c r="D6" s="118"/>
      <c r="E6" s="183" t="s">
        <v>42</v>
      </c>
      <c r="F6" s="171" t="s">
        <v>43</v>
      </c>
      <c r="G6" s="171" t="s">
        <v>44</v>
      </c>
      <c r="H6" s="171" t="s">
        <v>45</v>
      </c>
      <c r="I6" s="179" t="s">
        <v>101</v>
      </c>
      <c r="J6" s="187" t="s">
        <v>46</v>
      </c>
      <c r="K6" s="188"/>
      <c r="L6" s="193" t="s">
        <v>47</v>
      </c>
      <c r="M6" s="187" t="s">
        <v>48</v>
      </c>
      <c r="N6" s="188"/>
      <c r="O6" s="196" t="s">
        <v>49</v>
      </c>
      <c r="P6" s="197"/>
      <c r="Q6" s="71"/>
      <c r="R6" s="174" t="s">
        <v>13</v>
      </c>
      <c r="S6" s="171" t="s">
        <v>98</v>
      </c>
      <c r="T6" s="171" t="s">
        <v>99</v>
      </c>
      <c r="U6" s="60"/>
      <c r="V6" s="174" t="s">
        <v>104</v>
      </c>
      <c r="W6" s="171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0"/>
      <c r="B7" s="182"/>
      <c r="C7" s="180"/>
      <c r="D7" s="119" t="s">
        <v>2</v>
      </c>
      <c r="E7" s="184"/>
      <c r="F7" s="172"/>
      <c r="G7" s="172"/>
      <c r="H7" s="172"/>
      <c r="I7" s="180"/>
      <c r="J7" s="189"/>
      <c r="K7" s="190"/>
      <c r="L7" s="194"/>
      <c r="M7" s="189"/>
      <c r="N7" s="190"/>
      <c r="O7" s="198"/>
      <c r="P7" s="199"/>
      <c r="Q7" s="71"/>
      <c r="R7" s="175"/>
      <c r="S7" s="172"/>
      <c r="T7" s="172"/>
      <c r="U7" s="60"/>
      <c r="V7" s="175"/>
      <c r="W7" s="172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1"/>
      <c r="B8" s="182"/>
      <c r="C8" s="181"/>
      <c r="D8" s="120"/>
      <c r="E8" s="185"/>
      <c r="F8" s="173"/>
      <c r="G8" s="173"/>
      <c r="H8" s="173"/>
      <c r="I8" s="181"/>
      <c r="J8" s="191"/>
      <c r="K8" s="192"/>
      <c r="L8" s="195"/>
      <c r="M8" s="191"/>
      <c r="N8" s="192"/>
      <c r="O8" s="200"/>
      <c r="P8" s="201"/>
      <c r="Q8" s="71"/>
      <c r="R8" s="176"/>
      <c r="S8" s="173"/>
      <c r="T8" s="173"/>
      <c r="U8" s="60"/>
      <c r="V8" s="176"/>
      <c r="W8" s="173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2" t="s">
        <v>50</v>
      </c>
      <c r="D3" s="202"/>
      <c r="E3" s="202"/>
      <c r="F3" s="202"/>
      <c r="G3" s="202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3" t="s">
        <v>51</v>
      </c>
      <c r="D8" s="204"/>
      <c r="E8" s="204"/>
      <c r="F8" s="204"/>
      <c r="G8" s="205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KF-ALOIS</cp:lastModifiedBy>
  <cp:lastPrinted>2018-03-12T09:53:41Z</cp:lastPrinted>
  <dcterms:created xsi:type="dcterms:W3CDTF">1996-10-14T23:33:28Z</dcterms:created>
  <dcterms:modified xsi:type="dcterms:W3CDTF">2022-09-26T12:40:23Z</dcterms:modified>
</cp:coreProperties>
</file>