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FB36FE3C-423F-47C9-AF78-26270203DA6C}" xr6:coauthVersionLast="47" xr6:coauthVersionMax="47" xr10:uidLastSave="{00000000-0000-0000-0000-000000000000}"/>
  <bookViews>
    <workbookView xWindow="-120" yWindow="-120" windowWidth="29040" windowHeight="1572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Résumé!$A$6:$GS$28</definedName>
    <definedName name="_xlnm.Print_Area" localSheetId="1">'VT lissée Caps depuis 29-12-17'!$A$1:$T$22</definedName>
    <definedName name="_xlnm.Print_Area" localSheetId="2">'VT lissée Caps depuis origine'!$A$1:$T$22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U11" i="1" l="1"/>
  <c r="GU12" i="1"/>
  <c r="GU13" i="1"/>
  <c r="GU14" i="1"/>
  <c r="GU15" i="1"/>
  <c r="GU16" i="1"/>
  <c r="GU10" i="1"/>
  <c r="GS11" i="1"/>
  <c r="GS12" i="1"/>
  <c r="GS13" i="1"/>
  <c r="GS14" i="1"/>
  <c r="GS15" i="1"/>
  <c r="GS16" i="1"/>
  <c r="GS10" i="1"/>
  <c r="GR11" i="1"/>
  <c r="GR12" i="1"/>
  <c r="GR13" i="1"/>
  <c r="GR14" i="1"/>
  <c r="GR15" i="1"/>
  <c r="GR16" i="1"/>
  <c r="GR10" i="1"/>
  <c r="GQ11" i="1"/>
  <c r="GQ12" i="1"/>
  <c r="GQ13" i="1"/>
  <c r="GQ14" i="1"/>
  <c r="GQ15" i="1"/>
  <c r="GQ16" i="1"/>
  <c r="GQ10" i="1"/>
  <c r="GP11" i="1"/>
  <c r="GP12" i="1"/>
  <c r="GP13" i="1"/>
  <c r="GP14" i="1"/>
  <c r="GP15" i="1"/>
  <c r="GP16" i="1"/>
  <c r="GP10" i="1"/>
  <c r="GJ18" i="1"/>
  <c r="GI18" i="1"/>
  <c r="GH18" i="1"/>
  <c r="GG18" i="1"/>
  <c r="GN16" i="1"/>
  <c r="GM16" i="1"/>
  <c r="GL16" i="1"/>
  <c r="GK16" i="1"/>
  <c r="GN15" i="1"/>
  <c r="GM15" i="1"/>
  <c r="GL15" i="1"/>
  <c r="GK15" i="1"/>
  <c r="GN14" i="1"/>
  <c r="GM14" i="1"/>
  <c r="GL14" i="1"/>
  <c r="GK14" i="1"/>
  <c r="GK18" i="1" s="1"/>
  <c r="GN13" i="1"/>
  <c r="GM13" i="1"/>
  <c r="GL13" i="1"/>
  <c r="GL18" i="1" s="1"/>
  <c r="GK13" i="1"/>
  <c r="GN12" i="1"/>
  <c r="GN18" i="1" s="1"/>
  <c r="GM12" i="1"/>
  <c r="GM18" i="1" s="1"/>
  <c r="GL12" i="1"/>
  <c r="GK12" i="1"/>
  <c r="GM11" i="1"/>
  <c r="GL11" i="1"/>
  <c r="GK11" i="1"/>
  <c r="GN10" i="1"/>
  <c r="GM10" i="1"/>
  <c r="GL10" i="1"/>
  <c r="GK10" i="1"/>
  <c r="GA18" i="1"/>
  <c r="FZ18" i="1"/>
  <c r="FY18" i="1"/>
  <c r="FX18" i="1"/>
  <c r="GE16" i="1"/>
  <c r="GD16" i="1"/>
  <c r="GC16" i="1"/>
  <c r="GB16" i="1"/>
  <c r="GE15" i="1"/>
  <c r="GD15" i="1"/>
  <c r="GC15" i="1"/>
  <c r="GB15" i="1"/>
  <c r="GE14" i="1"/>
  <c r="GD14" i="1"/>
  <c r="GC14" i="1"/>
  <c r="GB14" i="1"/>
  <c r="GE13" i="1"/>
  <c r="GD13" i="1"/>
  <c r="GC13" i="1"/>
  <c r="GB13" i="1"/>
  <c r="GE12" i="1"/>
  <c r="GD12" i="1"/>
  <c r="GC12" i="1"/>
  <c r="GB12" i="1"/>
  <c r="GD11" i="1"/>
  <c r="GC11" i="1"/>
  <c r="GB11" i="1"/>
  <c r="GE10" i="1"/>
  <c r="GD10" i="1"/>
  <c r="GC10" i="1"/>
  <c r="GB10" i="1"/>
  <c r="GD18" i="1" l="1"/>
  <c r="GE18" i="1"/>
  <c r="GB18" i="1"/>
  <c r="GC18" i="1"/>
  <c r="FR18" i="1"/>
  <c r="FQ18" i="1"/>
  <c r="FP18" i="1"/>
  <c r="FO18" i="1"/>
  <c r="FV16" i="1"/>
  <c r="FU16" i="1"/>
  <c r="FT16" i="1"/>
  <c r="FS16" i="1"/>
  <c r="FV15" i="1"/>
  <c r="FU15" i="1"/>
  <c r="FT15" i="1"/>
  <c r="FS15" i="1"/>
  <c r="FV14" i="1"/>
  <c r="FU14" i="1"/>
  <c r="FT14" i="1"/>
  <c r="FS14" i="1"/>
  <c r="FV13" i="1"/>
  <c r="FU13" i="1"/>
  <c r="FT13" i="1"/>
  <c r="FS13" i="1"/>
  <c r="FV12" i="1"/>
  <c r="FU12" i="1"/>
  <c r="FT12" i="1"/>
  <c r="FS12" i="1"/>
  <c r="FU11" i="1"/>
  <c r="FT11" i="1"/>
  <c r="FS11" i="1"/>
  <c r="FV10" i="1"/>
  <c r="FU10" i="1"/>
  <c r="FT10" i="1"/>
  <c r="FS10" i="1"/>
  <c r="GP18" i="1"/>
  <c r="FF18" i="1"/>
  <c r="FH18" i="1"/>
  <c r="GQ18" i="1"/>
  <c r="FI18" i="1"/>
  <c r="FG18" i="1"/>
  <c r="FT18" i="1" l="1"/>
  <c r="FS18" i="1"/>
  <c r="FV18" i="1"/>
  <c r="FU18" i="1"/>
  <c r="GR18" i="1"/>
  <c r="GS18" i="1"/>
  <c r="GU18" i="1"/>
  <c r="FM16" i="1"/>
  <c r="FL16" i="1"/>
  <c r="FK16" i="1"/>
  <c r="FJ16" i="1"/>
  <c r="FM15" i="1"/>
  <c r="FL15" i="1"/>
  <c r="FK15" i="1"/>
  <c r="FJ15" i="1"/>
  <c r="FM14" i="1"/>
  <c r="FL14" i="1"/>
  <c r="FK14" i="1"/>
  <c r="FJ14" i="1"/>
  <c r="FM13" i="1"/>
  <c r="FL13" i="1"/>
  <c r="FK13" i="1"/>
  <c r="FJ13" i="1"/>
  <c r="FM12" i="1"/>
  <c r="FL12" i="1"/>
  <c r="FK12" i="1"/>
  <c r="FJ12" i="1"/>
  <c r="FL11" i="1"/>
  <c r="FK11" i="1"/>
  <c r="FJ11" i="1"/>
  <c r="FM10" i="1"/>
  <c r="FL10" i="1"/>
  <c r="FK10" i="1"/>
  <c r="FK18" i="1" s="1"/>
  <c r="FJ10" i="1"/>
  <c r="FB10" i="1"/>
  <c r="FA11" i="1"/>
  <c r="FA12" i="1"/>
  <c r="FA13" i="1"/>
  <c r="FA14" i="1"/>
  <c r="FA15" i="1"/>
  <c r="FA16" i="1"/>
  <c r="FM18" i="1" l="1"/>
  <c r="FL18" i="1"/>
  <c r="FJ18" i="1"/>
  <c r="EZ18" i="1"/>
  <c r="EY18" i="1"/>
  <c r="EX18" i="1"/>
  <c r="EW18" i="1"/>
  <c r="FD16" i="1"/>
  <c r="FC16" i="1"/>
  <c r="FB16" i="1"/>
  <c r="FD15" i="1"/>
  <c r="FC15" i="1"/>
  <c r="FB15" i="1"/>
  <c r="FD14" i="1"/>
  <c r="FC14" i="1"/>
  <c r="FB14" i="1"/>
  <c r="FD13" i="1"/>
  <c r="FC13" i="1"/>
  <c r="FB13" i="1"/>
  <c r="FD12" i="1"/>
  <c r="FC12" i="1"/>
  <c r="FB12" i="1"/>
  <c r="FC11" i="1"/>
  <c r="FB11" i="1"/>
  <c r="FD10" i="1"/>
  <c r="FC10" i="1"/>
  <c r="FA10" i="1"/>
  <c r="FA18" i="1" s="1"/>
  <c r="EI11" i="1"/>
  <c r="ER11" i="1"/>
  <c r="EQ18" i="1"/>
  <c r="EP18" i="1"/>
  <c r="EO18" i="1"/>
  <c r="EN18" i="1"/>
  <c r="EU16" i="1"/>
  <c r="ET16" i="1"/>
  <c r="ES16" i="1"/>
  <c r="ER16" i="1"/>
  <c r="EU15" i="1"/>
  <c r="ET15" i="1"/>
  <c r="ES15" i="1"/>
  <c r="ER15" i="1"/>
  <c r="EU14" i="1"/>
  <c r="ET14" i="1"/>
  <c r="ES14" i="1"/>
  <c r="ER14" i="1"/>
  <c r="EU13" i="1"/>
  <c r="ET13" i="1"/>
  <c r="ES13" i="1"/>
  <c r="ER13" i="1"/>
  <c r="EU12" i="1"/>
  <c r="ET12" i="1"/>
  <c r="ES12" i="1"/>
  <c r="ER12" i="1"/>
  <c r="ET11" i="1"/>
  <c r="ES11" i="1"/>
  <c r="EU10" i="1"/>
  <c r="ET10" i="1"/>
  <c r="ES10" i="1"/>
  <c r="ER10" i="1"/>
  <c r="FB18" i="1" l="1"/>
  <c r="FC18" i="1"/>
  <c r="EU18" i="1"/>
  <c r="FD18" i="1"/>
  <c r="ER18" i="1"/>
  <c r="ES18" i="1"/>
  <c r="ET18" i="1"/>
  <c r="EH18" i="1"/>
  <c r="EG18" i="1"/>
  <c r="EF18" i="1"/>
  <c r="EE18" i="1"/>
  <c r="EL12" i="1" l="1"/>
  <c r="EI16" i="1"/>
  <c r="EI15" i="1"/>
  <c r="EI14" i="1"/>
  <c r="EI13" i="1"/>
  <c r="EL16" i="1"/>
  <c r="EK16" i="1"/>
  <c r="EJ16" i="1"/>
  <c r="EL15" i="1"/>
  <c r="EK15" i="1"/>
  <c r="EJ15" i="1"/>
  <c r="EL14" i="1"/>
  <c r="EK14" i="1"/>
  <c r="EJ14" i="1"/>
  <c r="EL13" i="1"/>
  <c r="EK13" i="1"/>
  <c r="EJ13" i="1"/>
  <c r="EK12" i="1"/>
  <c r="EJ12" i="1"/>
  <c r="EI12" i="1"/>
  <c r="EL11" i="1"/>
  <c r="EK11" i="1"/>
  <c r="EJ11" i="1"/>
  <c r="EL10" i="1"/>
  <c r="EK10" i="1"/>
  <c r="EJ10" i="1"/>
  <c r="EI10" i="1"/>
  <c r="EL9" i="1"/>
  <c r="EK9" i="1"/>
  <c r="EJ9" i="1"/>
  <c r="EI9" i="1"/>
  <c r="EL8" i="1"/>
  <c r="EK8" i="1"/>
  <c r="EJ8" i="1"/>
  <c r="EI8" i="1"/>
  <c r="E18" i="1"/>
  <c r="EI18" i="1" l="1"/>
  <c r="EK18" i="1"/>
  <c r="EL18" i="1"/>
  <c r="EJ18" i="1"/>
  <c r="EC17" i="1"/>
  <c r="EB17" i="1"/>
  <c r="EA17" i="1"/>
  <c r="DZ17" i="1"/>
  <c r="EC16" i="1"/>
  <c r="EB16" i="1"/>
  <c r="EA16" i="1"/>
  <c r="DZ16" i="1"/>
  <c r="EC15" i="1"/>
  <c r="EB15" i="1"/>
  <c r="EA15" i="1"/>
  <c r="DZ15" i="1"/>
  <c r="EC14" i="1"/>
  <c r="EB14" i="1"/>
  <c r="EA14" i="1"/>
  <c r="DZ14" i="1"/>
  <c r="EC13" i="1"/>
  <c r="EB13" i="1"/>
  <c r="EA13" i="1"/>
  <c r="DZ13" i="1"/>
  <c r="EC12" i="1"/>
  <c r="EB12" i="1"/>
  <c r="EA12" i="1"/>
  <c r="DZ12" i="1"/>
  <c r="EC11" i="1"/>
  <c r="EB11" i="1"/>
  <c r="EA11" i="1"/>
  <c r="DZ11" i="1"/>
  <c r="EC10" i="1"/>
  <c r="EB10" i="1"/>
  <c r="EA10" i="1"/>
  <c r="DZ10" i="1"/>
  <c r="EC9" i="1"/>
  <c r="EB9" i="1"/>
  <c r="EA9" i="1"/>
  <c r="DZ9" i="1"/>
  <c r="EC8" i="1"/>
  <c r="EB8" i="1"/>
  <c r="EA8" i="1"/>
  <c r="DZ8" i="1"/>
  <c r="EC7" i="1"/>
  <c r="EB7" i="1"/>
  <c r="EA7" i="1"/>
  <c r="DZ7" i="1"/>
  <c r="DQ17" i="1"/>
  <c r="DQ16" i="1"/>
  <c r="DQ15" i="1"/>
  <c r="DQ14" i="1"/>
  <c r="DQ13" i="1"/>
  <c r="DQ12" i="1"/>
  <c r="DQ11" i="1"/>
  <c r="DQ10" i="1"/>
  <c r="DQ9" i="1"/>
  <c r="DQ8" i="1"/>
  <c r="DQ7" i="1"/>
  <c r="DT17" i="1"/>
  <c r="DS17" i="1"/>
  <c r="DR17" i="1"/>
  <c r="DT16" i="1"/>
  <c r="DS16" i="1"/>
  <c r="DR16" i="1"/>
  <c r="DT15" i="1"/>
  <c r="DS15" i="1"/>
  <c r="DR15" i="1"/>
  <c r="DT14" i="1"/>
  <c r="DS14" i="1"/>
  <c r="DR14" i="1"/>
  <c r="DT13" i="1"/>
  <c r="DS13" i="1"/>
  <c r="DR13" i="1"/>
  <c r="DT12" i="1"/>
  <c r="DS12" i="1"/>
  <c r="DR12" i="1"/>
  <c r="DT11" i="1"/>
  <c r="DS11" i="1"/>
  <c r="DR11" i="1"/>
  <c r="DT10" i="1"/>
  <c r="DS10" i="1"/>
  <c r="DR10" i="1"/>
  <c r="DT9" i="1"/>
  <c r="DS9" i="1"/>
  <c r="DR9" i="1"/>
  <c r="DT8" i="1"/>
  <c r="DS8" i="1"/>
  <c r="DR8" i="1"/>
  <c r="DT7" i="1"/>
  <c r="DS7" i="1"/>
  <c r="DR7" i="1"/>
  <c r="DZ18" i="1" l="1"/>
  <c r="DQ18" i="1"/>
  <c r="EC18" i="1"/>
  <c r="EA18" i="1"/>
  <c r="EB18" i="1"/>
  <c r="DT18" i="1"/>
  <c r="DS18" i="1"/>
  <c r="DR18" i="1"/>
  <c r="DG18" i="1"/>
  <c r="DF18" i="1" l="1"/>
  <c r="DE18" i="1"/>
  <c r="DD18" i="1"/>
  <c r="DK17" i="1"/>
  <c r="DJ17" i="1"/>
  <c r="DI17" i="1"/>
  <c r="DH17" i="1"/>
  <c r="DK16" i="1"/>
  <c r="DJ16" i="1"/>
  <c r="DI16" i="1"/>
  <c r="DH16" i="1"/>
  <c r="DK15" i="1"/>
  <c r="DJ15" i="1"/>
  <c r="DI15" i="1"/>
  <c r="DH15" i="1"/>
  <c r="DK14" i="1"/>
  <c r="DJ14" i="1"/>
  <c r="DI14" i="1"/>
  <c r="DH14" i="1"/>
  <c r="DK13" i="1"/>
  <c r="DJ13" i="1"/>
  <c r="DI13" i="1"/>
  <c r="DH13" i="1"/>
  <c r="DK12" i="1"/>
  <c r="DJ12" i="1"/>
  <c r="DI12" i="1"/>
  <c r="DH12" i="1"/>
  <c r="DK11" i="1"/>
  <c r="DJ11" i="1"/>
  <c r="DI11" i="1"/>
  <c r="DH11" i="1"/>
  <c r="DK10" i="1"/>
  <c r="DJ10" i="1"/>
  <c r="DI10" i="1"/>
  <c r="DH10" i="1"/>
  <c r="DK9" i="1"/>
  <c r="DJ9" i="1"/>
  <c r="DI9" i="1"/>
  <c r="DH9" i="1"/>
  <c r="DK8" i="1"/>
  <c r="DJ8" i="1"/>
  <c r="DI8" i="1"/>
  <c r="DH8" i="1"/>
  <c r="DK7" i="1"/>
  <c r="DJ7" i="1"/>
  <c r="DI7" i="1"/>
  <c r="DH7" i="1"/>
  <c r="CX18" i="1"/>
  <c r="DH18" i="1" l="1"/>
  <c r="DI18" i="1"/>
  <c r="DJ18" i="1"/>
  <c r="DK18" i="1"/>
  <c r="CY7" i="1" l="1"/>
  <c r="CZ7" i="1"/>
  <c r="DA7" i="1"/>
  <c r="DB7" i="1"/>
  <c r="CY8" i="1"/>
  <c r="CZ8" i="1"/>
  <c r="DA8" i="1"/>
  <c r="DB8" i="1"/>
  <c r="CY9" i="1"/>
  <c r="CZ9" i="1"/>
  <c r="DA9" i="1"/>
  <c r="DB9" i="1"/>
  <c r="CY10" i="1"/>
  <c r="CZ10" i="1"/>
  <c r="DA10" i="1"/>
  <c r="DB10" i="1"/>
  <c r="CY11" i="1"/>
  <c r="CZ11" i="1"/>
  <c r="DA11" i="1"/>
  <c r="DB11" i="1"/>
  <c r="CY12" i="1"/>
  <c r="CZ12" i="1"/>
  <c r="DA12" i="1"/>
  <c r="DB12" i="1"/>
  <c r="CY13" i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W18" i="1"/>
  <c r="CV18" i="1"/>
  <c r="CS9" i="1"/>
  <c r="CS14" i="1"/>
  <c r="CM18" i="1"/>
  <c r="CO18" i="1"/>
  <c r="CN18" i="1"/>
  <c r="CR17" i="1"/>
  <c r="CQ17" i="1"/>
  <c r="CP17" i="1"/>
  <c r="CS17" i="1"/>
  <c r="CQ16" i="1"/>
  <c r="CP16" i="1"/>
  <c r="CS16" i="1"/>
  <c r="CS15" i="1"/>
  <c r="CR15" i="1"/>
  <c r="CQ15" i="1"/>
  <c r="CP15" i="1"/>
  <c r="CR14" i="1"/>
  <c r="CQ14" i="1"/>
  <c r="CP14" i="1"/>
  <c r="CR13" i="1"/>
  <c r="CQ13" i="1"/>
  <c r="CP13" i="1"/>
  <c r="CS13" i="1"/>
  <c r="CR12" i="1"/>
  <c r="CQ12" i="1"/>
  <c r="CP12" i="1"/>
  <c r="CS12" i="1"/>
  <c r="CS11" i="1"/>
  <c r="CR11" i="1"/>
  <c r="CQ11" i="1"/>
  <c r="CP11" i="1"/>
  <c r="CR10" i="1"/>
  <c r="CQ10" i="1"/>
  <c r="CP10" i="1"/>
  <c r="CS10" i="1"/>
  <c r="CR9" i="1"/>
  <c r="CQ9" i="1"/>
  <c r="CP9" i="1"/>
  <c r="CR8" i="1"/>
  <c r="CQ8" i="1"/>
  <c r="CP8" i="1"/>
  <c r="CS8" i="1"/>
  <c r="CR7" i="1"/>
  <c r="CQ7" i="1"/>
  <c r="CP7" i="1"/>
  <c r="CS7" i="1"/>
  <c r="CF18" i="1"/>
  <c r="DA18" i="1" l="1"/>
  <c r="CU18" i="1"/>
  <c r="CY18" i="1"/>
  <c r="DB18" i="1"/>
  <c r="CZ18" i="1"/>
  <c r="CR16" i="1"/>
  <c r="CR18" i="1" s="1"/>
  <c r="CQ18" i="1"/>
  <c r="CL18" i="1"/>
  <c r="CP18" i="1"/>
  <c r="CS18" i="1"/>
  <c r="CE18" i="1"/>
  <c r="CD18" i="1"/>
  <c r="CC7" i="1"/>
  <c r="CC8" i="1"/>
  <c r="CC9" i="1"/>
  <c r="CC10" i="1"/>
  <c r="CC11" i="1"/>
  <c r="CC12" i="1"/>
  <c r="CC13" i="1"/>
  <c r="CC14" i="1"/>
  <c r="CC15" i="1"/>
  <c r="CC16" i="1"/>
  <c r="CC17" i="1"/>
  <c r="CC18" i="1" l="1"/>
  <c r="CJ17" i="1" l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18" i="1" l="1"/>
  <c r="CI18" i="1"/>
  <c r="CG18" i="1"/>
  <c r="CH18" i="1"/>
  <c r="BW18" i="1" l="1"/>
  <c r="BV18" i="1"/>
  <c r="BU18" i="1"/>
  <c r="BT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18" i="1" l="1"/>
  <c r="BZ18" i="1"/>
  <c r="CA18" i="1"/>
  <c r="BY18" i="1"/>
  <c r="BB18" i="1"/>
  <c r="BR17" i="1" l="1"/>
  <c r="BQ17" i="1"/>
  <c r="BP17" i="1"/>
  <c r="BO17" i="1"/>
  <c r="G18" i="1"/>
  <c r="F18" i="1"/>
  <c r="BQ15" i="1" l="1"/>
  <c r="BQ14" i="1"/>
  <c r="BQ12" i="1"/>
  <c r="BQ11" i="1"/>
  <c r="BQ9" i="1"/>
  <c r="BQ7" i="1"/>
  <c r="BP16" i="1"/>
  <c r="BP15" i="1"/>
  <c r="BP13" i="1"/>
  <c r="BP12" i="1"/>
  <c r="BP11" i="1"/>
  <c r="BP10" i="1"/>
  <c r="BP9" i="1"/>
  <c r="BP8" i="1"/>
  <c r="BP7" i="1"/>
  <c r="BF7" i="1"/>
  <c r="BN18" i="1"/>
  <c r="BM18" i="1"/>
  <c r="BL18" i="1"/>
  <c r="BK18" i="1"/>
  <c r="BO16" i="1"/>
  <c r="BO15" i="1"/>
  <c r="BO14" i="1"/>
  <c r="BO13" i="1"/>
  <c r="BO12" i="1"/>
  <c r="BO11" i="1"/>
  <c r="BO10" i="1"/>
  <c r="BO9" i="1"/>
  <c r="BO8" i="1"/>
  <c r="BO7" i="1"/>
  <c r="BR16" i="1" l="1"/>
  <c r="BQ16" i="1"/>
  <c r="BR15" i="1"/>
  <c r="BR14" i="1"/>
  <c r="BP14" i="1"/>
  <c r="BR13" i="1"/>
  <c r="BQ13" i="1"/>
  <c r="BR12" i="1"/>
  <c r="BR11" i="1"/>
  <c r="BR10" i="1"/>
  <c r="BQ10" i="1"/>
  <c r="BR9" i="1"/>
  <c r="BR8" i="1"/>
  <c r="BQ8" i="1"/>
  <c r="BR7" i="1"/>
  <c r="BR18" i="1" l="1"/>
  <c r="AA7" i="6"/>
  <c r="AC7" i="6"/>
  <c r="W12" i="6"/>
  <c r="W13" i="6"/>
  <c r="W14" i="6"/>
  <c r="W15" i="6"/>
  <c r="W16" i="6"/>
  <c r="W17" i="6"/>
  <c r="W18" i="6"/>
  <c r="W19" i="6"/>
  <c r="W11" i="6"/>
  <c r="V12" i="6"/>
  <c r="V13" i="6"/>
  <c r="V14" i="6"/>
  <c r="V15" i="6"/>
  <c r="V16" i="6"/>
  <c r="V17" i="6"/>
  <c r="V18" i="6"/>
  <c r="V19" i="6"/>
  <c r="V20" i="6"/>
  <c r="V21" i="6"/>
  <c r="V11" i="6"/>
  <c r="T22" i="6"/>
  <c r="S22" i="6"/>
  <c r="R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0" i="6" s="1"/>
  <c r="AS7" i="6"/>
  <c r="AR7" i="6"/>
  <c r="AQ7" i="6"/>
  <c r="AP7" i="6"/>
  <c r="AO7" i="6"/>
  <c r="AN7" i="6"/>
  <c r="AM7" i="6"/>
  <c r="AL7" i="6"/>
  <c r="AL20" i="6" s="1"/>
  <c r="AK7" i="6"/>
  <c r="AJ7" i="6"/>
  <c r="AI7" i="6"/>
  <c r="AH7" i="6"/>
  <c r="AH18" i="6" s="1"/>
  <c r="AG7" i="6"/>
  <c r="AF7" i="6"/>
  <c r="AE7" i="6"/>
  <c r="AC13" i="6" l="1"/>
  <c r="AC21" i="6"/>
  <c r="AI18" i="6"/>
  <c r="AD14" i="6"/>
  <c r="AA12" i="6"/>
  <c r="AE17" i="6"/>
  <c r="AF21" i="6"/>
  <c r="AF11" i="6"/>
  <c r="AE16" i="6"/>
  <c r="AG15" i="6"/>
  <c r="AM17" i="6"/>
  <c r="AM14" i="6"/>
  <c r="AK19" i="6"/>
  <c r="Z21" i="6"/>
  <c r="AL19" i="6"/>
  <c r="AR21" i="6"/>
  <c r="AI12" i="6"/>
  <c r="AL13" i="6"/>
  <c r="AN21" i="6"/>
  <c r="AH20" i="6"/>
  <c r="AO20" i="6"/>
  <c r="AB20" i="6"/>
  <c r="AB16" i="6"/>
  <c r="AO15" i="6"/>
  <c r="AT14" i="6"/>
  <c r="AM11" i="6"/>
  <c r="AE21" i="6"/>
  <c r="AM21" i="6"/>
  <c r="AU21" i="6"/>
  <c r="AB15" i="6"/>
  <c r="Z20" i="6"/>
  <c r="AQ21" i="6"/>
  <c r="AI21" i="6"/>
  <c r="AB21" i="6"/>
  <c r="AN20" i="6"/>
  <c r="AE20" i="6"/>
  <c r="AT19" i="6"/>
  <c r="AD19" i="6"/>
  <c r="AA18" i="6"/>
  <c r="AF17" i="6"/>
  <c r="AK16" i="6"/>
  <c r="AA16" i="6"/>
  <c r="AN15" i="6"/>
  <c r="AF15" i="6"/>
  <c r="AK13" i="6"/>
  <c r="AJ20" i="6"/>
  <c r="AR20" i="6"/>
  <c r="AH11" i="6"/>
  <c r="AG14" i="6"/>
  <c r="Z14" i="6"/>
  <c r="AP21" i="6"/>
  <c r="AH21" i="6"/>
  <c r="AA21" i="6"/>
  <c r="AM20" i="6"/>
  <c r="AD20" i="6"/>
  <c r="AS19" i="6"/>
  <c r="AC19" i="6"/>
  <c r="AU17" i="6"/>
  <c r="AJ16" i="6"/>
  <c r="AU15" i="6"/>
  <c r="AM15" i="6"/>
  <c r="AE15" i="6"/>
  <c r="AL14" i="6"/>
  <c r="AT13" i="6"/>
  <c r="AD13" i="6"/>
  <c r="AU11" i="6"/>
  <c r="AE11" i="6"/>
  <c r="AF20" i="6"/>
  <c r="AR16" i="6"/>
  <c r="AK20" i="6"/>
  <c r="AS20" i="6"/>
  <c r="AH17" i="6"/>
  <c r="AB11" i="6"/>
  <c r="AA20" i="6"/>
  <c r="AO21" i="6"/>
  <c r="AG21" i="6"/>
  <c r="AU20" i="6"/>
  <c r="AG20" i="6"/>
  <c r="AC20" i="6"/>
  <c r="AN17" i="6"/>
  <c r="AS16" i="6"/>
  <c r="AC16" i="6"/>
  <c r="AP15" i="6"/>
  <c r="AH15" i="6"/>
  <c r="AU14" i="6"/>
  <c r="AE14" i="6"/>
  <c r="AS13" i="6"/>
  <c r="AN11" i="6"/>
  <c r="AI16" i="6"/>
  <c r="AI20" i="6"/>
  <c r="AQ20" i="6"/>
  <c r="AQ16" i="6"/>
  <c r="AF19" i="6"/>
  <c r="AN19" i="6"/>
  <c r="AR19" i="6"/>
  <c r="AG19" i="6"/>
  <c r="AO19" i="6"/>
  <c r="AP19" i="6"/>
  <c r="AQ19" i="6"/>
  <c r="Z19" i="6"/>
  <c r="AJ19" i="6"/>
  <c r="AE19" i="6"/>
  <c r="AM19" i="6"/>
  <c r="AU19" i="6"/>
  <c r="AH19" i="6"/>
  <c r="AA19" i="6"/>
  <c r="AI19" i="6"/>
  <c r="AB19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4" i="6"/>
  <c r="AR14" i="6"/>
  <c r="AK14" i="6"/>
  <c r="AI14" i="6"/>
  <c r="AB14" i="6"/>
  <c r="AQ14" i="6"/>
  <c r="AJ14" i="6"/>
  <c r="AC14" i="6"/>
  <c r="AS14" i="6"/>
  <c r="AQ18" i="6"/>
  <c r="AQ12" i="6"/>
  <c r="AC18" i="6"/>
  <c r="AK18" i="6"/>
  <c r="AS18" i="6"/>
  <c r="AU18" i="6"/>
  <c r="AN18" i="6"/>
  <c r="AO18" i="6"/>
  <c r="AD18" i="6"/>
  <c r="AL18" i="6"/>
  <c r="AT18" i="6"/>
  <c r="AE18" i="6"/>
  <c r="Z18" i="6"/>
  <c r="AF18" i="6"/>
  <c r="AB18" i="6"/>
  <c r="AJ18" i="6"/>
  <c r="AR18" i="6"/>
  <c r="AM18" i="6"/>
  <c r="AG18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J21" i="6"/>
  <c r="AP18" i="6"/>
  <c r="AP12" i="6"/>
  <c r="AL17" i="6"/>
  <c r="AD17" i="6"/>
  <c r="AL11" i="6"/>
  <c r="AS17" i="6"/>
  <c r="AC17" i="6"/>
  <c r="AH16" i="6"/>
  <c r="AC11" i="6"/>
  <c r="AR17" i="6"/>
  <c r="AO16" i="6"/>
  <c r="AL15" i="6"/>
  <c r="AJ11" i="6"/>
  <c r="Z16" i="6"/>
  <c r="AT21" i="6"/>
  <c r="AL21" i="6"/>
  <c r="AD21" i="6"/>
  <c r="Z11" i="6"/>
  <c r="Z15" i="6"/>
  <c r="AS21" i="6"/>
  <c r="AK21" i="6"/>
  <c r="AP20" i="6"/>
  <c r="AO17" i="6"/>
  <c r="AG17" i="6"/>
  <c r="AT16" i="6"/>
  <c r="AL16" i="6"/>
  <c r="AD16" i="6"/>
  <c r="AQ15" i="6"/>
  <c r="AI15" i="6"/>
  <c r="AA15" i="6"/>
  <c r="AN14" i="6"/>
  <c r="AF14" i="6"/>
  <c r="AO11" i="6"/>
  <c r="AG11" i="6"/>
  <c r="AT17" i="6"/>
  <c r="AD11" i="6"/>
  <c r="AK17" i="6"/>
  <c r="AP16" i="6"/>
  <c r="AK11" i="6"/>
  <c r="AB17" i="6"/>
  <c r="AT15" i="6"/>
  <c r="AR11" i="6"/>
  <c r="AQ17" i="6"/>
  <c r="AI17" i="6"/>
  <c r="AA17" i="6"/>
  <c r="AN16" i="6"/>
  <c r="AF16" i="6"/>
  <c r="AS15" i="6"/>
  <c r="AK15" i="6"/>
  <c r="AC15" i="6"/>
  <c r="AP14" i="6"/>
  <c r="AH14" i="6"/>
  <c r="AQ11" i="6"/>
  <c r="AI11" i="6"/>
  <c r="AA11" i="6"/>
  <c r="AT11" i="6"/>
  <c r="AS11" i="6"/>
  <c r="AJ17" i="6"/>
  <c r="AG16" i="6"/>
  <c r="AD15" i="6"/>
  <c r="Z17" i="6"/>
  <c r="AP17" i="6"/>
  <c r="AU16" i="6"/>
  <c r="AM16" i="6"/>
  <c r="AR15" i="6"/>
  <c r="AJ15" i="6"/>
  <c r="AO14" i="6"/>
  <c r="AP11" i="6"/>
  <c r="W22" i="6"/>
  <c r="G10" i="5"/>
  <c r="AW20" i="6" l="1"/>
  <c r="AW18" i="6"/>
  <c r="Y16" i="6"/>
  <c r="AW19" i="6"/>
  <c r="AW16" i="6"/>
  <c r="Y20" i="6"/>
  <c r="AC22" i="6"/>
  <c r="AW17" i="6"/>
  <c r="AW15" i="6"/>
  <c r="AW14" i="6"/>
  <c r="AW11" i="6"/>
  <c r="AA22" i="6"/>
  <c r="AW13" i="6"/>
  <c r="AW21" i="6"/>
  <c r="AW12" i="6"/>
  <c r="Y11" i="6"/>
  <c r="Y14" i="6"/>
  <c r="Y21" i="6"/>
  <c r="AB22" i="6"/>
  <c r="Y17" i="6"/>
  <c r="Y15" i="6"/>
  <c r="Z22" i="6"/>
  <c r="Y18" i="6"/>
  <c r="Y13" i="6"/>
  <c r="Y12" i="6"/>
  <c r="Y19" i="6"/>
  <c r="AO22" i="6"/>
  <c r="AT22" i="6"/>
  <c r="AI22" i="6"/>
  <c r="AP22" i="6"/>
  <c r="AL22" i="6"/>
  <c r="AH22" i="6"/>
  <c r="AU22" i="6"/>
  <c r="AM22" i="6"/>
  <c r="AE22" i="6"/>
  <c r="AG22" i="6"/>
  <c r="AN22" i="6"/>
  <c r="AF22" i="6"/>
  <c r="AS22" i="6"/>
  <c r="AR22" i="6"/>
  <c r="AK22" i="6"/>
  <c r="AJ22" i="6"/>
  <c r="AQ22" i="6"/>
  <c r="AD22" i="6"/>
  <c r="G5" i="5"/>
  <c r="BE18" i="1"/>
  <c r="BD18" i="1"/>
  <c r="BC18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F8" i="1"/>
  <c r="BI7" i="1"/>
  <c r="BH7" i="1"/>
  <c r="BG7" i="1"/>
  <c r="BF18" i="1" l="1"/>
  <c r="Y22" i="6"/>
  <c r="BG18" i="1"/>
  <c r="BH18" i="1"/>
  <c r="BI18" i="1"/>
  <c r="Y21" i="4" l="1"/>
  <c r="Y20" i="4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11" i="4"/>
  <c r="AB11" i="4" s="1"/>
  <c r="I12" i="4"/>
  <c r="I13" i="4"/>
  <c r="I14" i="4"/>
  <c r="I15" i="4"/>
  <c r="I16" i="4"/>
  <c r="I17" i="4"/>
  <c r="I18" i="4"/>
  <c r="I19" i="4"/>
  <c r="I20" i="4"/>
  <c r="I21" i="4"/>
  <c r="I11" i="4"/>
  <c r="Z22" i="4"/>
  <c r="W22" i="4" l="1"/>
  <c r="T22" i="4"/>
  <c r="S22" i="4"/>
  <c r="BQ18" i="1" s="1"/>
  <c r="R22" i="4"/>
  <c r="BP18" i="1" s="1"/>
  <c r="AS7" i="4"/>
  <c r="AS20" i="4" s="1"/>
  <c r="AR7" i="4"/>
  <c r="AR21" i="4" s="1"/>
  <c r="AQ7" i="4"/>
  <c r="AQ20" i="4" s="1"/>
  <c r="AP7" i="4"/>
  <c r="AP20" i="4" s="1"/>
  <c r="AO7" i="4"/>
  <c r="AO21" i="4" s="1"/>
  <c r="AN7" i="4"/>
  <c r="AN21" i="4" s="1"/>
  <c r="AM7" i="4"/>
  <c r="AM20" i="4" s="1"/>
  <c r="AL7" i="4"/>
  <c r="AL20" i="4" s="1"/>
  <c r="AK7" i="4"/>
  <c r="AK20" i="4" s="1"/>
  <c r="AJ7" i="4"/>
  <c r="AJ21" i="4" s="1"/>
  <c r="AI7" i="4"/>
  <c r="AI20" i="4" s="1"/>
  <c r="AH7" i="4"/>
  <c r="AH21" i="4" s="1"/>
  <c r="AG7" i="4"/>
  <c r="AG20" i="4" s="1"/>
  <c r="AF7" i="4"/>
  <c r="AF21" i="4" s="1"/>
  <c r="AE7" i="4"/>
  <c r="AE20" i="4" s="1"/>
  <c r="AD7" i="4"/>
  <c r="AD20" i="4" s="1"/>
  <c r="AC7" i="4"/>
  <c r="AC21" i="4" s="1"/>
  <c r="BO18" i="1" l="1"/>
  <c r="AF20" i="4"/>
  <c r="AN20" i="4"/>
  <c r="AL21" i="4"/>
  <c r="AI21" i="4"/>
  <c r="AE21" i="4"/>
  <c r="AQ21" i="4"/>
  <c r="AM21" i="4"/>
  <c r="AK21" i="4"/>
  <c r="AD21" i="4"/>
  <c r="AG21" i="4"/>
  <c r="AS21" i="4"/>
  <c r="AH20" i="4"/>
  <c r="AJ20" i="4"/>
  <c r="AP21" i="4"/>
  <c r="AR20" i="4"/>
  <c r="AO20" i="4"/>
  <c r="AC20" i="4"/>
  <c r="AN17" i="4"/>
  <c r="AN18" i="4"/>
  <c r="AN11" i="4"/>
  <c r="AN12" i="4"/>
  <c r="AN14" i="4"/>
  <c r="AN13" i="4"/>
  <c r="AN15" i="4"/>
  <c r="AN19" i="4"/>
  <c r="AN16" i="4"/>
  <c r="AG16" i="4"/>
  <c r="AG17" i="4"/>
  <c r="AG18" i="4"/>
  <c r="AG11" i="4"/>
  <c r="AG12" i="4"/>
  <c r="AG14" i="4"/>
  <c r="AG13" i="4"/>
  <c r="AG15" i="4"/>
  <c r="AG19" i="4"/>
  <c r="AP16" i="4"/>
  <c r="AP17" i="4"/>
  <c r="AP11" i="4"/>
  <c r="AP12" i="4"/>
  <c r="AP14" i="4"/>
  <c r="AP18" i="4"/>
  <c r="AP13" i="4"/>
  <c r="AP15" i="4"/>
  <c r="AP19" i="4"/>
  <c r="AQ13" i="4"/>
  <c r="AQ15" i="4"/>
  <c r="AQ19" i="4"/>
  <c r="AQ16" i="4"/>
  <c r="AQ17" i="4"/>
  <c r="AQ11" i="4"/>
  <c r="AQ12" i="4"/>
  <c r="AQ14" i="4"/>
  <c r="AQ18" i="4"/>
  <c r="AR18" i="4"/>
  <c r="AR13" i="4"/>
  <c r="AR15" i="4"/>
  <c r="AR19" i="4"/>
  <c r="AR16" i="4"/>
  <c r="AR17" i="4"/>
  <c r="AR12" i="4"/>
  <c r="AR14" i="4"/>
  <c r="AR11" i="4"/>
  <c r="AK18" i="4"/>
  <c r="AK12" i="4"/>
  <c r="AK14" i="4"/>
  <c r="AK13" i="4"/>
  <c r="AK15" i="4"/>
  <c r="AK19" i="4"/>
  <c r="AK16" i="4"/>
  <c r="AK17" i="4"/>
  <c r="AK11" i="4"/>
  <c r="AF17" i="4"/>
  <c r="AF12" i="4"/>
  <c r="AF14" i="4"/>
  <c r="AF11" i="4"/>
  <c r="AF18" i="4"/>
  <c r="AF13" i="4"/>
  <c r="AF15" i="4"/>
  <c r="AF19" i="4"/>
  <c r="AF16" i="4"/>
  <c r="AO16" i="4"/>
  <c r="AO11" i="4"/>
  <c r="AO18" i="4"/>
  <c r="AO17" i="4"/>
  <c r="AO12" i="4"/>
  <c r="AO14" i="4"/>
  <c r="AO13" i="4"/>
  <c r="AO15" i="4"/>
  <c r="AO19" i="4"/>
  <c r="AH15" i="4"/>
  <c r="AH16" i="4"/>
  <c r="AH17" i="4"/>
  <c r="AH11" i="4"/>
  <c r="AH12" i="4"/>
  <c r="AH14" i="4"/>
  <c r="AH18" i="4"/>
  <c r="AH19" i="4"/>
  <c r="AH13" i="4"/>
  <c r="AI13" i="4"/>
  <c r="AI15" i="4"/>
  <c r="AI16" i="4"/>
  <c r="AI17" i="4"/>
  <c r="AI11" i="4"/>
  <c r="AI12" i="4"/>
  <c r="AI14" i="4"/>
  <c r="AI18" i="4"/>
  <c r="AI19" i="4"/>
  <c r="AJ12" i="4"/>
  <c r="AJ13" i="4"/>
  <c r="AJ15" i="4"/>
  <c r="AJ19" i="4"/>
  <c r="AJ16" i="4"/>
  <c r="AJ17" i="4"/>
  <c r="AJ11" i="4"/>
  <c r="AJ14" i="4"/>
  <c r="AJ18" i="4"/>
  <c r="AC12" i="4"/>
  <c r="AC14" i="4"/>
  <c r="AC18" i="4"/>
  <c r="AC13" i="4"/>
  <c r="AC15" i="4"/>
  <c r="AC19" i="4"/>
  <c r="AC16" i="4"/>
  <c r="AC11" i="4"/>
  <c r="AC17" i="4"/>
  <c r="AS11" i="4"/>
  <c r="AS12" i="4"/>
  <c r="AS14" i="4"/>
  <c r="AS16" i="4"/>
  <c r="AS13" i="4"/>
  <c r="AS15" i="4"/>
  <c r="AS19" i="4"/>
  <c r="AS18" i="4"/>
  <c r="AS17" i="4"/>
  <c r="AD17" i="4"/>
  <c r="AD12" i="4"/>
  <c r="AD14" i="4"/>
  <c r="AD18" i="4"/>
  <c r="AD13" i="4"/>
  <c r="AD15" i="4"/>
  <c r="AD19" i="4"/>
  <c r="AD11" i="4"/>
  <c r="AD16" i="4"/>
  <c r="AL12" i="4"/>
  <c r="AL14" i="4"/>
  <c r="AL18" i="4"/>
  <c r="AL19" i="4"/>
  <c r="AL13" i="4"/>
  <c r="AL15" i="4"/>
  <c r="AL11" i="4"/>
  <c r="AL16" i="4"/>
  <c r="AL17" i="4"/>
  <c r="AE11" i="4"/>
  <c r="AE12" i="4"/>
  <c r="AE14" i="4"/>
  <c r="AE18" i="4"/>
  <c r="AE13" i="4"/>
  <c r="AE15" i="4"/>
  <c r="AE19" i="4"/>
  <c r="AE17" i="4"/>
  <c r="AE16" i="4"/>
  <c r="AM11" i="4"/>
  <c r="AM12" i="4"/>
  <c r="AM14" i="4"/>
  <c r="AM18" i="4"/>
  <c r="AM19" i="4"/>
  <c r="AM13" i="4"/>
  <c r="AM15" i="4"/>
  <c r="AM16" i="4"/>
  <c r="AM17" i="4"/>
  <c r="AV18" i="1"/>
  <c r="AU18" i="1"/>
  <c r="AT18" i="1"/>
  <c r="AS18" i="1"/>
  <c r="AM18" i="1"/>
  <c r="AL18" i="1"/>
  <c r="AK18" i="1"/>
  <c r="AJ18" i="1"/>
  <c r="AD18" i="1"/>
  <c r="AC18" i="1"/>
  <c r="AB18" i="1"/>
  <c r="AA18" i="1"/>
  <c r="U18" i="1"/>
  <c r="T18" i="1"/>
  <c r="S18" i="1"/>
  <c r="R18" i="1"/>
  <c r="L18" i="1"/>
  <c r="K18" i="1"/>
  <c r="J18" i="1"/>
  <c r="I18" i="1"/>
  <c r="AZ16" i="1"/>
  <c r="AY16" i="1"/>
  <c r="AX16" i="1"/>
  <c r="AW16" i="1"/>
  <c r="AZ15" i="1"/>
  <c r="AY15" i="1"/>
  <c r="AX15" i="1"/>
  <c r="AW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18" i="1" l="1"/>
  <c r="AQ18" i="1"/>
  <c r="AH18" i="1"/>
  <c r="M18" i="1"/>
  <c r="AG18" i="1"/>
  <c r="Y18" i="1"/>
  <c r="AZ18" i="1"/>
  <c r="O18" i="1"/>
  <c r="AE18" i="1"/>
  <c r="AA21" i="4"/>
  <c r="AA20" i="4"/>
  <c r="N18" i="1"/>
  <c r="V18" i="1"/>
  <c r="AN18" i="1"/>
  <c r="W18" i="1"/>
  <c r="AO18" i="1"/>
  <c r="X18" i="1"/>
  <c r="AP18" i="1"/>
  <c r="AY18" i="1"/>
  <c r="AA16" i="4"/>
  <c r="AA13" i="4"/>
  <c r="AK22" i="4"/>
  <c r="AC22" i="4"/>
  <c r="AA19" i="4"/>
  <c r="AA12" i="4"/>
  <c r="AA14" i="4"/>
  <c r="AH22" i="4"/>
  <c r="AF22" i="4"/>
  <c r="AA18" i="4"/>
  <c r="AP22" i="4"/>
  <c r="AA17" i="4"/>
  <c r="AI22" i="4"/>
  <c r="AO22" i="4"/>
  <c r="AA15" i="4"/>
  <c r="AE22" i="4"/>
  <c r="AA11" i="4"/>
  <c r="AD22" i="4"/>
  <c r="AJ22" i="4"/>
  <c r="AW18" i="1"/>
  <c r="AF18" i="1"/>
  <c r="AX18" i="1"/>
  <c r="AA22" i="4" l="1"/>
  <c r="AM22" i="4"/>
  <c r="AN22" i="4"/>
  <c r="AR22" i="4" l="1"/>
  <c r="AS22" i="4"/>
  <c r="AB22" i="4"/>
  <c r="AG22" i="4" l="1"/>
  <c r="AQ22" i="4" l="1"/>
  <c r="A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<sst xmlns="http://schemas.openxmlformats.org/spreadsheetml/2006/main" count="524" uniqueCount="132">
  <si>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</si>
  <si>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</si>
  <si>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</si>
  <si>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</si>
  <si>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</si>
  <si>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</si>
  <si>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</si>
  <si>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</si>
  <si>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</si>
  <si>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</si>
  <si>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</si>
  <si>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</si>
  <si>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</si>
  <si>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</si>
  <si>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</si>
  <si>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</si>
  <si>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</si>
  <si>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</si>
  <si>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</si>
  <si>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</si>
  <si>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</si>
  <si>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</si>
  <si>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</si>
  <si>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</si>
  <si>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</si>
  <si>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</si>
  <si>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</si>
  <si>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</si>
  <si>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</si>
  <si>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</si>
  <si>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</si>
  <si>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</si>
  <si>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</si>
  <si>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</si>
  <si>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</si>
  <si>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</si>
  <si>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</si>
  <si>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</si>
  <si>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</si>
  <si>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</si>
  <si>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</si>
  <si>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</si>
  <si>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</si>
  <si>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</si>
  <si>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</si>
  <si>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</si>
  <si>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</si>
  <si>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</si>
  <si>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</si>
  <si>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</si>
  <si>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</si>
  <si>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</si>
  <si>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</si>
  <si>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</si>
  <si>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</si>
  <si>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</si>
  <si>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</si>
  <si>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</si>
  <si>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</si>
  <si>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</si>
  <si>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</si>
  <si>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</si>
  <si>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</si>
  <si>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</si>
  <si>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</si>
  <si>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</si>
  <si>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</si>
  <si>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</si>
  <si>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</si>
  <si>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</si>
  <si>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</si>
  <si>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</si>
  <si>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</si>
  <si>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</si>
  <si>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</si>
  <si>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</si>
  <si>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</si>
  <si>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</si>
  <si>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</si>
  <si>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</si>
  <si>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</si>
  <si>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</si>
  <si>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</si>
  <si>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</si>
  <si>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</si>
  <si>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</si>
  <si>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</si>
  <si>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</si>
  <si>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</si>
  <si>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</si>
  <si>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</si>
  <si>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</si>
  <si>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</si>
  <si>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</si>
  <si>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</si>
  <si>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</si>
  <si>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</si>
  <si>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</si>
  <si>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</si>
  <si>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</si>
  <si>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</si>
  <si>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</si>
  <si>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</si>
  <si>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</si>
  <si>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</si>
  <si>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</si>
  <si>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</si>
  <si>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</si>
  <si>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</si>
  <si>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</si>
  <si>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</si>
  <si>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</si>
  <si>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</si>
  <si>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</si>
  <si>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</si>
  <si>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</si>
  <si>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</si>
  <si>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</si>
  <si>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</si>
  <si>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</si>
  <si>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</si>
  <si>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</si>
  <si>
    <t>Au 31/12/2021</t>
  </si>
  <si>
    <t>Au 31/03/2022</t>
  </si>
  <si>
    <t>Au 29/04/2022</t>
  </si>
  <si>
    <t>Au 31/05/2022</t>
  </si>
  <si>
    <t>Au 30/06/22</t>
  </si>
  <si>
    <t>Au 29/07/22</t>
  </si>
  <si>
    <t>Au 31/08/2022</t>
  </si>
  <si>
    <t>Au 30/09/2022</t>
  </si>
  <si>
    <t>Au 31/10/2022</t>
  </si>
  <si>
    <t>Au 30/11/2022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</si>
</sst>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7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07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Alignment="1">
      <alignment vertical="center"/>
    </xf>
    <xf numFmtId="170" fontId="48" fillId="19" borderId="0" xfId="91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Border="1" applyAlignment="1">
      <alignment vertical="center"/>
    </xf>
    <xf numFmtId="14" fontId="48" fillId="0" borderId="0" xfId="0" applyNumberFormat="1" applyFont="1" applyAlignment="1">
      <alignment vertical="center"/>
    </xf>
    <xf numFmtId="170" fontId="48" fillId="0" borderId="0" xfId="91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6" fillId="0" borderId="17" xfId="0" applyFont="1" applyBorder="1" applyAlignment="1">
      <alignment vertical="center"/>
    </xf>
    <xf numFmtId="0" fontId="46" fillId="0" borderId="11" xfId="0" applyFont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0" fontId="46" fillId="30" borderId="12" xfId="0" applyFont="1" applyFill="1" applyBorder="1" applyAlignment="1">
      <alignment horizontal="center" vertical="center" wrapText="1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0" applyFont="1" applyFill="1"/>
    <xf numFmtId="0" fontId="52" fillId="17" borderId="0" xfId="160" applyFont="1" applyFill="1"/>
    <xf numFmtId="0" fontId="52" fillId="17" borderId="0" xfId="160" applyFont="1" applyFill="1" applyAlignment="1">
      <alignment horizontal="left"/>
    </xf>
    <xf numFmtId="167" fontId="53" fillId="17" borderId="0" xfId="160" applyNumberFormat="1" applyFont="1" applyFill="1"/>
    <xf numFmtId="0" fontId="53" fillId="17" borderId="0" xfId="160" applyFont="1" applyFill="1" applyAlignment="1">
      <alignment horizontal="center" vertical="center"/>
    </xf>
    <xf numFmtId="170" fontId="53" fillId="17" borderId="0" xfId="160" applyNumberFormat="1" applyFont="1" applyFill="1" applyAlignment="1">
      <alignment horizontal="center" vertical="center"/>
    </xf>
    <xf numFmtId="0" fontId="53" fillId="17" borderId="0" xfId="160" applyFont="1" applyFill="1"/>
    <xf numFmtId="164" fontId="52" fillId="17" borderId="0" xfId="153" applyFont="1" applyFill="1" applyBorder="1"/>
    <xf numFmtId="0" fontId="53" fillId="17" borderId="0" xfId="160" applyFont="1" applyFill="1" applyAlignment="1">
      <alignment horizontal="center"/>
    </xf>
    <xf numFmtId="167" fontId="54" fillId="17" borderId="0" xfId="160" applyNumberFormat="1" applyFont="1" applyFill="1"/>
    <xf numFmtId="0" fontId="54" fillId="17" borderId="0" xfId="160" applyFont="1" applyFill="1" applyAlignment="1">
      <alignment horizontal="center" vertical="center"/>
    </xf>
    <xf numFmtId="170" fontId="54" fillId="17" borderId="0" xfId="160" applyNumberFormat="1" applyFont="1" applyFill="1" applyAlignment="1">
      <alignment horizontal="center" vertical="center"/>
    </xf>
    <xf numFmtId="0" fontId="54" fillId="17" borderId="0" xfId="160" applyFont="1" applyFill="1"/>
    <xf numFmtId="164" fontId="55" fillId="17" borderId="0" xfId="153" applyFont="1" applyFill="1" applyBorder="1"/>
    <xf numFmtId="0" fontId="54" fillId="17" borderId="0" xfId="160" applyFont="1" applyFill="1" applyAlignment="1">
      <alignment horizontal="center"/>
    </xf>
    <xf numFmtId="172" fontId="2" fillId="32" borderId="0" xfId="160" applyNumberFormat="1" applyFont="1" applyFill="1" applyAlignment="1">
      <alignment horizontal="center"/>
    </xf>
    <xf numFmtId="0" fontId="1" fillId="17" borderId="0" xfId="160" applyFill="1" applyAlignment="1">
      <alignment horizontal="center"/>
    </xf>
    <xf numFmtId="167" fontId="55" fillId="17" borderId="0" xfId="160" applyNumberFormat="1" applyFont="1" applyFill="1"/>
    <xf numFmtId="167" fontId="55" fillId="17" borderId="0" xfId="160" applyNumberFormat="1" applyFont="1" applyFill="1" applyAlignment="1">
      <alignment horizontal="center" vertical="center"/>
    </xf>
    <xf numFmtId="170" fontId="55" fillId="17" borderId="0" xfId="160" applyNumberFormat="1" applyFont="1" applyFill="1" applyAlignment="1">
      <alignment horizontal="center" vertical="center"/>
    </xf>
    <xf numFmtId="0" fontId="55" fillId="17" borderId="0" xfId="160" applyFont="1" applyFill="1" applyAlignment="1">
      <alignment horizontal="center"/>
    </xf>
    <xf numFmtId="0" fontId="56" fillId="0" borderId="0" xfId="160" applyFont="1"/>
    <xf numFmtId="0" fontId="57" fillId="17" borderId="0" xfId="160" applyFont="1" applyFill="1"/>
    <xf numFmtId="0" fontId="59" fillId="17" borderId="25" xfId="160" applyFont="1" applyFill="1" applyBorder="1"/>
    <xf numFmtId="0" fontId="2" fillId="17" borderId="24" xfId="160" applyFont="1" applyFill="1" applyBorder="1" applyAlignment="1">
      <alignment horizontal="center"/>
    </xf>
    <xf numFmtId="0" fontId="2" fillId="17" borderId="23" xfId="160" applyFont="1" applyFill="1" applyBorder="1" applyAlignment="1">
      <alignment horizontal="center" vertical="center" wrapText="1"/>
    </xf>
    <xf numFmtId="0" fontId="60" fillId="17" borderId="0" xfId="160" applyFont="1" applyFill="1"/>
    <xf numFmtId="14" fontId="2" fillId="17" borderId="25" xfId="160" applyNumberFormat="1" applyFont="1" applyFill="1" applyBorder="1" applyAlignment="1">
      <alignment horizontal="center" vertical="center" wrapText="1"/>
    </xf>
    <xf numFmtId="0" fontId="2" fillId="17" borderId="18" xfId="160" applyFont="1" applyFill="1" applyBorder="1" applyAlignment="1">
      <alignment horizontal="center"/>
    </xf>
    <xf numFmtId="14" fontId="2" fillId="17" borderId="26" xfId="160" applyNumberFormat="1" applyFont="1" applyFill="1" applyBorder="1" applyAlignment="1">
      <alignment horizontal="center"/>
    </xf>
    <xf numFmtId="0" fontId="58" fillId="32" borderId="0" xfId="160" applyFont="1" applyFill="1" applyAlignment="1">
      <alignment horizontal="center"/>
    </xf>
    <xf numFmtId="167" fontId="58" fillId="32" borderId="0" xfId="160" applyNumberFormat="1" applyFont="1" applyFill="1" applyAlignment="1">
      <alignment horizontal="center"/>
    </xf>
    <xf numFmtId="170" fontId="58" fillId="32" borderId="0" xfId="160" applyNumberFormat="1" applyFont="1" applyFill="1" applyAlignment="1">
      <alignment horizontal="center"/>
    </xf>
    <xf numFmtId="164" fontId="58" fillId="32" borderId="0" xfId="160" applyNumberFormat="1" applyFont="1" applyFill="1" applyAlignment="1">
      <alignment horizontal="center"/>
    </xf>
    <xf numFmtId="0" fontId="61" fillId="0" borderId="0" xfId="160" applyFont="1" applyAlignment="1">
      <alignment horizontal="center"/>
    </xf>
    <xf numFmtId="0" fontId="61" fillId="0" borderId="0" xfId="160" applyFont="1"/>
    <xf numFmtId="0" fontId="2" fillId="32" borderId="0" xfId="160" applyFont="1" applyFill="1" applyAlignment="1">
      <alignment horizontal="center"/>
    </xf>
    <xf numFmtId="167" fontId="2" fillId="32" borderId="0" xfId="160" applyNumberFormat="1" applyFont="1" applyFill="1" applyAlignment="1">
      <alignment horizontal="center"/>
    </xf>
    <xf numFmtId="167" fontId="2" fillId="34" borderId="0" xfId="160" applyNumberFormat="1" applyFont="1" applyFill="1" applyAlignment="1">
      <alignment horizontal="center"/>
    </xf>
    <xf numFmtId="170" fontId="2" fillId="32" borderId="0" xfId="160" applyNumberFormat="1" applyFont="1" applyFill="1" applyAlignment="1">
      <alignment horizontal="center"/>
    </xf>
    <xf numFmtId="164" fontId="2" fillId="32" borderId="0" xfId="160" applyNumberFormat="1" applyFont="1" applyFill="1" applyAlignment="1">
      <alignment horizontal="center"/>
    </xf>
    <xf numFmtId="0" fontId="1" fillId="0" borderId="0" xfId="160"/>
    <xf numFmtId="167" fontId="2" fillId="35" borderId="0" xfId="160" applyNumberFormat="1" applyFont="1" applyFill="1" applyAlignment="1">
      <alignment horizontal="center"/>
    </xf>
    <xf numFmtId="164" fontId="58" fillId="32" borderId="22" xfId="160" applyNumberFormat="1" applyFont="1" applyFill="1" applyBorder="1" applyAlignment="1">
      <alignment horizontal="center"/>
    </xf>
    <xf numFmtId="167" fontId="1" fillId="0" borderId="0" xfId="160" applyNumberFormat="1"/>
    <xf numFmtId="170" fontId="1" fillId="0" borderId="0" xfId="160" applyNumberFormat="1"/>
    <xf numFmtId="164" fontId="1" fillId="0" borderId="0" xfId="160" applyNumberFormat="1"/>
    <xf numFmtId="0" fontId="1" fillId="0" borderId="0" xfId="160" applyAlignment="1">
      <alignment horizontal="center"/>
    </xf>
    <xf numFmtId="0" fontId="62" fillId="0" borderId="0" xfId="160" applyFont="1"/>
    <xf numFmtId="167" fontId="1" fillId="0" borderId="0" xfId="160" applyNumberFormat="1" applyAlignment="1">
      <alignment horizontal="center" vertical="center"/>
    </xf>
    <xf numFmtId="165" fontId="1" fillId="0" borderId="0" xfId="160" applyNumberFormat="1" applyAlignment="1">
      <alignment horizontal="center"/>
    </xf>
    <xf numFmtId="0" fontId="63" fillId="0" borderId="0" xfId="160" applyFont="1"/>
    <xf numFmtId="164" fontId="61" fillId="0" borderId="0" xfId="160" applyNumberFormat="1" applyFont="1" applyAlignment="1">
      <alignment horizontal="center"/>
    </xf>
    <xf numFmtId="167" fontId="1" fillId="0" borderId="0" xfId="160" applyNumberFormat="1" applyAlignment="1">
      <alignment horizontal="left"/>
    </xf>
    <xf numFmtId="170" fontId="1" fillId="0" borderId="0" xfId="160" applyNumberFormat="1" applyAlignment="1">
      <alignment horizontal="center" vertical="center"/>
    </xf>
    <xf numFmtId="164" fontId="1" fillId="0" borderId="0" xfId="153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8" fillId="0" borderId="0" xfId="0" applyNumberFormat="1" applyFont="1"/>
    <xf numFmtId="164" fontId="69" fillId="0" borderId="0" xfId="0" applyNumberFormat="1" applyFont="1"/>
    <xf numFmtId="167" fontId="2" fillId="0" borderId="0" xfId="160" applyNumberFormat="1" applyFont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0" applyNumberFormat="1" applyFont="1" applyFill="1" applyAlignment="1">
      <alignment horizontal="center"/>
    </xf>
    <xf numFmtId="173" fontId="58" fillId="32" borderId="22" xfId="160" applyNumberFormat="1" applyFont="1" applyFill="1" applyBorder="1" applyAlignment="1">
      <alignment horizontal="center"/>
    </xf>
    <xf numFmtId="175" fontId="2" fillId="32" borderId="0" xfId="160" applyNumberFormat="1" applyFont="1" applyFill="1" applyAlignment="1">
      <alignment horizontal="center"/>
    </xf>
    <xf numFmtId="1" fontId="2" fillId="32" borderId="0" xfId="160" applyNumberFormat="1" applyFont="1" applyFill="1" applyAlignment="1">
      <alignment horizontal="center"/>
    </xf>
    <xf numFmtId="173" fontId="58" fillId="32" borderId="0" xfId="160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0" applyFont="1" applyFill="1" applyBorder="1" applyAlignment="1">
      <alignment horizontal="center" vertical="center" wrapText="1"/>
    </xf>
    <xf numFmtId="173" fontId="2" fillId="38" borderId="0" xfId="160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2" fillId="17" borderId="23" xfId="160" applyFont="1" applyFill="1" applyBorder="1" applyAlignment="1">
      <alignment horizontal="center"/>
    </xf>
    <xf numFmtId="0" fontId="58" fillId="17" borderId="25" xfId="160" applyFont="1" applyFill="1" applyBorder="1" applyAlignment="1">
      <alignment horizontal="center" vertical="center" wrapText="1"/>
    </xf>
    <xf numFmtId="0" fontId="2" fillId="17" borderId="26" xfId="160" applyFont="1" applyFill="1" applyBorder="1" applyAlignment="1">
      <alignment horizont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Alignment="1">
      <alignment horizontal="center" vertical="center" wrapText="1"/>
    </xf>
    <xf numFmtId="173" fontId="1" fillId="0" borderId="0" xfId="160" applyNumberFormat="1"/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48" fillId="31" borderId="9" xfId="45" applyNumberFormat="1" applyFont="1" applyFill="1" applyBorder="1" applyAlignment="1">
      <alignment horizontal="right" vertical="center"/>
    </xf>
    <xf numFmtId="3" fontId="70" fillId="0" borderId="11" xfId="45" applyNumberFormat="1" applyFont="1" applyFill="1" applyBorder="1" applyAlignment="1">
      <alignment horizontal="right" vertical="center"/>
    </xf>
    <xf numFmtId="0" fontId="48" fillId="39" borderId="9" xfId="0" applyFont="1" applyFill="1" applyBorder="1" applyAlignment="1">
      <alignment vertical="center"/>
    </xf>
    <xf numFmtId="3" fontId="48" fillId="0" borderId="15" xfId="45" applyNumberFormat="1" applyFont="1" applyFill="1" applyBorder="1" applyAlignment="1">
      <alignment horizontal="right" vertical="center"/>
    </xf>
    <xf numFmtId="3" fontId="48" fillId="0" borderId="16" xfId="45" applyNumberFormat="1" applyFont="1" applyFill="1" applyBorder="1" applyAlignment="1">
      <alignment horizontal="right" vertical="center"/>
    </xf>
    <xf numFmtId="3" fontId="48" fillId="0" borderId="24" xfId="45" applyNumberFormat="1" applyFont="1" applyFill="1" applyBorder="1" applyAlignment="1">
      <alignment horizontal="right" vertical="center"/>
    </xf>
    <xf numFmtId="3" fontId="77" fillId="0" borderId="11" xfId="45" applyNumberFormat="1" applyFont="1" applyFill="1" applyBorder="1" applyAlignment="1">
      <alignment horizontal="right" vertical="center"/>
    </xf>
    <xf numFmtId="3" fontId="70" fillId="0" borderId="26" xfId="45" applyNumberFormat="1" applyFont="1" applyFill="1" applyBorder="1" applyAlignment="1">
      <alignment horizontal="right" vertical="center"/>
    </xf>
    <xf numFmtId="0" fontId="78" fillId="0" borderId="0" xfId="0" applyFont="1" applyAlignment="1">
      <alignment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0" fontId="46" fillId="0" borderId="22" xfId="0" applyFont="1" applyBorder="1" applyAlignment="1">
      <alignment horizontal="center"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167" fontId="58" fillId="33" borderId="12" xfId="160" applyNumberFormat="1" applyFont="1" applyFill="1" applyBorder="1" applyAlignment="1">
      <alignment horizontal="center" vertical="center"/>
    </xf>
    <xf numFmtId="167" fontId="58" fillId="33" borderId="13" xfId="160" applyNumberFormat="1" applyFont="1" applyFill="1" applyBorder="1" applyAlignment="1">
      <alignment horizontal="center" vertical="center"/>
    </xf>
    <xf numFmtId="167" fontId="58" fillId="33" borderId="14" xfId="160" applyNumberFormat="1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67" fontId="58" fillId="33" borderId="23" xfId="160" applyNumberFormat="1" applyFont="1" applyFill="1" applyBorder="1" applyAlignment="1">
      <alignment horizontal="center" vertical="center"/>
    </xf>
    <xf numFmtId="167" fontId="58" fillId="33" borderId="25" xfId="160" applyNumberFormat="1" applyFont="1" applyFill="1" applyBorder="1" applyAlignment="1">
      <alignment horizontal="center" vertical="center"/>
    </xf>
    <xf numFmtId="167" fontId="58" fillId="33" borderId="26" xfId="160" applyNumberFormat="1" applyFont="1" applyFill="1" applyBorder="1" applyAlignment="1">
      <alignment horizontal="center" vertical="center"/>
    </xf>
    <xf numFmtId="167" fontId="58" fillId="33" borderId="15" xfId="160" applyNumberFormat="1" applyFont="1" applyFill="1" applyBorder="1" applyAlignment="1">
      <alignment horizontal="center" vertical="center"/>
    </xf>
    <xf numFmtId="167" fontId="58" fillId="33" borderId="24" xfId="160" applyNumberFormat="1" applyFont="1" applyFill="1" applyBorder="1" applyAlignment="1">
      <alignment horizontal="center" vertical="center"/>
    </xf>
    <xf numFmtId="167" fontId="58" fillId="33" borderId="9" xfId="160" applyNumberFormat="1" applyFont="1" applyFill="1" applyBorder="1" applyAlignment="1">
      <alignment horizontal="center" vertical="center"/>
    </xf>
    <xf numFmtId="167" fontId="58" fillId="33" borderId="10" xfId="160" applyNumberFormat="1" applyFont="1" applyFill="1" applyBorder="1" applyAlignment="1">
      <alignment horizontal="center" vertical="center"/>
    </xf>
    <xf numFmtId="167" fontId="58" fillId="33" borderId="17" xfId="160" applyNumberFormat="1" applyFont="1" applyFill="1" applyBorder="1" applyAlignment="1">
      <alignment horizontal="center" vertical="center"/>
    </xf>
    <xf numFmtId="167" fontId="58" fillId="33" borderId="18" xfId="160" applyNumberFormat="1" applyFont="1" applyFill="1" applyBorder="1" applyAlignment="1">
      <alignment horizontal="center" vertical="center"/>
    </xf>
    <xf numFmtId="170" fontId="58" fillId="33" borderId="23" xfId="160" applyNumberFormat="1" applyFont="1" applyFill="1" applyBorder="1" applyAlignment="1">
      <alignment horizontal="center" vertical="center" wrapText="1"/>
    </xf>
    <xf numFmtId="170" fontId="58" fillId="33" borderId="25" xfId="160" applyNumberFormat="1" applyFont="1" applyFill="1" applyBorder="1" applyAlignment="1">
      <alignment horizontal="center" vertical="center" wrapText="1"/>
    </xf>
    <xf numFmtId="170" fontId="58" fillId="33" borderId="26" xfId="160" applyNumberFormat="1" applyFont="1" applyFill="1" applyBorder="1" applyAlignment="1">
      <alignment horizontal="center" vertical="center" wrapText="1"/>
    </xf>
    <xf numFmtId="0" fontId="58" fillId="33" borderId="15" xfId="160" applyFont="1" applyFill="1" applyBorder="1" applyAlignment="1">
      <alignment horizontal="center" vertical="center"/>
    </xf>
    <xf numFmtId="0" fontId="58" fillId="33" borderId="24" xfId="160" applyFont="1" applyFill="1" applyBorder="1" applyAlignment="1">
      <alignment horizontal="center" vertical="center"/>
    </xf>
    <xf numFmtId="0" fontId="58" fillId="33" borderId="9" xfId="160" applyFont="1" applyFill="1" applyBorder="1" applyAlignment="1">
      <alignment horizontal="center" vertical="center"/>
    </xf>
    <xf numFmtId="0" fontId="58" fillId="33" borderId="10" xfId="160" applyFont="1" applyFill="1" applyBorder="1" applyAlignment="1">
      <alignment horizontal="center" vertical="center"/>
    </xf>
    <xf numFmtId="0" fontId="58" fillId="33" borderId="17" xfId="160" applyFont="1" applyFill="1" applyBorder="1" applyAlignment="1">
      <alignment horizontal="center" vertical="center"/>
    </xf>
    <xf numFmtId="0" fontId="58" fillId="33" borderId="18" xfId="160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 wrapText="1"/>
    </xf>
    <xf numFmtId="167" fontId="58" fillId="33" borderId="25" xfId="160" applyNumberFormat="1" applyFont="1" applyFill="1" applyBorder="1" applyAlignment="1">
      <alignment horizontal="center" vertical="center" wrapText="1"/>
    </xf>
    <xf numFmtId="167" fontId="58" fillId="33" borderId="26" xfId="160" applyNumberFormat="1" applyFont="1" applyFill="1" applyBorder="1" applyAlignment="1">
      <alignment horizontal="center" vertical="center" wrapText="1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2" xfId="160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/>
    </xf>
    <xf numFmtId="0" fontId="58" fillId="33" borderId="25" xfId="160" applyFont="1" applyFill="1" applyBorder="1" applyAlignment="1">
      <alignment horizontal="center" vertical="center"/>
    </xf>
    <xf numFmtId="0" fontId="58" fillId="33" borderId="26" xfId="160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X142"/>
  <sheetViews>
    <sheetView showGridLines="0" tabSelected="1" zoomScale="55" zoomScaleNormal="55" workbookViewId="0">
      <pane xSplit="8" topLeftCell="GC1" activePane="topRight" state="frozen"/>
      <selection pane="topRight" activeCell="GK22" sqref="GK22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42578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42578125" style="1" customWidth="1" outlineLevel="1"/>
    <col min="17" max="17" width="4.28515625" style="1" customWidth="1" outlineLevel="1"/>
    <col min="18" max="20" width="21.7109375" style="1" customWidth="1" outlineLevel="1"/>
    <col min="21" max="21" width="26.42578125" style="1" customWidth="1" outlineLevel="1"/>
    <col min="22" max="22" width="21.7109375" style="1" customWidth="1" outlineLevel="1"/>
    <col min="23" max="23" width="21.42578125" style="1" customWidth="1" outlineLevel="1"/>
    <col min="24" max="24" width="20.85546875" style="1" customWidth="1" outlineLevel="1"/>
    <col min="25" max="25" width="22" style="1" customWidth="1" outlineLevel="1"/>
    <col min="26" max="26" width="2.42578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42578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42578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42578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42578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42578125" style="1" customWidth="1"/>
    <col min="71" max="71" width="3.7109375" style="1" customWidth="1"/>
    <col min="72" max="79" width="20.42578125" style="1" customWidth="1"/>
    <col min="80" max="80" width="2.42578125" style="1" customWidth="1"/>
    <col min="81" max="88" width="20.42578125" style="1" customWidth="1"/>
    <col min="89" max="89" width="2.42578125" style="1" customWidth="1"/>
    <col min="90" max="97" width="20.42578125" style="1" customWidth="1"/>
    <col min="98" max="98" width="2.42578125" style="1" customWidth="1"/>
    <col min="99" max="106" width="20.42578125" style="1" customWidth="1"/>
    <col min="107" max="107" width="2.42578125" style="1" customWidth="1"/>
    <col min="108" max="115" width="20.42578125" style="1" customWidth="1"/>
    <col min="116" max="116" width="2.42578125" style="1" customWidth="1"/>
    <col min="117" max="124" width="20.42578125" style="1" customWidth="1"/>
    <col min="125" max="125" width="2.42578125" style="1" customWidth="1"/>
    <col min="126" max="133" width="20.42578125" style="1" customWidth="1"/>
    <col min="134" max="134" width="2.42578125" style="1" customWidth="1"/>
    <col min="135" max="142" width="20.42578125" style="1" customWidth="1"/>
    <col min="143" max="143" width="2.42578125" style="1" customWidth="1"/>
    <col min="144" max="151" width="20.42578125" style="1" customWidth="1"/>
    <col min="152" max="152" width="2.42578125" style="1" customWidth="1"/>
    <col min="153" max="160" width="20.42578125" style="1" customWidth="1"/>
    <col min="161" max="161" width="2.42578125" style="1" customWidth="1"/>
    <col min="162" max="169" width="20.42578125" style="1" customWidth="1"/>
    <col min="170" max="170" width="2.42578125" style="1" customWidth="1"/>
    <col min="171" max="178" width="20.42578125" style="1" customWidth="1"/>
    <col min="179" max="179" width="2.42578125" style="1" customWidth="1"/>
    <col min="180" max="187" width="20.42578125" style="1" customWidth="1"/>
    <col min="188" max="188" width="2.42578125" style="1" customWidth="1"/>
    <col min="189" max="196" width="20.42578125" style="1" customWidth="1"/>
    <col min="197" max="197" width="2.42578125" style="1" customWidth="1"/>
    <col min="198" max="200" width="20.140625" style="1" customWidth="1"/>
    <col min="201" max="201" width="22" style="1" customWidth="1"/>
    <col min="202" max="202" width="9.140625" style="1"/>
    <col min="203" max="203" width="16.5703125" style="1" bestFit="1" customWidth="1"/>
    <col min="204" max="204" width="21.7109375" style="1" customWidth="1"/>
    <col min="205" max="16384" width="9.140625" style="1"/>
  </cols>
  <sheetData>
    <row r="1" spans="1:206" ht="31.5" x14ac:dyDescent="0.5">
      <c r="A1" s="3" t="s">
        <v>26</v>
      </c>
      <c r="B1" s="4"/>
      <c r="C1" s="4"/>
      <c r="D1" s="4"/>
    </row>
    <row r="2" spans="1:206" ht="15.75" x14ac:dyDescent="0.25">
      <c r="A2" s="158"/>
      <c r="B2" s="158"/>
      <c r="C2" s="158"/>
      <c r="D2" s="11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  <c r="DD2" s="19"/>
      <c r="DE2" s="19"/>
      <c r="DF2" s="19"/>
      <c r="DG2" s="19"/>
      <c r="DH2" s="19"/>
      <c r="DI2" s="19"/>
      <c r="DJ2" s="19"/>
      <c r="DK2" s="19"/>
      <c r="DM2" s="19"/>
      <c r="DN2" s="19"/>
      <c r="DO2" s="19"/>
      <c r="DP2" s="19"/>
      <c r="DQ2" s="19"/>
      <c r="DR2" s="19"/>
      <c r="DS2" s="19"/>
      <c r="DT2" s="19"/>
      <c r="DV2" s="19"/>
      <c r="DW2" s="19"/>
      <c r="DX2" s="19"/>
      <c r="DY2" s="19"/>
      <c r="DZ2" s="19"/>
      <c r="EA2" s="19"/>
      <c r="EB2" s="19"/>
      <c r="EC2" s="19"/>
      <c r="EE2" s="19"/>
      <c r="EF2" s="19"/>
      <c r="EG2" s="19"/>
      <c r="EH2" s="19"/>
      <c r="EI2" s="19"/>
      <c r="EJ2" s="19"/>
      <c r="EK2" s="19"/>
      <c r="EL2" s="19"/>
      <c r="EN2" s="19"/>
      <c r="EO2" s="19"/>
      <c r="EP2" s="19"/>
      <c r="EQ2" s="19"/>
      <c r="ER2" s="19"/>
      <c r="ES2" s="19"/>
      <c r="ET2" s="19"/>
      <c r="EU2" s="19"/>
      <c r="EW2" s="19"/>
      <c r="EX2" s="19"/>
      <c r="EY2" s="19"/>
      <c r="EZ2" s="19"/>
      <c r="FA2" s="19"/>
      <c r="FB2" s="19"/>
      <c r="FC2" s="19"/>
      <c r="FD2" s="19"/>
      <c r="FF2" s="19"/>
      <c r="FG2" s="19"/>
      <c r="FH2" s="19"/>
      <c r="FI2" s="19"/>
      <c r="FJ2" s="19"/>
      <c r="FK2" s="19"/>
      <c r="FL2" s="19"/>
      <c r="FM2" s="19"/>
      <c r="FO2" s="19"/>
      <c r="FP2" s="19"/>
      <c r="FQ2" s="19"/>
      <c r="FR2" s="19"/>
      <c r="FS2" s="19"/>
      <c r="FT2" s="19"/>
      <c r="FU2" s="19"/>
      <c r="FV2" s="19"/>
      <c r="FX2" s="19"/>
      <c r="FY2" s="19"/>
      <c r="FZ2" s="19"/>
      <c r="GA2" s="19"/>
      <c r="GB2" s="19"/>
      <c r="GC2" s="19"/>
      <c r="GD2" s="19"/>
      <c r="GE2" s="19"/>
      <c r="GG2" s="19"/>
      <c r="GH2" s="19"/>
      <c r="GI2" s="19"/>
      <c r="GJ2" s="19"/>
      <c r="GK2" s="19"/>
      <c r="GL2" s="19"/>
      <c r="GM2" s="19"/>
      <c r="GN2" s="19"/>
    </row>
    <row r="3" spans="1:206" ht="15.75" x14ac:dyDescent="0.25">
      <c r="A3" s="159"/>
      <c r="B3" s="159"/>
      <c r="C3" s="159"/>
      <c r="D3" s="114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  <c r="DD3" s="19"/>
      <c r="DE3" s="19"/>
      <c r="DF3" s="19"/>
      <c r="DG3" s="19"/>
      <c r="DH3" s="19"/>
      <c r="DI3" s="19"/>
      <c r="DJ3" s="19"/>
      <c r="DK3" s="19"/>
      <c r="DM3" s="19"/>
      <c r="DN3" s="19"/>
      <c r="DO3" s="19"/>
      <c r="DP3" s="19"/>
      <c r="DQ3" s="19"/>
      <c r="DR3" s="19"/>
      <c r="DS3" s="19"/>
      <c r="DT3" s="19"/>
      <c r="DV3" s="19"/>
      <c r="DW3" s="19"/>
      <c r="DX3" s="19"/>
      <c r="DY3" s="19"/>
      <c r="DZ3" s="19"/>
      <c r="EA3" s="19"/>
      <c r="EB3" s="19"/>
      <c r="EC3" s="19"/>
      <c r="EE3" s="19"/>
      <c r="EF3" s="19"/>
      <c r="EG3" s="19"/>
      <c r="EH3" s="19"/>
      <c r="EI3" s="19"/>
      <c r="EJ3" s="19"/>
      <c r="EK3" s="19"/>
      <c r="EL3" s="19"/>
      <c r="EN3" s="19"/>
      <c r="EO3" s="19"/>
      <c r="EP3" s="19"/>
      <c r="EQ3" s="19"/>
      <c r="ER3" s="19"/>
      <c r="ES3" s="19"/>
      <c r="ET3" s="19"/>
      <c r="EU3" s="19"/>
      <c r="EW3" s="19"/>
      <c r="EX3" s="19"/>
      <c r="EY3" s="19"/>
      <c r="EZ3" s="19"/>
      <c r="FA3" s="19"/>
      <c r="FB3" s="19"/>
      <c r="FC3" s="19"/>
      <c r="FD3" s="19"/>
      <c r="FF3" s="19"/>
      <c r="FG3" s="19"/>
      <c r="FH3" s="19"/>
      <c r="FI3" s="19"/>
      <c r="FJ3" s="19"/>
      <c r="FK3" s="19"/>
      <c r="FL3" s="19"/>
      <c r="FM3" s="19"/>
      <c r="FO3" s="19"/>
      <c r="FP3" s="19"/>
      <c r="FQ3" s="19"/>
      <c r="FR3" s="19"/>
      <c r="FS3" s="19"/>
      <c r="FT3" s="19"/>
      <c r="FU3" s="19"/>
      <c r="FV3" s="19"/>
      <c r="FX3" s="19"/>
      <c r="FY3" s="19"/>
      <c r="FZ3" s="19"/>
      <c r="GA3" s="19"/>
      <c r="GB3" s="19"/>
      <c r="GC3" s="19"/>
      <c r="GD3" s="19"/>
      <c r="GE3" s="19"/>
      <c r="GG3" s="19"/>
      <c r="GH3" s="19"/>
      <c r="GI3" s="19"/>
      <c r="GJ3" s="19"/>
      <c r="GK3" s="19"/>
      <c r="GL3" s="19"/>
      <c r="GM3" s="19"/>
      <c r="GN3" s="19"/>
    </row>
    <row r="4" spans="1:206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  <c r="DD4" s="23"/>
      <c r="DE4" s="23"/>
      <c r="DF4" s="23"/>
      <c r="DG4" s="23"/>
      <c r="DH4" s="23"/>
      <c r="DI4" s="23"/>
      <c r="DJ4" s="23"/>
      <c r="DK4" s="23"/>
      <c r="DM4" s="23"/>
      <c r="DN4" s="23"/>
      <c r="DO4" s="23"/>
      <c r="DP4" s="23"/>
      <c r="DQ4" s="23"/>
      <c r="DR4" s="23"/>
      <c r="DS4" s="23"/>
      <c r="DT4" s="23"/>
      <c r="DV4" s="23"/>
      <c r="DW4" s="23"/>
      <c r="DX4" s="23"/>
      <c r="DY4" s="23"/>
      <c r="DZ4" s="23"/>
      <c r="EA4" s="23"/>
      <c r="EB4" s="23"/>
      <c r="EC4" s="23"/>
      <c r="EE4" s="23"/>
      <c r="EF4" s="23"/>
      <c r="EG4" s="23"/>
      <c r="EH4" s="23"/>
      <c r="EI4" s="23"/>
      <c r="EJ4" s="23"/>
      <c r="EK4" s="23"/>
      <c r="EL4" s="23"/>
      <c r="EN4" s="23"/>
      <c r="EO4" s="23"/>
      <c r="EP4" s="23"/>
      <c r="EQ4" s="23"/>
      <c r="ER4" s="23"/>
      <c r="ES4" s="23"/>
      <c r="ET4" s="23"/>
      <c r="EU4" s="23"/>
      <c r="EW4" s="23"/>
      <c r="EX4" s="23"/>
      <c r="EY4" s="23"/>
      <c r="EZ4" s="23"/>
      <c r="FA4" s="23"/>
      <c r="FB4" s="23"/>
      <c r="FC4" s="23"/>
      <c r="FD4" s="23"/>
      <c r="FF4" s="23"/>
      <c r="FG4" s="23"/>
      <c r="FH4" s="23"/>
      <c r="FI4" s="23"/>
      <c r="FJ4" s="23"/>
      <c r="FK4" s="23"/>
      <c r="FL4" s="23"/>
      <c r="FM4" s="23"/>
      <c r="FO4" s="23"/>
      <c r="FP4" s="23"/>
      <c r="FQ4" s="23"/>
      <c r="FR4" s="23"/>
      <c r="FS4" s="23"/>
      <c r="FT4" s="23"/>
      <c r="FU4" s="23"/>
      <c r="FV4" s="23"/>
      <c r="FX4" s="23"/>
      <c r="FY4" s="23"/>
      <c r="FZ4" s="23"/>
      <c r="GA4" s="23"/>
      <c r="GB4" s="23"/>
      <c r="GC4" s="23"/>
      <c r="GD4" s="23"/>
      <c r="GE4" s="23"/>
      <c r="GG4" s="23"/>
      <c r="GH4" s="23"/>
      <c r="GI4" s="23"/>
      <c r="GJ4" s="23"/>
      <c r="GK4" s="23"/>
      <c r="GL4" s="23"/>
      <c r="GM4" s="23"/>
      <c r="GN4" s="23"/>
    </row>
    <row r="5" spans="1:206" ht="15.75" customHeight="1" x14ac:dyDescent="0.2">
      <c r="A5" s="18"/>
      <c r="B5" s="18"/>
      <c r="C5" s="18"/>
      <c r="D5" s="18"/>
      <c r="E5" s="160" t="s">
        <v>12</v>
      </c>
      <c r="F5" s="160"/>
      <c r="G5" s="160"/>
      <c r="H5" s="19"/>
      <c r="I5" s="155" t="s">
        <v>23</v>
      </c>
      <c r="J5" s="156"/>
      <c r="K5" s="156"/>
      <c r="L5" s="156"/>
      <c r="M5" s="156"/>
      <c r="N5" s="156"/>
      <c r="O5" s="156"/>
      <c r="P5" s="157"/>
      <c r="Q5" s="19"/>
      <c r="R5" s="155" t="s">
        <v>25</v>
      </c>
      <c r="S5" s="156"/>
      <c r="T5" s="156"/>
      <c r="U5" s="156"/>
      <c r="V5" s="156"/>
      <c r="W5" s="156"/>
      <c r="X5" s="156"/>
      <c r="Y5" s="157"/>
      <c r="Z5" s="19"/>
      <c r="AA5" s="155" t="s">
        <v>19</v>
      </c>
      <c r="AB5" s="156"/>
      <c r="AC5" s="156"/>
      <c r="AD5" s="156"/>
      <c r="AE5" s="156"/>
      <c r="AF5" s="156"/>
      <c r="AG5" s="156"/>
      <c r="AH5" s="157"/>
      <c r="AJ5" s="155" t="s">
        <v>80</v>
      </c>
      <c r="AK5" s="156"/>
      <c r="AL5" s="156"/>
      <c r="AM5" s="156"/>
      <c r="AN5" s="156"/>
      <c r="AO5" s="156"/>
      <c r="AP5" s="156"/>
      <c r="AQ5" s="157"/>
      <c r="AR5" s="19"/>
      <c r="AS5" s="155" t="s">
        <v>93</v>
      </c>
      <c r="AT5" s="156"/>
      <c r="AU5" s="156"/>
      <c r="AV5" s="156"/>
      <c r="AW5" s="156"/>
      <c r="AX5" s="156"/>
      <c r="AY5" s="156"/>
      <c r="AZ5" s="157"/>
      <c r="BB5" s="155" t="s">
        <v>105</v>
      </c>
      <c r="BC5" s="156"/>
      <c r="BD5" s="156"/>
      <c r="BE5" s="156"/>
      <c r="BF5" s="156"/>
      <c r="BG5" s="156"/>
      <c r="BH5" s="156"/>
      <c r="BI5" s="157"/>
      <c r="BK5" s="155" t="s">
        <v>116</v>
      </c>
      <c r="BL5" s="156"/>
      <c r="BM5" s="156"/>
      <c r="BN5" s="156"/>
      <c r="BO5" s="156"/>
      <c r="BP5" s="156"/>
      <c r="BQ5" s="156"/>
      <c r="BR5" s="157"/>
      <c r="BT5" s="155" t="s">
        <v>118</v>
      </c>
      <c r="BU5" s="156"/>
      <c r="BV5" s="156"/>
      <c r="BW5" s="156"/>
      <c r="BX5" s="156"/>
      <c r="BY5" s="156"/>
      <c r="BZ5" s="156"/>
      <c r="CA5" s="157"/>
      <c r="CC5" s="155" t="s">
        <v>119</v>
      </c>
      <c r="CD5" s="156"/>
      <c r="CE5" s="156"/>
      <c r="CF5" s="156"/>
      <c r="CG5" s="156"/>
      <c r="CH5" s="156"/>
      <c r="CI5" s="156"/>
      <c r="CJ5" s="157"/>
      <c r="CL5" s="155" t="s">
        <v>120</v>
      </c>
      <c r="CM5" s="156"/>
      <c r="CN5" s="156"/>
      <c r="CO5" s="156"/>
      <c r="CP5" s="156"/>
      <c r="CQ5" s="156"/>
      <c r="CR5" s="156"/>
      <c r="CS5" s="157"/>
      <c r="CU5" s="155" t="s">
        <v>121</v>
      </c>
      <c r="CV5" s="156"/>
      <c r="CW5" s="156"/>
      <c r="CX5" s="156"/>
      <c r="CY5" s="156"/>
      <c r="CZ5" s="156"/>
      <c r="DA5" s="156"/>
      <c r="DB5" s="157"/>
      <c r="DD5" s="155" t="s">
        <v>122</v>
      </c>
      <c r="DE5" s="156"/>
      <c r="DF5" s="156"/>
      <c r="DG5" s="156"/>
      <c r="DH5" s="156"/>
      <c r="DI5" s="156"/>
      <c r="DJ5" s="156"/>
      <c r="DK5" s="157"/>
      <c r="DM5" s="155" t="s">
        <v>123</v>
      </c>
      <c r="DN5" s="156"/>
      <c r="DO5" s="156"/>
      <c r="DP5" s="156"/>
      <c r="DQ5" s="156"/>
      <c r="DR5" s="156"/>
      <c r="DS5" s="156"/>
      <c r="DT5" s="157"/>
      <c r="DV5" s="155" t="s">
        <v>124</v>
      </c>
      <c r="DW5" s="156"/>
      <c r="DX5" s="156"/>
      <c r="DY5" s="156"/>
      <c r="DZ5" s="156"/>
      <c r="EA5" s="156"/>
      <c r="EB5" s="156"/>
      <c r="EC5" s="157"/>
      <c r="EE5" s="155" t="s">
        <v>125</v>
      </c>
      <c r="EF5" s="156"/>
      <c r="EG5" s="156"/>
      <c r="EH5" s="156"/>
      <c r="EI5" s="156"/>
      <c r="EJ5" s="156"/>
      <c r="EK5" s="156"/>
      <c r="EL5" s="157"/>
      <c r="EN5" s="155" t="s">
        <v>126</v>
      </c>
      <c r="EO5" s="156"/>
      <c r="EP5" s="156"/>
      <c r="EQ5" s="156"/>
      <c r="ER5" s="156"/>
      <c r="ES5" s="156"/>
      <c r="ET5" s="156"/>
      <c r="EU5" s="157"/>
      <c r="EW5" s="155" t="s">
        <v>127</v>
      </c>
      <c r="EX5" s="156"/>
      <c r="EY5" s="156"/>
      <c r="EZ5" s="156"/>
      <c r="FA5" s="156"/>
      <c r="FB5" s="156"/>
      <c r="FC5" s="156"/>
      <c r="FD5" s="157"/>
      <c r="FF5" s="155" t="s">
        <v>128</v>
      </c>
      <c r="FG5" s="156"/>
      <c r="FH5" s="156"/>
      <c r="FI5" s="156"/>
      <c r="FJ5" s="156"/>
      <c r="FK5" s="156"/>
      <c r="FL5" s="156"/>
      <c r="FM5" s="157"/>
      <c r="FO5" s="155" t="s">
        <v>129</v>
      </c>
      <c r="FP5" s="156"/>
      <c r="FQ5" s="156"/>
      <c r="FR5" s="156"/>
      <c r="FS5" s="156"/>
      <c r="FT5" s="156"/>
      <c r="FU5" s="156"/>
      <c r="FV5" s="157"/>
      <c r="FX5" s="155" t="s">
        <v>130</v>
      </c>
      <c r="FY5" s="156"/>
      <c r="FZ5" s="156"/>
      <c r="GA5" s="156"/>
      <c r="GB5" s="156"/>
      <c r="GC5" s="156"/>
      <c r="GD5" s="156"/>
      <c r="GE5" s="157"/>
      <c r="GG5" s="155" t="s">
        <v>131</v>
      </c>
      <c r="GH5" s="156"/>
      <c r="GI5" s="156"/>
      <c r="GJ5" s="156"/>
      <c r="GK5" s="156"/>
      <c r="GL5" s="156"/>
      <c r="GM5" s="156"/>
      <c r="GN5" s="157"/>
      <c r="GP5" s="167" t="s">
        <v>32</v>
      </c>
      <c r="GQ5" s="168"/>
      <c r="GR5" s="168"/>
      <c r="GS5" s="169"/>
      <c r="GU5" s="164" t="s">
        <v>97</v>
      </c>
      <c r="GV5" s="165"/>
      <c r="GW5" s="165"/>
      <c r="GX5" s="166"/>
    </row>
    <row r="6" spans="1:206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11</v>
      </c>
      <c r="E6" s="24" t="s">
        <v>13</v>
      </c>
      <c r="F6" s="24" t="s">
        <v>21</v>
      </c>
      <c r="G6" s="24" t="s">
        <v>22</v>
      </c>
      <c r="H6" s="19"/>
      <c r="I6" s="20" t="s">
        <v>38</v>
      </c>
      <c r="J6" s="16" t="s">
        <v>14</v>
      </c>
      <c r="K6" s="16" t="s">
        <v>4</v>
      </c>
      <c r="L6" s="16" t="s">
        <v>36</v>
      </c>
      <c r="M6" s="40" t="s">
        <v>27</v>
      </c>
      <c r="N6" s="40" t="s">
        <v>28</v>
      </c>
      <c r="O6" s="40" t="s">
        <v>30</v>
      </c>
      <c r="P6" s="27" t="s">
        <v>35</v>
      </c>
      <c r="Q6" s="19"/>
      <c r="R6" s="20" t="s">
        <v>38</v>
      </c>
      <c r="S6" s="16" t="s">
        <v>14</v>
      </c>
      <c r="T6" s="16" t="s">
        <v>4</v>
      </c>
      <c r="U6" s="16" t="s">
        <v>36</v>
      </c>
      <c r="V6" s="40" t="s">
        <v>27</v>
      </c>
      <c r="W6" s="40" t="s">
        <v>28</v>
      </c>
      <c r="X6" s="40" t="s">
        <v>30</v>
      </c>
      <c r="Y6" s="27" t="s">
        <v>35</v>
      </c>
      <c r="Z6" s="19"/>
      <c r="AA6" s="20" t="s">
        <v>38</v>
      </c>
      <c r="AB6" s="16" t="s">
        <v>14</v>
      </c>
      <c r="AC6" s="16" t="s">
        <v>4</v>
      </c>
      <c r="AD6" s="16" t="s">
        <v>36</v>
      </c>
      <c r="AE6" s="40" t="s">
        <v>33</v>
      </c>
      <c r="AF6" s="40" t="s">
        <v>34</v>
      </c>
      <c r="AG6" s="40" t="s">
        <v>30</v>
      </c>
      <c r="AH6" s="27" t="s">
        <v>35</v>
      </c>
      <c r="AI6" s="1"/>
      <c r="AJ6" s="20" t="s">
        <v>38</v>
      </c>
      <c r="AK6" s="16" t="s">
        <v>14</v>
      </c>
      <c r="AL6" s="16" t="s">
        <v>4</v>
      </c>
      <c r="AM6" s="16" t="s">
        <v>36</v>
      </c>
      <c r="AN6" s="40" t="s">
        <v>33</v>
      </c>
      <c r="AO6" s="40" t="s">
        <v>34</v>
      </c>
      <c r="AP6" s="40" t="s">
        <v>30</v>
      </c>
      <c r="AQ6" s="27" t="s">
        <v>35</v>
      </c>
      <c r="AR6" s="19"/>
      <c r="AS6" s="20" t="s">
        <v>38</v>
      </c>
      <c r="AT6" s="16" t="s">
        <v>14</v>
      </c>
      <c r="AU6" s="16" t="s">
        <v>4</v>
      </c>
      <c r="AV6" s="16" t="s">
        <v>36</v>
      </c>
      <c r="AW6" s="40" t="s">
        <v>33</v>
      </c>
      <c r="AX6" s="40" t="s">
        <v>34</v>
      </c>
      <c r="AY6" s="40" t="s">
        <v>30</v>
      </c>
      <c r="AZ6" s="27" t="s">
        <v>35</v>
      </c>
      <c r="BA6" s="1"/>
      <c r="BB6" s="20" t="s">
        <v>38</v>
      </c>
      <c r="BC6" s="16" t="s">
        <v>14</v>
      </c>
      <c r="BD6" s="16" t="s">
        <v>4</v>
      </c>
      <c r="BE6" s="16" t="s">
        <v>36</v>
      </c>
      <c r="BF6" s="40" t="s">
        <v>33</v>
      </c>
      <c r="BG6" s="40" t="s">
        <v>34</v>
      </c>
      <c r="BH6" s="40" t="s">
        <v>30</v>
      </c>
      <c r="BI6" s="27" t="s">
        <v>35</v>
      </c>
      <c r="BK6" s="20" t="s">
        <v>38</v>
      </c>
      <c r="BL6" s="16" t="s">
        <v>14</v>
      </c>
      <c r="BM6" s="16" t="s">
        <v>4</v>
      </c>
      <c r="BN6" s="16" t="s">
        <v>36</v>
      </c>
      <c r="BO6" s="40" t="s">
        <v>33</v>
      </c>
      <c r="BP6" s="40" t="s">
        <v>34</v>
      </c>
      <c r="BQ6" s="40" t="s">
        <v>30</v>
      </c>
      <c r="BR6" s="27" t="s">
        <v>35</v>
      </c>
      <c r="BT6" s="20" t="s">
        <v>38</v>
      </c>
      <c r="BU6" s="16" t="s">
        <v>14</v>
      </c>
      <c r="BV6" s="16" t="s">
        <v>4</v>
      </c>
      <c r="BW6" s="16" t="s">
        <v>36</v>
      </c>
      <c r="BX6" s="40" t="s">
        <v>33</v>
      </c>
      <c r="BY6" s="40" t="s">
        <v>34</v>
      </c>
      <c r="BZ6" s="40" t="s">
        <v>30</v>
      </c>
      <c r="CA6" s="27" t="s">
        <v>35</v>
      </c>
      <c r="CC6" s="20" t="s">
        <v>38</v>
      </c>
      <c r="CD6" s="16" t="s">
        <v>14</v>
      </c>
      <c r="CE6" s="16" t="s">
        <v>4</v>
      </c>
      <c r="CF6" s="16" t="s">
        <v>36</v>
      </c>
      <c r="CG6" s="40" t="s">
        <v>33</v>
      </c>
      <c r="CH6" s="40" t="s">
        <v>34</v>
      </c>
      <c r="CI6" s="40" t="s">
        <v>30</v>
      </c>
      <c r="CJ6" s="27" t="s">
        <v>35</v>
      </c>
      <c r="CL6" s="20" t="s">
        <v>38</v>
      </c>
      <c r="CM6" s="16" t="s">
        <v>14</v>
      </c>
      <c r="CN6" s="16" t="s">
        <v>4</v>
      </c>
      <c r="CO6" s="16" t="s">
        <v>36</v>
      </c>
      <c r="CP6" s="40" t="s">
        <v>33</v>
      </c>
      <c r="CQ6" s="40" t="s">
        <v>34</v>
      </c>
      <c r="CR6" s="40" t="s">
        <v>30</v>
      </c>
      <c r="CS6" s="27" t="s">
        <v>35</v>
      </c>
      <c r="CU6" s="20" t="s">
        <v>38</v>
      </c>
      <c r="CV6" s="16" t="s">
        <v>14</v>
      </c>
      <c r="CW6" s="16" t="s">
        <v>4</v>
      </c>
      <c r="CX6" s="16" t="s">
        <v>36</v>
      </c>
      <c r="CY6" s="40" t="s">
        <v>33</v>
      </c>
      <c r="CZ6" s="40" t="s">
        <v>34</v>
      </c>
      <c r="DA6" s="40" t="s">
        <v>30</v>
      </c>
      <c r="DB6" s="27" t="s">
        <v>35</v>
      </c>
      <c r="DD6" s="20" t="s">
        <v>38</v>
      </c>
      <c r="DE6" s="16" t="s">
        <v>14</v>
      </c>
      <c r="DF6" s="16" t="s">
        <v>4</v>
      </c>
      <c r="DG6" s="16" t="s">
        <v>36</v>
      </c>
      <c r="DH6" s="40" t="s">
        <v>33</v>
      </c>
      <c r="DI6" s="40" t="s">
        <v>34</v>
      </c>
      <c r="DJ6" s="40" t="s">
        <v>30</v>
      </c>
      <c r="DK6" s="27" t="s">
        <v>35</v>
      </c>
      <c r="DM6" s="20" t="s">
        <v>38</v>
      </c>
      <c r="DN6" s="16" t="s">
        <v>14</v>
      </c>
      <c r="DO6" s="16" t="s">
        <v>4</v>
      </c>
      <c r="DP6" s="16" t="s">
        <v>36</v>
      </c>
      <c r="DQ6" s="40" t="s">
        <v>33</v>
      </c>
      <c r="DR6" s="40" t="s">
        <v>34</v>
      </c>
      <c r="DS6" s="40" t="s">
        <v>30</v>
      </c>
      <c r="DT6" s="27" t="s">
        <v>35</v>
      </c>
      <c r="DV6" s="20" t="s">
        <v>38</v>
      </c>
      <c r="DW6" s="16" t="s">
        <v>14</v>
      </c>
      <c r="DX6" s="16" t="s">
        <v>4</v>
      </c>
      <c r="DY6" s="16" t="s">
        <v>36</v>
      </c>
      <c r="DZ6" s="40" t="s">
        <v>33</v>
      </c>
      <c r="EA6" s="40" t="s">
        <v>34</v>
      </c>
      <c r="EB6" s="40" t="s">
        <v>30</v>
      </c>
      <c r="EC6" s="27" t="s">
        <v>35</v>
      </c>
      <c r="EE6" s="20" t="s">
        <v>38</v>
      </c>
      <c r="EF6" s="16" t="s">
        <v>14</v>
      </c>
      <c r="EG6" s="16" t="s">
        <v>4</v>
      </c>
      <c r="EH6" s="16" t="s">
        <v>36</v>
      </c>
      <c r="EI6" s="40" t="s">
        <v>33</v>
      </c>
      <c r="EJ6" s="40" t="s">
        <v>34</v>
      </c>
      <c r="EK6" s="40" t="s">
        <v>30</v>
      </c>
      <c r="EL6" s="27" t="s">
        <v>35</v>
      </c>
      <c r="EN6" s="20" t="s">
        <v>38</v>
      </c>
      <c r="EO6" s="16" t="s">
        <v>14</v>
      </c>
      <c r="EP6" s="16" t="s">
        <v>4</v>
      </c>
      <c r="EQ6" s="16" t="s">
        <v>36</v>
      </c>
      <c r="ER6" s="40" t="s">
        <v>33</v>
      </c>
      <c r="ES6" s="40" t="s">
        <v>34</v>
      </c>
      <c r="ET6" s="40" t="s">
        <v>30</v>
      </c>
      <c r="EU6" s="27" t="s">
        <v>35</v>
      </c>
      <c r="EW6" s="20" t="s">
        <v>38</v>
      </c>
      <c r="EX6" s="16" t="s">
        <v>14</v>
      </c>
      <c r="EY6" s="16" t="s">
        <v>4</v>
      </c>
      <c r="EZ6" s="16" t="s">
        <v>36</v>
      </c>
      <c r="FA6" s="40" t="s">
        <v>33</v>
      </c>
      <c r="FB6" s="40" t="s">
        <v>34</v>
      </c>
      <c r="FC6" s="40" t="s">
        <v>30</v>
      </c>
      <c r="FD6" s="27" t="s">
        <v>35</v>
      </c>
      <c r="FF6" s="20" t="s">
        <v>38</v>
      </c>
      <c r="FG6" s="16" t="s">
        <v>14</v>
      </c>
      <c r="FH6" s="16" t="s">
        <v>4</v>
      </c>
      <c r="FI6" s="16" t="s">
        <v>36</v>
      </c>
      <c r="FJ6" s="40" t="s">
        <v>33</v>
      </c>
      <c r="FK6" s="40" t="s">
        <v>34</v>
      </c>
      <c r="FL6" s="40" t="s">
        <v>30</v>
      </c>
      <c r="FM6" s="27" t="s">
        <v>35</v>
      </c>
      <c r="FO6" s="20" t="s">
        <v>38</v>
      </c>
      <c r="FP6" s="16" t="s">
        <v>14</v>
      </c>
      <c r="FQ6" s="16" t="s">
        <v>4</v>
      </c>
      <c r="FR6" s="16" t="s">
        <v>36</v>
      </c>
      <c r="FS6" s="40" t="s">
        <v>33</v>
      </c>
      <c r="FT6" s="40" t="s">
        <v>34</v>
      </c>
      <c r="FU6" s="40" t="s">
        <v>30</v>
      </c>
      <c r="FV6" s="27" t="s">
        <v>35</v>
      </c>
      <c r="FX6" s="20" t="s">
        <v>38</v>
      </c>
      <c r="FY6" s="16" t="s">
        <v>14</v>
      </c>
      <c r="FZ6" s="16" t="s">
        <v>4</v>
      </c>
      <c r="GA6" s="16" t="s">
        <v>36</v>
      </c>
      <c r="GB6" s="40" t="s">
        <v>33</v>
      </c>
      <c r="GC6" s="40" t="s">
        <v>34</v>
      </c>
      <c r="GD6" s="40" t="s">
        <v>30</v>
      </c>
      <c r="GE6" s="27" t="s">
        <v>35</v>
      </c>
      <c r="GG6" s="20" t="s">
        <v>38</v>
      </c>
      <c r="GH6" s="16" t="s">
        <v>14</v>
      </c>
      <c r="GI6" s="16" t="s">
        <v>4</v>
      </c>
      <c r="GJ6" s="16" t="s">
        <v>36</v>
      </c>
      <c r="GK6" s="40" t="s">
        <v>33</v>
      </c>
      <c r="GL6" s="40" t="s">
        <v>34</v>
      </c>
      <c r="GM6" s="40" t="s">
        <v>30</v>
      </c>
      <c r="GN6" s="27" t="s">
        <v>35</v>
      </c>
      <c r="GP6" s="42" t="s">
        <v>4</v>
      </c>
      <c r="GQ6" s="46" t="s">
        <v>31</v>
      </c>
      <c r="GR6" s="46" t="s">
        <v>24</v>
      </c>
      <c r="GS6" s="47" t="s">
        <v>37</v>
      </c>
      <c r="GU6" s="104" t="s">
        <v>4</v>
      </c>
    </row>
    <row r="7" spans="1:206" s="5" customFormat="1" ht="22.5" customHeight="1" x14ac:dyDescent="0.2">
      <c r="A7" s="148" t="s">
        <v>7</v>
      </c>
      <c r="B7" s="32" t="s">
        <v>6</v>
      </c>
      <c r="C7" s="29">
        <v>42500</v>
      </c>
      <c r="D7" s="30">
        <v>2.2000000000000001E-3</v>
      </c>
      <c r="E7" s="26">
        <v>1352852</v>
      </c>
      <c r="F7" s="26"/>
      <c r="G7" s="31">
        <v>1352852</v>
      </c>
      <c r="H7" s="32"/>
      <c r="I7" s="25">
        <v>1131853.2071356208</v>
      </c>
      <c r="J7" s="26">
        <v>0</v>
      </c>
      <c r="K7" s="26">
        <v>1131853.2071356208</v>
      </c>
      <c r="L7" s="26">
        <v>1355992.47371532</v>
      </c>
      <c r="M7" s="38">
        <f>K7-G7</f>
        <v>-220998.79286437924</v>
      </c>
      <c r="N7" s="38">
        <f>IF(E7="",L7-$E7,L7-E7)</f>
        <v>3140.4737153199967</v>
      </c>
      <c r="O7" s="38">
        <f t="shared" ref="O7:O10" si="0">$F7-J7</f>
        <v>0</v>
      </c>
      <c r="P7" s="31">
        <f t="shared" ref="P7:P10" si="1">I7-L7</f>
        <v>-224139.26657969924</v>
      </c>
      <c r="Q7" s="32"/>
      <c r="R7" s="25">
        <v>1033704.8662492961</v>
      </c>
      <c r="S7" s="26">
        <v>7735.6045023496499</v>
      </c>
      <c r="T7" s="26">
        <v>1025969.2617469465</v>
      </c>
      <c r="U7" s="26">
        <v>1233585.4298688499</v>
      </c>
      <c r="V7" s="38">
        <f t="shared" ref="V7:V12" si="2">IF(K7="",T7-ABS($G7),T7-K7)</f>
        <v>-105883.94538867427</v>
      </c>
      <c r="W7" s="38">
        <f t="shared" ref="W7:W12" si="3">IF(L7="",U7-$E7,U7-L7)</f>
        <v>-122407.04384647007</v>
      </c>
      <c r="X7" s="38">
        <f t="shared" ref="X7:X12" si="4">IF(J7="",$F7-S7,J7-S7)</f>
        <v>-7735.6045023496499</v>
      </c>
      <c r="Y7" s="31">
        <f t="shared" ref="Y7:Y12" si="5">U7-R7</f>
        <v>199880.56361955381</v>
      </c>
      <c r="Z7" s="32"/>
      <c r="AA7" s="25">
        <v>964608.03193276282</v>
      </c>
      <c r="AB7" s="26">
        <v>132784.31759449068</v>
      </c>
      <c r="AC7" s="26">
        <v>831823.71433827211</v>
      </c>
      <c r="AD7" s="26">
        <v>1118765.7231441301</v>
      </c>
      <c r="AE7" s="38">
        <f t="shared" ref="AE7:AE14" si="6">IF(T7="",AC7-ABS($G7),AC7-T7)</f>
        <v>-194145.54740867438</v>
      </c>
      <c r="AF7" s="38">
        <f t="shared" ref="AF7:AF14" si="7">IF(U7="",AD7-$E7,AD7-U7)</f>
        <v>-114819.70672471984</v>
      </c>
      <c r="AG7" s="38">
        <f t="shared" ref="AG7:AG14" si="8">IF(S7="",$F7-AB7,S7-AB7)</f>
        <v>-125048.71309214103</v>
      </c>
      <c r="AH7" s="31">
        <f t="shared" ref="AH7:AH14" si="9">AA7-AD7</f>
        <v>-154157.69121136726</v>
      </c>
      <c r="AI7" s="1"/>
      <c r="AJ7" s="25">
        <v>739259.09993765922</v>
      </c>
      <c r="AK7" s="26">
        <v>147061.4942859679</v>
      </c>
      <c r="AL7" s="26">
        <v>592197.60565169132</v>
      </c>
      <c r="AM7" s="26">
        <v>1005281.411942521</v>
      </c>
      <c r="AN7" s="38">
        <f t="shared" ref="AN7:AN14" si="10">IF(AC7="",AL7-ABS($G7),AL7-AC7)</f>
        <v>-239626.10868658079</v>
      </c>
      <c r="AO7" s="38">
        <f t="shared" ref="AO7:AO14" si="11">IF(AD7="",AM7-$E7,AM7-AD7)</f>
        <v>-113484.31120160909</v>
      </c>
      <c r="AP7" s="38">
        <f t="shared" ref="AP7:AP14" si="12">IF(AB7="",$F7-AK7,AB7-AK7)</f>
        <v>-14277.176691477216</v>
      </c>
      <c r="AQ7" s="31">
        <f t="shared" ref="AQ7:AQ14" si="13">AJ7-AM7</f>
        <v>-266022.31200486177</v>
      </c>
      <c r="AR7" s="19"/>
      <c r="AS7" s="25">
        <v>471330.28140759835</v>
      </c>
      <c r="AT7" s="26">
        <v>13709.692161789297</v>
      </c>
      <c r="AU7" s="26">
        <v>457620.58924580907</v>
      </c>
      <c r="AV7" s="26">
        <v>895339.96314272296</v>
      </c>
      <c r="AW7" s="38">
        <f t="shared" ref="AW7:AW14" si="14">IF(AL7="",AU7-ABS($G7),AU7-AL7)</f>
        <v>-134577.01640588226</v>
      </c>
      <c r="AX7" s="38">
        <f t="shared" ref="AX7:AX14" si="15">IF(AM7="",AV7-$E7,AV7-AM7)</f>
        <v>-109941.44879979803</v>
      </c>
      <c r="AY7" s="38">
        <f t="shared" ref="AY7:AY14" si="16">IF(AK7="",$F7-AT7,AK7-AT7)</f>
        <v>133351.80212417859</v>
      </c>
      <c r="AZ7" s="31">
        <f t="shared" ref="AZ7:AZ15" si="17">AS7-AV7</f>
        <v>-424009.68173512461</v>
      </c>
      <c r="BA7" s="1"/>
      <c r="BB7" s="25">
        <v>222532.00185035481</v>
      </c>
      <c r="BC7" s="26"/>
      <c r="BD7" s="26">
        <v>222532.00185035481</v>
      </c>
      <c r="BE7" s="132">
        <v>783924.08698365197</v>
      </c>
      <c r="BF7" s="38">
        <f>IF(AU7="",BD7-ABS($G7),BD7-AU7)</f>
        <v>-235088.58739545426</v>
      </c>
      <c r="BG7" s="38">
        <f t="shared" ref="BG7:BG14" si="18">IF(AV7="",BE7-$E7,BE7-AV7)</f>
        <v>-111415.87615907099</v>
      </c>
      <c r="BH7" s="38">
        <f t="shared" ref="BH7:BH14" si="19">IF(AT7="",$F7-BC7,AT7-BC7)</f>
        <v>13709.692161789297</v>
      </c>
      <c r="BI7" s="31">
        <f t="shared" ref="BI7:BI15" si="20">BB7-BE7</f>
        <v>-561392.08513329714</v>
      </c>
      <c r="BK7" s="25">
        <v>55133.74231651811</v>
      </c>
      <c r="BL7" s="26">
        <v>0</v>
      </c>
      <c r="BM7" s="26">
        <v>55133.74231651811</v>
      </c>
      <c r="BN7" s="132">
        <v>674330.01091005595</v>
      </c>
      <c r="BO7" s="38">
        <f t="shared" ref="BO7:BO14" si="21">IF(BD7="",BM7-ABS($G7),BM7-BD7)</f>
        <v>-167398.25953383668</v>
      </c>
      <c r="BP7" s="38">
        <f t="shared" ref="BP7:BP13" si="22">IF(BE7="",BN7-$E7,BN7-BE7)</f>
        <v>-109594.07607359602</v>
      </c>
      <c r="BQ7" s="38">
        <f>IF(BC7="",$F7-BL7,BC7-BL7)</f>
        <v>0</v>
      </c>
      <c r="BR7" s="31">
        <f t="shared" ref="BR7:BR15" si="23">BK7-BN7</f>
        <v>-619196.26859353785</v>
      </c>
      <c r="BT7" s="25">
        <v>18979.797801767192</v>
      </c>
      <c r="BU7" s="26">
        <v>0</v>
      </c>
      <c r="BV7" s="26">
        <v>18979.797801767192</v>
      </c>
      <c r="BW7" s="132">
        <v>560388.84616591898</v>
      </c>
      <c r="BX7" s="38">
        <f t="shared" ref="BX7:BX14" si="24">IF(BM7="",BV7-ABS($G7),BV7-BM7)</f>
        <v>-36153.944514750918</v>
      </c>
      <c r="BY7" s="38">
        <f t="shared" ref="BY7:BY14" si="25">IF(BN7="",BW7-$E7,BW7-BN7)</f>
        <v>-113941.16474413697</v>
      </c>
      <c r="BZ7" s="38">
        <f>IF(BL7="",$F7-BU7,BL7-BU7)</f>
        <v>0</v>
      </c>
      <c r="CA7" s="31">
        <f t="shared" ref="CA7:CA15" si="26">BT7-BW7</f>
        <v>-541409.04836415173</v>
      </c>
      <c r="CC7" s="25">
        <f t="shared" ref="CC7:CC17" si="27">CE7</f>
        <v>10996.907192604813</v>
      </c>
      <c r="CD7" s="26">
        <v>0</v>
      </c>
      <c r="CE7" s="26">
        <v>10996.907192604813</v>
      </c>
      <c r="CF7" s="26">
        <v>448435.63608681399</v>
      </c>
      <c r="CG7" s="38">
        <f t="shared" ref="CG7:CG14" si="28">IF(BV7="",CE7-ABS($G7),CE7-BV7)</f>
        <v>-7982.8906091623794</v>
      </c>
      <c r="CH7" s="38">
        <f t="shared" ref="CH7:CH14" si="29">IF(BW7="",CF7-$E7,CF7-BW7)</f>
        <v>-111953.21007910499</v>
      </c>
      <c r="CI7" s="38">
        <f>IF(BU7="",$F7-CD7,BU7-CD7)</f>
        <v>0</v>
      </c>
      <c r="CJ7" s="31">
        <f t="shared" ref="CJ7:CJ15" si="30">CC7-CF7</f>
        <v>-437438.7288942092</v>
      </c>
      <c r="CL7" s="142">
        <v>242.11918861571002</v>
      </c>
      <c r="CM7" s="143">
        <v>0</v>
      </c>
      <c r="CN7" s="143">
        <v>242.11918861571002</v>
      </c>
      <c r="CO7" s="143">
        <v>334933.24786795501</v>
      </c>
      <c r="CP7" s="38">
        <f t="shared" ref="CP7:CP14" si="31">IF(CE7="",CN7-ABS($G7),CN7-CE7)</f>
        <v>-10754.788003989102</v>
      </c>
      <c r="CQ7" s="38">
        <f t="shared" ref="CQ7:CQ14" si="32">IF(CF7="",CO7-$E7,CO7-CF7)</f>
        <v>-113502.38821885898</v>
      </c>
      <c r="CR7" s="38">
        <f>IF(CD7="",$F7-CM7,CD7-CM7)</f>
        <v>0</v>
      </c>
      <c r="CS7" s="31">
        <f t="shared" ref="CS7:CS15" si="33">CL7-CO7</f>
        <v>-334691.12867933931</v>
      </c>
      <c r="CU7" s="142">
        <v>1.4473495847762248</v>
      </c>
      <c r="CV7" s="143">
        <v>0</v>
      </c>
      <c r="CW7" s="143">
        <v>1.4473495847762248</v>
      </c>
      <c r="CX7" s="143">
        <v>223592.87622994499</v>
      </c>
      <c r="CY7" s="38">
        <f t="shared" ref="CY7:CY8" si="34">IF(CN7="",CW7-ABS($G7),CW7-CN7)</f>
        <v>-240.6718390309338</v>
      </c>
      <c r="CZ7" s="38">
        <f t="shared" ref="CZ7:CZ8" si="35">IF(CO7="",CX7-$E7,CX7-CO7)</f>
        <v>-111340.37163801002</v>
      </c>
      <c r="DA7" s="38">
        <f>IF(CM7="",$F7-CV7,CM7-CV7)</f>
        <v>0</v>
      </c>
      <c r="DB7" s="31">
        <f t="shared" ref="DB7:DB8" si="36">CU7-CX7</f>
        <v>-223591.42888036021</v>
      </c>
      <c r="DD7" s="142">
        <v>4.4422672493786401E-4</v>
      </c>
      <c r="DE7" s="143">
        <v>0</v>
      </c>
      <c r="DF7" s="143">
        <v>4.4422672493786401E-4</v>
      </c>
      <c r="DG7" s="143">
        <v>-110745.92534929501</v>
      </c>
      <c r="DH7" s="38">
        <f t="shared" ref="DH7:DH14" si="37">IF(CW7="",DF7-ABS($G7),DF7-CW7)</f>
        <v>-1.4469053580512869</v>
      </c>
      <c r="DI7" s="38">
        <f t="shared" ref="DI7:DI14" si="38">IF(CX7="",DG7-$E7,DG7-CX7)</f>
        <v>-334338.80157924001</v>
      </c>
      <c r="DJ7" s="38">
        <f t="shared" ref="DJ7:DJ14" si="39">IF(CV7="",$F7-DE7,CV7-DE7)</f>
        <v>0</v>
      </c>
      <c r="DK7" s="31">
        <f t="shared" ref="DK7:DK17" si="40">DD7-DG7</f>
        <v>110745.92579352173</v>
      </c>
      <c r="DM7" s="142">
        <v>0</v>
      </c>
      <c r="DN7" s="143">
        <v>0</v>
      </c>
      <c r="DO7" s="143">
        <v>0</v>
      </c>
      <c r="DP7" s="143">
        <v>-53198.186339574335</v>
      </c>
      <c r="DQ7" s="38">
        <f t="shared" ref="DQ7:DQ14" si="41">IF(DF7="",DO7-ABS($G7),DO7-DF7)</f>
        <v>-4.4422672493786401E-4</v>
      </c>
      <c r="DR7" s="38">
        <f t="shared" ref="DR7:DR14" si="42">IF(DG7="",DP7-$E7,DP7-DG7)</f>
        <v>57547.739009720673</v>
      </c>
      <c r="DS7" s="38">
        <f t="shared" ref="DS7:DS14" si="43">IF(DE7="",$F7-DN7,DE7-DN7)</f>
        <v>0</v>
      </c>
      <c r="DT7" s="31">
        <f t="shared" ref="DT7:DT17" si="44">DM7-DP7</f>
        <v>53198.186339574335</v>
      </c>
      <c r="DV7" s="142">
        <v>0</v>
      </c>
      <c r="DW7" s="143">
        <v>0</v>
      </c>
      <c r="DX7" s="143">
        <v>0</v>
      </c>
      <c r="DY7" s="143">
        <v>-53176.286473758097</v>
      </c>
      <c r="DZ7" s="38">
        <f t="shared" ref="DZ7:DZ14" si="45">IF(DO7="",DX7-ABS($G7),DX7-DO7)</f>
        <v>0</v>
      </c>
      <c r="EA7" s="38">
        <f t="shared" ref="EA7:EA14" si="46">IF(DP7="",DY7-$E7,DY7-DP7)</f>
        <v>21.899865816238162</v>
      </c>
      <c r="EB7" s="38">
        <f t="shared" ref="EB7:EB14" si="47">IF(DN7="",$F7-DW7,DN7-DW7)</f>
        <v>0</v>
      </c>
      <c r="EC7" s="31">
        <f t="shared" ref="EC7:EC17" si="48">DV7-DY7</f>
        <v>53176.286473758097</v>
      </c>
      <c r="EE7" s="142"/>
      <c r="EF7" s="143"/>
      <c r="EG7" s="143"/>
      <c r="EH7" s="143"/>
      <c r="EI7" s="38"/>
      <c r="EJ7" s="38"/>
      <c r="EK7" s="38"/>
      <c r="EL7" s="31"/>
      <c r="EN7" s="142"/>
      <c r="EO7" s="143"/>
      <c r="EP7" s="143"/>
      <c r="EQ7" s="143"/>
      <c r="ER7" s="38"/>
      <c r="ES7" s="38"/>
      <c r="ET7" s="38"/>
      <c r="EU7" s="31"/>
      <c r="EW7" s="142"/>
      <c r="EX7" s="143"/>
      <c r="EY7" s="143"/>
      <c r="EZ7" s="143"/>
      <c r="FA7" s="38"/>
      <c r="FB7" s="38"/>
      <c r="FC7" s="38"/>
      <c r="FD7" s="31"/>
      <c r="FF7" s="142"/>
      <c r="FG7" s="143"/>
      <c r="FH7" s="143"/>
      <c r="FI7" s="143"/>
      <c r="FJ7" s="38"/>
      <c r="FK7" s="38"/>
      <c r="FL7" s="38"/>
      <c r="FM7" s="31"/>
      <c r="FO7" s="142"/>
      <c r="FP7" s="143"/>
      <c r="FQ7" s="143"/>
      <c r="FR7" s="143"/>
      <c r="FS7" s="38"/>
      <c r="FT7" s="38"/>
      <c r="FU7" s="38"/>
      <c r="FV7" s="31"/>
      <c r="FX7" s="142"/>
      <c r="FY7" s="143"/>
      <c r="FZ7" s="143"/>
      <c r="GA7" s="143"/>
      <c r="GB7" s="38"/>
      <c r="GC7" s="38"/>
      <c r="GD7" s="38"/>
      <c r="GE7" s="31"/>
      <c r="GG7" s="142"/>
      <c r="GH7" s="143"/>
      <c r="GI7" s="143"/>
      <c r="GJ7" s="143"/>
      <c r="GK7" s="38"/>
      <c r="GL7" s="38"/>
      <c r="GM7" s="38"/>
      <c r="GN7" s="31"/>
      <c r="GP7" s="149"/>
      <c r="GQ7" s="150"/>
      <c r="GR7" s="150"/>
      <c r="GS7" s="151"/>
      <c r="GU7" s="115"/>
    </row>
    <row r="8" spans="1:206" ht="22.5" customHeight="1" x14ac:dyDescent="0.2">
      <c r="A8" s="6" t="s">
        <v>8</v>
      </c>
      <c r="B8" s="17" t="s">
        <v>6</v>
      </c>
      <c r="C8" s="7">
        <v>42522</v>
      </c>
      <c r="D8" s="8">
        <v>2.16E-3</v>
      </c>
      <c r="E8" s="11">
        <v>1328134</v>
      </c>
      <c r="F8" s="11">
        <v>65344.192799999997</v>
      </c>
      <c r="G8" s="10">
        <v>1262789.8071999999</v>
      </c>
      <c r="H8" s="32"/>
      <c r="I8" s="9">
        <v>1174434.3502151391</v>
      </c>
      <c r="J8" s="11">
        <v>0</v>
      </c>
      <c r="K8" s="11">
        <v>1174434.3502151391</v>
      </c>
      <c r="L8" s="11">
        <v>1331586.33797973</v>
      </c>
      <c r="M8" s="39">
        <f>K8-G8</f>
        <v>-88355.456984860823</v>
      </c>
      <c r="N8" s="39">
        <f>IF(E8="",L8-$E8,L8-E8)</f>
        <v>3452.3379797299858</v>
      </c>
      <c r="O8" s="39">
        <f t="shared" si="0"/>
        <v>65344.192799999997</v>
      </c>
      <c r="P8" s="10">
        <f t="shared" si="1"/>
        <v>-157151.98776459089</v>
      </c>
      <c r="Q8" s="32"/>
      <c r="R8" s="9">
        <v>1075282.4321849453</v>
      </c>
      <c r="S8" s="11">
        <v>12043.747886527897</v>
      </c>
      <c r="T8" s="11">
        <v>1063238.6842984175</v>
      </c>
      <c r="U8" s="11">
        <v>1211830.68120136</v>
      </c>
      <c r="V8" s="39">
        <f t="shared" si="2"/>
        <v>-111195.66591672157</v>
      </c>
      <c r="W8" s="39">
        <f t="shared" si="3"/>
        <v>-119755.65677837003</v>
      </c>
      <c r="X8" s="39">
        <f t="shared" si="4"/>
        <v>-12043.747886527897</v>
      </c>
      <c r="Y8" s="10">
        <f t="shared" si="5"/>
        <v>136548.24901641463</v>
      </c>
      <c r="Z8" s="32"/>
      <c r="AA8" s="9">
        <v>1003573.9120439811</v>
      </c>
      <c r="AB8" s="11">
        <v>148899.92141177101</v>
      </c>
      <c r="AC8" s="11">
        <v>854673.99063221016</v>
      </c>
      <c r="AD8" s="11">
        <v>1097163.1791539399</v>
      </c>
      <c r="AE8" s="39">
        <f t="shared" si="6"/>
        <v>-208564.69366620737</v>
      </c>
      <c r="AF8" s="39">
        <f t="shared" si="7"/>
        <v>-114667.50204742001</v>
      </c>
      <c r="AG8" s="39">
        <f t="shared" si="8"/>
        <v>-136856.17352524312</v>
      </c>
      <c r="AH8" s="10">
        <f t="shared" si="9"/>
        <v>-93589.267109958804</v>
      </c>
      <c r="AJ8" s="9">
        <v>774862.73842094024</v>
      </c>
      <c r="AK8" s="11">
        <v>161483.80898275814</v>
      </c>
      <c r="AL8" s="11">
        <v>613378.92943818215</v>
      </c>
      <c r="AM8" s="11">
        <v>987546.14227678324</v>
      </c>
      <c r="AN8" s="39">
        <f t="shared" si="10"/>
        <v>-241295.06119402801</v>
      </c>
      <c r="AO8" s="39">
        <f t="shared" si="11"/>
        <v>-109617.0368771567</v>
      </c>
      <c r="AP8" s="39">
        <f t="shared" si="12"/>
        <v>-12583.887570987135</v>
      </c>
      <c r="AQ8" s="10">
        <f t="shared" si="13"/>
        <v>-212683.403855843</v>
      </c>
      <c r="AR8" s="19"/>
      <c r="AS8" s="9">
        <v>501455.48698892962</v>
      </c>
      <c r="AT8" s="11">
        <v>18135.23112992262</v>
      </c>
      <c r="AU8" s="11">
        <v>483320.25585900701</v>
      </c>
      <c r="AV8" s="11">
        <v>879685.562103217</v>
      </c>
      <c r="AW8" s="39">
        <f t="shared" si="14"/>
        <v>-130058.67357917514</v>
      </c>
      <c r="AX8" s="39">
        <f t="shared" si="15"/>
        <v>-107860.58017356624</v>
      </c>
      <c r="AY8" s="39">
        <f t="shared" si="16"/>
        <v>143348.57785283553</v>
      </c>
      <c r="AZ8" s="10">
        <f t="shared" si="17"/>
        <v>-378230.07511428738</v>
      </c>
      <c r="BB8" s="9">
        <v>240395.34903201379</v>
      </c>
      <c r="BC8" s="11"/>
      <c r="BD8" s="11">
        <v>240395.34903201379</v>
      </c>
      <c r="BE8" s="133">
        <v>770332.99018306797</v>
      </c>
      <c r="BF8" s="39">
        <f t="shared" ref="BF8:BF14" si="49">IF(AU8="",BD8-ABS($G8),BD8-AU8)</f>
        <v>-242924.90682699322</v>
      </c>
      <c r="BG8" s="39">
        <f t="shared" si="18"/>
        <v>-109352.57192014903</v>
      </c>
      <c r="BH8" s="39">
        <f t="shared" si="19"/>
        <v>18135.23112992262</v>
      </c>
      <c r="BI8" s="10">
        <f t="shared" si="20"/>
        <v>-529937.64115105418</v>
      </c>
      <c r="BK8" s="9">
        <v>58994.42195247997</v>
      </c>
      <c r="BL8" s="11">
        <v>0</v>
      </c>
      <c r="BM8" s="11">
        <v>58994.42195247997</v>
      </c>
      <c r="BN8" s="133">
        <v>662871.80938267999</v>
      </c>
      <c r="BO8" s="39">
        <f t="shared" si="21"/>
        <v>-181400.92707953381</v>
      </c>
      <c r="BP8" s="39">
        <f t="shared" si="22"/>
        <v>-107461.18080038799</v>
      </c>
      <c r="BQ8" s="39">
        <f t="shared" ref="BQ8:BQ13" si="50">IF(BC8="",$F8-BL8,BC8-BL8)</f>
        <v>65344.192799999997</v>
      </c>
      <c r="BR8" s="10">
        <f t="shared" si="23"/>
        <v>-603877.3874302</v>
      </c>
      <c r="BT8" s="9">
        <v>20494.270388150071</v>
      </c>
      <c r="BU8" s="11">
        <v>0</v>
      </c>
      <c r="BV8" s="11">
        <v>20494.270388150071</v>
      </c>
      <c r="BW8" s="133">
        <v>550939.07009104802</v>
      </c>
      <c r="BX8" s="39">
        <f t="shared" si="24"/>
        <v>-38500.151564329899</v>
      </c>
      <c r="BY8" s="39">
        <f t="shared" si="25"/>
        <v>-111932.73929163197</v>
      </c>
      <c r="BZ8" s="39">
        <f t="shared" ref="BZ8" si="51">IF(BL8="",$F8-BU8,BL8-BU8)</f>
        <v>0</v>
      </c>
      <c r="CA8" s="10">
        <f t="shared" si="26"/>
        <v>-530444.7997028979</v>
      </c>
      <c r="CC8" s="9">
        <f t="shared" si="27"/>
        <v>12853.630568900651</v>
      </c>
      <c r="CD8" s="11">
        <v>0</v>
      </c>
      <c r="CE8" s="11">
        <v>12853.630568900651</v>
      </c>
      <c r="CF8" s="11">
        <v>440425.085308537</v>
      </c>
      <c r="CG8" s="39">
        <f t="shared" si="28"/>
        <v>-7640.6398192494198</v>
      </c>
      <c r="CH8" s="39">
        <f t="shared" si="29"/>
        <v>-110513.98478251102</v>
      </c>
      <c r="CI8" s="39">
        <f t="shared" ref="CI8" si="52">IF(BU8="",$F8-CD8,BU8-CD8)</f>
        <v>0</v>
      </c>
      <c r="CJ8" s="10">
        <f t="shared" si="30"/>
        <v>-427571.45473963633</v>
      </c>
      <c r="CL8" s="144">
        <v>333.82003226794484</v>
      </c>
      <c r="CM8" s="145">
        <v>0</v>
      </c>
      <c r="CN8" s="145">
        <v>333.82003226794484</v>
      </c>
      <c r="CO8" s="145">
        <v>329547.82159056899</v>
      </c>
      <c r="CP8" s="39">
        <f t="shared" si="31"/>
        <v>-12519.810536632707</v>
      </c>
      <c r="CQ8" s="39">
        <f t="shared" si="32"/>
        <v>-110877.26371796802</v>
      </c>
      <c r="CR8" s="39">
        <f t="shared" ref="CR8" si="53">IF(CD8="",$F8-CM8,CD8-CM8)</f>
        <v>0</v>
      </c>
      <c r="CS8" s="10">
        <f t="shared" si="33"/>
        <v>-329214.00155830104</v>
      </c>
      <c r="CU8" s="144">
        <v>3.1769691746677227</v>
      </c>
      <c r="CV8" s="145">
        <v>0</v>
      </c>
      <c r="CW8" s="145">
        <v>3.1769691746677227</v>
      </c>
      <c r="CX8" s="145">
        <v>219591.68080651501</v>
      </c>
      <c r="CY8" s="39">
        <f t="shared" si="34"/>
        <v>-330.64306309327714</v>
      </c>
      <c r="CZ8" s="39">
        <f t="shared" si="35"/>
        <v>-109956.14078405398</v>
      </c>
      <c r="DA8" s="39">
        <f t="shared" ref="DA8" si="54">IF(CM8="",$F8-CV8,CM8-CV8)</f>
        <v>0</v>
      </c>
      <c r="DB8" s="10">
        <f t="shared" si="36"/>
        <v>-219588.50383734034</v>
      </c>
      <c r="DD8" s="144">
        <v>6.8200075514719405E-2</v>
      </c>
      <c r="DE8" s="145">
        <v>0</v>
      </c>
      <c r="DF8" s="145">
        <v>6.8200075514719405E-2</v>
      </c>
      <c r="DG8" s="145">
        <v>-109366.3651627591</v>
      </c>
      <c r="DH8" s="39">
        <f t="shared" si="37"/>
        <v>-3.1087690991530033</v>
      </c>
      <c r="DI8" s="39">
        <f t="shared" si="38"/>
        <v>-328958.04596927413</v>
      </c>
      <c r="DJ8" s="39">
        <f t="shared" si="39"/>
        <v>0</v>
      </c>
      <c r="DK8" s="10">
        <f t="shared" si="40"/>
        <v>109366.43336283462</v>
      </c>
      <c r="DM8" s="144">
        <v>0</v>
      </c>
      <c r="DN8" s="145">
        <v>0</v>
      </c>
      <c r="DO8" s="145">
        <v>0</v>
      </c>
      <c r="DP8" s="145">
        <v>-55249.874602991564</v>
      </c>
      <c r="DQ8" s="39">
        <f t="shared" si="41"/>
        <v>-6.8200075514719405E-2</v>
      </c>
      <c r="DR8" s="39">
        <f t="shared" si="42"/>
        <v>54116.490559767539</v>
      </c>
      <c r="DS8" s="39">
        <f t="shared" si="43"/>
        <v>0</v>
      </c>
      <c r="DT8" s="10">
        <f t="shared" si="44"/>
        <v>55249.874602991564</v>
      </c>
      <c r="DV8" s="144">
        <v>0</v>
      </c>
      <c r="DW8" s="145">
        <v>0</v>
      </c>
      <c r="DX8" s="145">
        <v>0</v>
      </c>
      <c r="DY8" s="145">
        <v>-55226.894110723268</v>
      </c>
      <c r="DZ8" s="39">
        <f t="shared" si="45"/>
        <v>0</v>
      </c>
      <c r="EA8" s="39">
        <f t="shared" si="46"/>
        <v>22.980492268296075</v>
      </c>
      <c r="EB8" s="39">
        <f t="shared" si="47"/>
        <v>0</v>
      </c>
      <c r="EC8" s="10">
        <f t="shared" si="48"/>
        <v>55226.894110723268</v>
      </c>
      <c r="EE8" s="144">
        <v>0</v>
      </c>
      <c r="EF8" s="145">
        <v>0</v>
      </c>
      <c r="EG8" s="145">
        <v>0</v>
      </c>
      <c r="EH8" s="145">
        <v>-55202.318464916701</v>
      </c>
      <c r="EI8" s="39">
        <f t="shared" ref="EI8:EI12" si="55">IF(DX8="",EG8-ABS($G8),EG8-DX8)</f>
        <v>0</v>
      </c>
      <c r="EJ8" s="39">
        <f t="shared" ref="EJ8:EJ14" si="56">IF(DY8="",EH8-$E8,EH8-DY8)</f>
        <v>24.575645806566172</v>
      </c>
      <c r="EK8" s="39">
        <f t="shared" ref="EK8:EK14" si="57">IF(DW8="",$F8-EF8,DW8-EF8)</f>
        <v>0</v>
      </c>
      <c r="EL8" s="10">
        <f t="shared" ref="EL8:EL16" si="58">EE8-EH8</f>
        <v>55202.318464916701</v>
      </c>
      <c r="EN8" s="144"/>
      <c r="EO8" s="145"/>
      <c r="EP8" s="145"/>
      <c r="EQ8" s="145"/>
      <c r="ER8" s="39"/>
      <c r="ES8" s="39"/>
      <c r="ET8" s="39"/>
      <c r="EU8" s="10"/>
      <c r="EW8" s="144"/>
      <c r="EX8" s="145"/>
      <c r="EY8" s="145"/>
      <c r="EZ8" s="145"/>
      <c r="FA8" s="39"/>
      <c r="FB8" s="39"/>
      <c r="FC8" s="39"/>
      <c r="FD8" s="10"/>
      <c r="FF8" s="144"/>
      <c r="FG8" s="145"/>
      <c r="FH8" s="145"/>
      <c r="FI8" s="145"/>
      <c r="FJ8" s="39"/>
      <c r="FK8" s="39"/>
      <c r="FL8" s="39"/>
      <c r="FM8" s="10"/>
      <c r="FO8" s="144"/>
      <c r="FP8" s="145"/>
      <c r="FQ8" s="145"/>
      <c r="FR8" s="145"/>
      <c r="FS8" s="39"/>
      <c r="FT8" s="39"/>
      <c r="FU8" s="39"/>
      <c r="FV8" s="10"/>
      <c r="FX8" s="144"/>
      <c r="FY8" s="145"/>
      <c r="FZ8" s="145"/>
      <c r="GA8" s="145"/>
      <c r="GB8" s="39"/>
      <c r="GC8" s="39"/>
      <c r="GD8" s="39"/>
      <c r="GE8" s="10"/>
      <c r="GG8" s="144"/>
      <c r="GH8" s="145"/>
      <c r="GI8" s="145"/>
      <c r="GJ8" s="145"/>
      <c r="GK8" s="39"/>
      <c r="GL8" s="39"/>
      <c r="GM8" s="39"/>
      <c r="GN8" s="10"/>
      <c r="GP8" s="146"/>
      <c r="GQ8" s="45"/>
      <c r="GR8" s="45"/>
      <c r="GS8" s="43"/>
      <c r="GU8" s="115"/>
    </row>
    <row r="9" spans="1:206" s="5" customFormat="1" ht="22.5" customHeight="1" x14ac:dyDescent="0.2">
      <c r="A9" s="28" t="s">
        <v>9</v>
      </c>
      <c r="B9" s="32" t="s">
        <v>6</v>
      </c>
      <c r="C9" s="29">
        <v>42544</v>
      </c>
      <c r="D9" s="30">
        <v>2.31E-3</v>
      </c>
      <c r="E9" s="26">
        <v>1425130.6069038401</v>
      </c>
      <c r="F9" s="26"/>
      <c r="G9" s="31">
        <v>1425130.6069038401</v>
      </c>
      <c r="H9" s="32"/>
      <c r="I9" s="25">
        <v>1221822.3277688769</v>
      </c>
      <c r="J9" s="26">
        <v>0</v>
      </c>
      <c r="K9" s="26">
        <v>1221822.3277688769</v>
      </c>
      <c r="L9" s="26">
        <v>1424348.6524614</v>
      </c>
      <c r="M9" s="38">
        <f>K9-G9</f>
        <v>-203308.27913496317</v>
      </c>
      <c r="N9" s="38">
        <f>IF(E9="",L9-$E9,L9-E9)</f>
        <v>-781.95444244006649</v>
      </c>
      <c r="O9" s="38">
        <f t="shared" si="0"/>
        <v>0</v>
      </c>
      <c r="P9" s="31">
        <f t="shared" si="1"/>
        <v>-202526.32469252311</v>
      </c>
      <c r="Q9" s="32"/>
      <c r="R9" s="25">
        <v>1121133.8427134724</v>
      </c>
      <c r="S9" s="26">
        <v>17360.91895457363</v>
      </c>
      <c r="T9" s="26">
        <v>1103772.9237588989</v>
      </c>
      <c r="U9" s="26">
        <v>1297356.95610588</v>
      </c>
      <c r="V9" s="38">
        <f t="shared" si="2"/>
        <v>-118049.40400997805</v>
      </c>
      <c r="W9" s="38">
        <f t="shared" si="3"/>
        <v>-126991.69635552005</v>
      </c>
      <c r="X9" s="38">
        <f t="shared" si="4"/>
        <v>-17360.91895457363</v>
      </c>
      <c r="Y9" s="31">
        <f t="shared" si="5"/>
        <v>176223.11339240754</v>
      </c>
      <c r="Z9" s="32"/>
      <c r="AA9" s="25">
        <v>1046340.8749947554</v>
      </c>
      <c r="AB9" s="26">
        <v>166616.64165805405</v>
      </c>
      <c r="AC9" s="26">
        <v>879724.23333670129</v>
      </c>
      <c r="AD9" s="26">
        <v>1174568.9104585401</v>
      </c>
      <c r="AE9" s="38">
        <f t="shared" si="6"/>
        <v>-224048.69042219757</v>
      </c>
      <c r="AF9" s="38">
        <f t="shared" si="7"/>
        <v>-122788.0456473399</v>
      </c>
      <c r="AG9" s="38">
        <f t="shared" si="8"/>
        <v>-149255.72270348042</v>
      </c>
      <c r="AH9" s="31">
        <f t="shared" si="9"/>
        <v>-128228.0354637847</v>
      </c>
      <c r="AI9" s="1"/>
      <c r="AJ9" s="25">
        <v>814178.78738489537</v>
      </c>
      <c r="AK9" s="26">
        <v>181572.59617349945</v>
      </c>
      <c r="AL9" s="26">
        <v>632606.1912113959</v>
      </c>
      <c r="AM9" s="26">
        <v>1056704.4257963251</v>
      </c>
      <c r="AN9" s="38">
        <f t="shared" si="10"/>
        <v>-247118.04212530539</v>
      </c>
      <c r="AO9" s="38">
        <f t="shared" si="11"/>
        <v>-117864.48466221499</v>
      </c>
      <c r="AP9" s="38">
        <f t="shared" si="12"/>
        <v>-14955.954515445395</v>
      </c>
      <c r="AQ9" s="31">
        <f t="shared" si="13"/>
        <v>-242525.63841142971</v>
      </c>
      <c r="AR9" s="19"/>
      <c r="AS9" s="25">
        <v>534618.19276718562</v>
      </c>
      <c r="AT9" s="26">
        <v>27298.429551497869</v>
      </c>
      <c r="AU9" s="26">
        <v>507319.76321568777</v>
      </c>
      <c r="AV9" s="26">
        <v>941446.67916647997</v>
      </c>
      <c r="AW9" s="38">
        <f t="shared" si="14"/>
        <v>-125286.42799570813</v>
      </c>
      <c r="AX9" s="38">
        <f t="shared" si="15"/>
        <v>-115257.74662984512</v>
      </c>
      <c r="AY9" s="38">
        <f t="shared" si="16"/>
        <v>154274.16662200159</v>
      </c>
      <c r="AZ9" s="31">
        <f t="shared" si="17"/>
        <v>-406828.48639929434</v>
      </c>
      <c r="BA9" s="1"/>
      <c r="BB9" s="25">
        <v>260250.16570158431</v>
      </c>
      <c r="BC9" s="26"/>
      <c r="BD9" s="26">
        <v>260250.16570158431</v>
      </c>
      <c r="BE9" s="132">
        <v>823901.89206471399</v>
      </c>
      <c r="BF9" s="38">
        <f t="shared" si="49"/>
        <v>-247069.59751410346</v>
      </c>
      <c r="BG9" s="38">
        <f t="shared" si="18"/>
        <v>-117544.78710176598</v>
      </c>
      <c r="BH9" s="38">
        <f t="shared" si="19"/>
        <v>27298.429551497869</v>
      </c>
      <c r="BI9" s="31">
        <f t="shared" si="20"/>
        <v>-563651.72636312968</v>
      </c>
      <c r="BK9" s="25">
        <v>63344.8013936153</v>
      </c>
      <c r="BL9" s="26">
        <v>0</v>
      </c>
      <c r="BM9" s="26">
        <v>63344.8013936153</v>
      </c>
      <c r="BN9" s="132">
        <v>709142.39008794399</v>
      </c>
      <c r="BO9" s="38">
        <f t="shared" si="21"/>
        <v>-196905.36430796899</v>
      </c>
      <c r="BP9" s="38">
        <f t="shared" si="22"/>
        <v>-114759.50197677</v>
      </c>
      <c r="BQ9" s="38">
        <f>IF(BC9="",$F9-BL9,BC9-BL9)</f>
        <v>0</v>
      </c>
      <c r="BR9" s="31">
        <f t="shared" si="23"/>
        <v>-645797.58869432868</v>
      </c>
      <c r="BT9" s="25">
        <v>22225.796383602355</v>
      </c>
      <c r="BU9" s="26">
        <v>0</v>
      </c>
      <c r="BV9" s="26">
        <v>22225.796383602355</v>
      </c>
      <c r="BW9" s="132">
        <v>589359.92684692796</v>
      </c>
      <c r="BX9" s="38">
        <f t="shared" si="24"/>
        <v>-41119.005010012945</v>
      </c>
      <c r="BY9" s="38">
        <f t="shared" si="25"/>
        <v>-119782.46324101603</v>
      </c>
      <c r="BZ9" s="38">
        <f>IF(BL9="",$F9-BU9,BL9-BU9)</f>
        <v>0</v>
      </c>
      <c r="CA9" s="31">
        <f t="shared" si="26"/>
        <v>-567134.13046332565</v>
      </c>
      <c r="CC9" s="25">
        <f t="shared" si="27"/>
        <v>14879.983752566066</v>
      </c>
      <c r="CD9" s="26">
        <v>0</v>
      </c>
      <c r="CE9" s="26">
        <v>14879.983752566066</v>
      </c>
      <c r="CF9" s="26">
        <v>469896.16153213597</v>
      </c>
      <c r="CG9" s="38">
        <f t="shared" si="28"/>
        <v>-7345.8126310362895</v>
      </c>
      <c r="CH9" s="38">
        <f t="shared" si="29"/>
        <v>-119463.76531479199</v>
      </c>
      <c r="CI9" s="38">
        <f>IF(BU9="",$F9-CD9,BU9-CD9)</f>
        <v>0</v>
      </c>
      <c r="CJ9" s="31">
        <f t="shared" si="30"/>
        <v>-455016.17777956993</v>
      </c>
      <c r="CL9" s="142">
        <v>450.27843925226591</v>
      </c>
      <c r="CM9" s="143">
        <v>0</v>
      </c>
      <c r="CN9" s="143">
        <v>450.27843925226591</v>
      </c>
      <c r="CO9" s="143">
        <v>351913.44788523001</v>
      </c>
      <c r="CP9" s="38">
        <f t="shared" si="31"/>
        <v>-14429.7053133138</v>
      </c>
      <c r="CQ9" s="38">
        <f t="shared" si="32"/>
        <v>-117982.71364690596</v>
      </c>
      <c r="CR9" s="38">
        <f>IF(CD9="",$F9-CM9,CD9-CM9)</f>
        <v>0</v>
      </c>
      <c r="CS9" s="31">
        <f t="shared" si="33"/>
        <v>-351463.16944597772</v>
      </c>
      <c r="CU9" s="25">
        <v>7.0468467746516978</v>
      </c>
      <c r="CV9" s="26">
        <v>0</v>
      </c>
      <c r="CW9" s="26">
        <v>7.0468467746516978</v>
      </c>
      <c r="CX9" s="26">
        <v>234273.13884590199</v>
      </c>
      <c r="CY9" s="38">
        <f t="shared" ref="CY9:CY14" si="59">IF(CN9="",CW9-ABS($G9),CW9-CN9)</f>
        <v>-443.23159247761419</v>
      </c>
      <c r="CZ9" s="38">
        <f t="shared" ref="CZ9:CZ14" si="60">IF(CO9="",CX9-$E9,CX9-CO9)</f>
        <v>-117640.30903932801</v>
      </c>
      <c r="DA9" s="38">
        <f t="shared" ref="DA9:DA14" si="61">IF(CM9="",$F9-CV9,CM9-CV9)</f>
        <v>0</v>
      </c>
      <c r="DB9" s="31">
        <f t="shared" ref="DB9:DB17" si="62">CU9-CX9</f>
        <v>-234266.09199912735</v>
      </c>
      <c r="DD9" s="25">
        <v>1.7242912687342715</v>
      </c>
      <c r="DE9" s="26">
        <v>0</v>
      </c>
      <c r="DF9" s="26">
        <v>1.7242912687342715</v>
      </c>
      <c r="DG9" s="26">
        <v>-117000.62650345138</v>
      </c>
      <c r="DH9" s="38">
        <f t="shared" si="37"/>
        <v>-5.3225555059174265</v>
      </c>
      <c r="DI9" s="38">
        <f t="shared" si="38"/>
        <v>-351273.76534935337</v>
      </c>
      <c r="DJ9" s="38">
        <f t="shared" si="39"/>
        <v>0</v>
      </c>
      <c r="DK9" s="31">
        <f t="shared" si="40"/>
        <v>117002.35079472011</v>
      </c>
      <c r="DM9" s="25">
        <v>0</v>
      </c>
      <c r="DN9" s="26">
        <v>0</v>
      </c>
      <c r="DO9" s="26">
        <v>0</v>
      </c>
      <c r="DP9" s="26">
        <v>-58464.221691943792</v>
      </c>
      <c r="DQ9" s="38">
        <f t="shared" si="41"/>
        <v>-1.7242912687342715</v>
      </c>
      <c r="DR9" s="38">
        <f t="shared" si="42"/>
        <v>58536.404811507586</v>
      </c>
      <c r="DS9" s="38">
        <f t="shared" si="43"/>
        <v>0</v>
      </c>
      <c r="DT9" s="31">
        <f t="shared" si="44"/>
        <v>58464.221691943792</v>
      </c>
      <c r="DV9" s="25">
        <v>0</v>
      </c>
      <c r="DW9" s="26">
        <v>0</v>
      </c>
      <c r="DX9" s="26">
        <v>0</v>
      </c>
      <c r="DY9" s="26">
        <v>-58439.631781234202</v>
      </c>
      <c r="DZ9" s="38">
        <f t="shared" si="45"/>
        <v>0</v>
      </c>
      <c r="EA9" s="38">
        <f t="shared" si="46"/>
        <v>24.589910709590185</v>
      </c>
      <c r="EB9" s="38">
        <f t="shared" si="47"/>
        <v>0</v>
      </c>
      <c r="EC9" s="31">
        <f t="shared" si="48"/>
        <v>58439.631781234202</v>
      </c>
      <c r="EE9" s="25">
        <v>0</v>
      </c>
      <c r="EF9" s="26">
        <v>0</v>
      </c>
      <c r="EG9" s="26">
        <v>0</v>
      </c>
      <c r="EH9" s="26">
        <v>-58413.743043373972</v>
      </c>
      <c r="EI9" s="38">
        <f t="shared" si="55"/>
        <v>0</v>
      </c>
      <c r="EJ9" s="38">
        <f t="shared" si="56"/>
        <v>25.888737860230322</v>
      </c>
      <c r="EK9" s="38">
        <f t="shared" si="57"/>
        <v>0</v>
      </c>
      <c r="EL9" s="31">
        <f t="shared" si="58"/>
        <v>58413.743043373972</v>
      </c>
      <c r="EN9" s="25"/>
      <c r="EO9" s="26"/>
      <c r="EP9" s="26"/>
      <c r="EQ9" s="26"/>
      <c r="ER9" s="38"/>
      <c r="ES9" s="38"/>
      <c r="ET9" s="38"/>
      <c r="EU9" s="31"/>
      <c r="EW9" s="25"/>
      <c r="EX9" s="26"/>
      <c r="EY9" s="26"/>
      <c r="EZ9" s="26"/>
      <c r="FA9" s="38"/>
      <c r="FB9" s="38"/>
      <c r="FC9" s="38"/>
      <c r="FD9" s="31"/>
      <c r="FF9" s="25"/>
      <c r="FG9" s="26"/>
      <c r="FH9" s="26"/>
      <c r="FI9" s="26"/>
      <c r="FJ9" s="38"/>
      <c r="FK9" s="38"/>
      <c r="FL9" s="38"/>
      <c r="FM9" s="31"/>
      <c r="FO9" s="25"/>
      <c r="FP9" s="26"/>
      <c r="FQ9" s="26"/>
      <c r="FR9" s="26"/>
      <c r="FS9" s="38"/>
      <c r="FT9" s="38"/>
      <c r="FU9" s="38"/>
      <c r="FV9" s="31"/>
      <c r="FX9" s="25"/>
      <c r="FY9" s="26"/>
      <c r="FZ9" s="26"/>
      <c r="GA9" s="26"/>
      <c r="GB9" s="38"/>
      <c r="GC9" s="38"/>
      <c r="GD9" s="38"/>
      <c r="GE9" s="31"/>
      <c r="GG9" s="25"/>
      <c r="GH9" s="26"/>
      <c r="GI9" s="26"/>
      <c r="GJ9" s="26"/>
      <c r="GK9" s="38"/>
      <c r="GL9" s="38"/>
      <c r="GM9" s="38"/>
      <c r="GN9" s="31"/>
      <c r="GP9" s="25"/>
      <c r="GQ9" s="26"/>
      <c r="GR9" s="26"/>
      <c r="GS9" s="31"/>
      <c r="GU9" s="115"/>
    </row>
    <row r="10" spans="1:206" ht="22.5" customHeight="1" x14ac:dyDescent="0.2">
      <c r="A10" s="6" t="s">
        <v>10</v>
      </c>
      <c r="B10" s="17" t="s">
        <v>6</v>
      </c>
      <c r="C10" s="7">
        <v>42544</v>
      </c>
      <c r="D10" s="8">
        <v>2.3500000000000001E-3</v>
      </c>
      <c r="E10" s="11">
        <v>1449900.2282753501</v>
      </c>
      <c r="F10" s="11"/>
      <c r="G10" s="10">
        <v>1449900.2282753501</v>
      </c>
      <c r="H10" s="32"/>
      <c r="I10" s="9">
        <v>1226250.7829459766</v>
      </c>
      <c r="J10" s="11">
        <v>0</v>
      </c>
      <c r="K10" s="11">
        <v>1226250.7829459766</v>
      </c>
      <c r="L10" s="11">
        <v>1449110.5999044001</v>
      </c>
      <c r="M10" s="39">
        <f>K10-G10</f>
        <v>-223649.44532937347</v>
      </c>
      <c r="N10" s="39">
        <f>IF(E10="",L10-$E10,L10-E10)</f>
        <v>-789.6283709499985</v>
      </c>
      <c r="O10" s="39">
        <f t="shared" si="0"/>
        <v>0</v>
      </c>
      <c r="P10" s="10">
        <f t="shared" si="1"/>
        <v>-222859.81695842347</v>
      </c>
      <c r="Q10" s="32"/>
      <c r="R10" s="9">
        <v>1164142.7615237837</v>
      </c>
      <c r="S10" s="11">
        <v>18991.601566484343</v>
      </c>
      <c r="T10" s="11">
        <v>1145151.1599572992</v>
      </c>
      <c r="U10" s="11">
        <v>1379256.87616281</v>
      </c>
      <c r="V10" s="39">
        <f t="shared" si="2"/>
        <v>-81099.622988677351</v>
      </c>
      <c r="W10" s="39">
        <f t="shared" si="3"/>
        <v>-69853.723741590045</v>
      </c>
      <c r="X10" s="39">
        <f t="shared" si="4"/>
        <v>-18991.601566484343</v>
      </c>
      <c r="Y10" s="10">
        <f t="shared" si="5"/>
        <v>215114.11463902635</v>
      </c>
      <c r="Z10" s="32"/>
      <c r="AA10" s="9">
        <v>1060794.6497084904</v>
      </c>
      <c r="AB10" s="11">
        <v>172297.07496002095</v>
      </c>
      <c r="AC10" s="11">
        <v>888497.5747484694</v>
      </c>
      <c r="AD10" s="11">
        <v>1254290.1858339801</v>
      </c>
      <c r="AE10" s="39">
        <f t="shared" si="6"/>
        <v>-256653.58520882984</v>
      </c>
      <c r="AF10" s="39">
        <f t="shared" si="7"/>
        <v>-124966.69032882992</v>
      </c>
      <c r="AG10" s="39">
        <f t="shared" si="8"/>
        <v>-153305.47339353661</v>
      </c>
      <c r="AH10" s="10">
        <f t="shared" si="9"/>
        <v>-193495.53612548974</v>
      </c>
      <c r="AJ10" s="9">
        <v>827433.45316866424</v>
      </c>
      <c r="AK10" s="11">
        <v>188021.81598892628</v>
      </c>
      <c r="AL10" s="11">
        <v>639411.63717973791</v>
      </c>
      <c r="AM10" s="11">
        <v>1134384.812607477</v>
      </c>
      <c r="AN10" s="39">
        <f t="shared" si="10"/>
        <v>-249085.93756873149</v>
      </c>
      <c r="AO10" s="39">
        <f t="shared" si="11"/>
        <v>-119905.37322650314</v>
      </c>
      <c r="AP10" s="39">
        <f t="shared" si="12"/>
        <v>-15724.741028905322</v>
      </c>
      <c r="AQ10" s="10">
        <f t="shared" si="13"/>
        <v>-306951.35943881271</v>
      </c>
      <c r="AR10" s="19"/>
      <c r="AS10" s="9">
        <v>546051.0918556567</v>
      </c>
      <c r="AT10" s="11">
        <v>30523.807697786448</v>
      </c>
      <c r="AU10" s="11">
        <v>515527.28415787028</v>
      </c>
      <c r="AV10" s="11">
        <v>1017164.66815251</v>
      </c>
      <c r="AW10" s="39">
        <f t="shared" si="14"/>
        <v>-123884.35302186763</v>
      </c>
      <c r="AX10" s="39">
        <f t="shared" si="15"/>
        <v>-117220.144454967</v>
      </c>
      <c r="AY10" s="39">
        <f t="shared" si="16"/>
        <v>157498.00829113982</v>
      </c>
      <c r="AZ10" s="10">
        <f t="shared" si="17"/>
        <v>-471113.57629685325</v>
      </c>
      <c r="BB10" s="9">
        <v>267355.42694906367</v>
      </c>
      <c r="BC10" s="11"/>
      <c r="BD10" s="11">
        <v>267355.42694906367</v>
      </c>
      <c r="BE10" s="133">
        <v>897597.94422572502</v>
      </c>
      <c r="BF10" s="39">
        <f t="shared" si="49"/>
        <v>-248171.85720880661</v>
      </c>
      <c r="BG10" s="39">
        <f t="shared" si="18"/>
        <v>-119566.72392678494</v>
      </c>
      <c r="BH10" s="39">
        <f t="shared" si="19"/>
        <v>30523.807697786448</v>
      </c>
      <c r="BI10" s="10">
        <f t="shared" si="20"/>
        <v>-630242.51727666135</v>
      </c>
      <c r="BK10" s="9">
        <v>64918.568260662607</v>
      </c>
      <c r="BL10" s="11">
        <v>0</v>
      </c>
      <c r="BM10" s="11">
        <v>64918.568260662607</v>
      </c>
      <c r="BN10" s="133">
        <v>780909.74570644996</v>
      </c>
      <c r="BO10" s="39">
        <f t="shared" si="21"/>
        <v>-202436.85868840106</v>
      </c>
      <c r="BP10" s="39">
        <f t="shared" si="22"/>
        <v>-116688.19851927506</v>
      </c>
      <c r="BQ10" s="39">
        <f t="shared" si="50"/>
        <v>0</v>
      </c>
      <c r="BR10" s="10">
        <f t="shared" si="23"/>
        <v>-715991.17744578735</v>
      </c>
      <c r="BT10" s="9">
        <v>22823.961471808656</v>
      </c>
      <c r="BU10" s="11">
        <v>0</v>
      </c>
      <c r="BV10" s="11">
        <v>22823.961471808656</v>
      </c>
      <c r="BW10" s="133">
        <v>657719.97102192801</v>
      </c>
      <c r="BX10" s="39">
        <f t="shared" si="24"/>
        <v>-42094.606788853955</v>
      </c>
      <c r="BY10" s="39">
        <f t="shared" si="25"/>
        <v>-123189.77468452195</v>
      </c>
      <c r="BZ10" s="39">
        <f t="shared" ref="BZ10" si="63">IF(BL10="",$F10-BU10,BL10-BU10)</f>
        <v>0</v>
      </c>
      <c r="CA10" s="10">
        <f t="shared" si="26"/>
        <v>-634896.0095501194</v>
      </c>
      <c r="CC10" s="9">
        <f t="shared" si="27"/>
        <v>15683.610417436528</v>
      </c>
      <c r="CD10" s="11">
        <v>0</v>
      </c>
      <c r="CE10" s="11">
        <v>15683.610417436528</v>
      </c>
      <c r="CF10" s="11">
        <v>538151.75629491103</v>
      </c>
      <c r="CG10" s="39">
        <f t="shared" si="28"/>
        <v>-7140.3510543721277</v>
      </c>
      <c r="CH10" s="39">
        <f t="shared" si="29"/>
        <v>-119568.21472701698</v>
      </c>
      <c r="CI10" s="39">
        <f t="shared" ref="CI10" si="64">IF(BU10="",$F10-CD10,BU10-CD10)</f>
        <v>0</v>
      </c>
      <c r="CJ10" s="10">
        <f t="shared" si="30"/>
        <v>-522468.14587747451</v>
      </c>
      <c r="CL10" s="144">
        <v>502.56310688411691</v>
      </c>
      <c r="CM10" s="145">
        <v>0</v>
      </c>
      <c r="CN10" s="145">
        <v>502.56310688411691</v>
      </c>
      <c r="CO10" s="145">
        <v>418108.48141338403</v>
      </c>
      <c r="CP10" s="39">
        <f t="shared" si="31"/>
        <v>-15181.047310552411</v>
      </c>
      <c r="CQ10" s="39">
        <f t="shared" si="32"/>
        <v>-120043.274881527</v>
      </c>
      <c r="CR10" s="39">
        <f t="shared" ref="CR10" si="65">IF(CD10="",$F10-CM10,CD10-CM10)</f>
        <v>0</v>
      </c>
      <c r="CS10" s="10">
        <f t="shared" si="33"/>
        <v>-417605.91830649989</v>
      </c>
      <c r="CU10" s="9">
        <v>9.034045432105156</v>
      </c>
      <c r="CV10" s="11">
        <v>0</v>
      </c>
      <c r="CW10" s="11">
        <v>9.034045432105156</v>
      </c>
      <c r="CX10" s="11">
        <v>298415.41817187599</v>
      </c>
      <c r="CY10" s="39">
        <f t="shared" si="59"/>
        <v>-493.52906145201177</v>
      </c>
      <c r="CZ10" s="39">
        <f t="shared" si="60"/>
        <v>-119693.06324150803</v>
      </c>
      <c r="DA10" s="39">
        <f t="shared" si="61"/>
        <v>0</v>
      </c>
      <c r="DB10" s="10">
        <f t="shared" si="62"/>
        <v>-298406.38412644388</v>
      </c>
      <c r="DD10" s="9">
        <v>3.7467591216127292</v>
      </c>
      <c r="DE10" s="11">
        <v>0</v>
      </c>
      <c r="DF10" s="11">
        <v>3.7467591216127292</v>
      </c>
      <c r="DG10" s="11">
        <v>-178446.08956823175</v>
      </c>
      <c r="DH10" s="39">
        <f t="shared" si="37"/>
        <v>-5.2872863104924264</v>
      </c>
      <c r="DI10" s="39">
        <f t="shared" si="38"/>
        <v>-476861.50774010771</v>
      </c>
      <c r="DJ10" s="39">
        <f t="shared" si="39"/>
        <v>0</v>
      </c>
      <c r="DK10" s="10">
        <f t="shared" si="40"/>
        <v>178449.83632735338</v>
      </c>
      <c r="DM10" s="9">
        <v>7.4519908666089282E-96</v>
      </c>
      <c r="DN10" s="11">
        <v>0</v>
      </c>
      <c r="DO10" s="11">
        <v>7.4519908666089282E-96</v>
      </c>
      <c r="DP10" s="11">
        <v>-118237.44915394188</v>
      </c>
      <c r="DQ10" s="39">
        <f t="shared" si="41"/>
        <v>-3.7467591216127292</v>
      </c>
      <c r="DR10" s="39">
        <f t="shared" si="42"/>
        <v>60208.640414289868</v>
      </c>
      <c r="DS10" s="39">
        <f t="shared" si="43"/>
        <v>0</v>
      </c>
      <c r="DT10" s="10">
        <f t="shared" si="44"/>
        <v>118237.44915394188</v>
      </c>
      <c r="DV10" s="9">
        <v>0</v>
      </c>
      <c r="DW10" s="11">
        <v>0</v>
      </c>
      <c r="DX10" s="11">
        <v>0</v>
      </c>
      <c r="DY10" s="11">
        <v>-59458.192905602351</v>
      </c>
      <c r="DZ10" s="39">
        <f t="shared" si="45"/>
        <v>-7.4519908666089282E-96</v>
      </c>
      <c r="EA10" s="39">
        <f t="shared" si="46"/>
        <v>58779.25624833953</v>
      </c>
      <c r="EB10" s="39">
        <f t="shared" si="47"/>
        <v>0</v>
      </c>
      <c r="EC10" s="10">
        <f t="shared" si="48"/>
        <v>59458.192905602351</v>
      </c>
      <c r="EE10" s="9">
        <v>0</v>
      </c>
      <c r="EF10" s="11">
        <v>0</v>
      </c>
      <c r="EG10" s="11">
        <v>0</v>
      </c>
      <c r="EH10" s="11">
        <v>-59431.89247521053</v>
      </c>
      <c r="EI10" s="39">
        <f t="shared" si="55"/>
        <v>0</v>
      </c>
      <c r="EJ10" s="39">
        <f t="shared" si="56"/>
        <v>26.300430391820555</v>
      </c>
      <c r="EK10" s="39">
        <f t="shared" si="57"/>
        <v>0</v>
      </c>
      <c r="EL10" s="10">
        <f t="shared" si="58"/>
        <v>59431.89247521053</v>
      </c>
      <c r="EN10" s="9">
        <v>0</v>
      </c>
      <c r="EO10" s="11">
        <v>0</v>
      </c>
      <c r="EP10" s="11">
        <v>0</v>
      </c>
      <c r="EQ10" s="11">
        <v>-59406.952649032573</v>
      </c>
      <c r="ER10" s="39">
        <f t="shared" ref="ER10" si="66">IF(EG10="",EP10-ABS($G10),EP10-EG10)</f>
        <v>0</v>
      </c>
      <c r="ES10" s="39">
        <f t="shared" ref="ES10:ES14" si="67">IF(EH10="",EQ10-$E10,EQ10-EH10)</f>
        <v>24.939826177957002</v>
      </c>
      <c r="ET10" s="39">
        <f t="shared" ref="ET10:ET14" si="68">IF(EF10="",$F10-EO10,EF10-EO10)</f>
        <v>0</v>
      </c>
      <c r="EU10" s="10">
        <f t="shared" ref="EU10" si="69">EN10-EQ10</f>
        <v>59406.952649032573</v>
      </c>
      <c r="EW10" s="9">
        <v>0</v>
      </c>
      <c r="EX10" s="11">
        <v>0</v>
      </c>
      <c r="EY10" s="11">
        <v>0</v>
      </c>
      <c r="EZ10" s="11">
        <v>0</v>
      </c>
      <c r="FA10" s="39">
        <f t="shared" ref="FA10" si="70">IF(EP10="",EY10-ABS($G10),EY10-EP10)</f>
        <v>0</v>
      </c>
      <c r="FB10" s="39">
        <f>IF(EQ10="",EZ10-$E10,EZ10-EQ10)</f>
        <v>59406.952649032573</v>
      </c>
      <c r="FC10" s="39">
        <f t="shared" ref="FC10:FC14" si="71">IF(EO10="",$F10-EX10,EO10-EX10)</f>
        <v>0</v>
      </c>
      <c r="FD10" s="10">
        <f t="shared" ref="FD10" si="72">EW10-EZ10</f>
        <v>0</v>
      </c>
      <c r="FF10" s="9">
        <v>0</v>
      </c>
      <c r="FG10" s="11">
        <v>0</v>
      </c>
      <c r="FH10" s="11">
        <v>0</v>
      </c>
      <c r="FI10" s="11">
        <v>0</v>
      </c>
      <c r="FJ10" s="39">
        <f t="shared" ref="FJ10" si="73">IF(EY10="",FH10-ABS($G10),FH10-EY10)</f>
        <v>0</v>
      </c>
      <c r="FK10" s="39">
        <f>IF(EZ10="",FI10-$E10,FI10-EZ10)</f>
        <v>0</v>
      </c>
      <c r="FL10" s="39">
        <f t="shared" ref="FL10:FL14" si="74">IF(EX10="",$F10-FG10,EX10-FG10)</f>
        <v>0</v>
      </c>
      <c r="FM10" s="10">
        <f t="shared" ref="FM10" si="75">FF10-FI10</f>
        <v>0</v>
      </c>
      <c r="FO10" s="9">
        <v>0</v>
      </c>
      <c r="FP10" s="11">
        <v>0</v>
      </c>
      <c r="FQ10" s="11">
        <v>0</v>
      </c>
      <c r="FR10" s="11">
        <v>0</v>
      </c>
      <c r="FS10" s="39">
        <f t="shared" ref="FS10" si="76">IF(FH10="",FQ10-ABS($G10),FQ10-FH10)</f>
        <v>0</v>
      </c>
      <c r="FT10" s="39">
        <f>IF(FI10="",FR10-$E10,FR10-FI10)</f>
        <v>0</v>
      </c>
      <c r="FU10" s="39">
        <f t="shared" ref="FU10:FU14" si="77">IF(FG10="",$F10-FP10,FG10-FP10)</f>
        <v>0</v>
      </c>
      <c r="FV10" s="10">
        <f t="shared" ref="FV10" si="78">FO10-FR10</f>
        <v>0</v>
      </c>
      <c r="FX10" s="9">
        <v>0</v>
      </c>
      <c r="FY10" s="11">
        <v>0</v>
      </c>
      <c r="FZ10" s="11">
        <v>0</v>
      </c>
      <c r="GA10" s="11">
        <v>0</v>
      </c>
      <c r="GB10" s="39">
        <f t="shared" ref="GB10" si="79">IF(FQ10="",FZ10-ABS($G10),FZ10-FQ10)</f>
        <v>0</v>
      </c>
      <c r="GC10" s="39">
        <f>IF(FR10="",GA10-$E10,GA10-FR10)</f>
        <v>0</v>
      </c>
      <c r="GD10" s="39">
        <f t="shared" ref="GD10:GD14" si="80">IF(FP10="",$F10-FY10,FP10-FY10)</f>
        <v>0</v>
      </c>
      <c r="GE10" s="10">
        <f t="shared" ref="GE10" si="81">FX10-GA10</f>
        <v>0</v>
      </c>
      <c r="GG10" s="9">
        <v>0</v>
      </c>
      <c r="GH10" s="11">
        <v>0</v>
      </c>
      <c r="GI10" s="11">
        <v>0</v>
      </c>
      <c r="GJ10" s="11">
        <v>0</v>
      </c>
      <c r="GK10" s="39">
        <f t="shared" ref="GK10" si="82">IF(FZ10="",GI10-ABS($G10),GI10-FZ10)</f>
        <v>0</v>
      </c>
      <c r="GL10" s="39">
        <f>IF(GA10="",GJ10-$E10,GJ10-GA10)</f>
        <v>0</v>
      </c>
      <c r="GM10" s="39">
        <f t="shared" ref="GM10:GM14" si="83">IF(FY10="",$F10-GH10,FY10-GH10)</f>
        <v>0</v>
      </c>
      <c r="GN10" s="10">
        <f t="shared" ref="GN10" si="84">GG10-GJ10</f>
        <v>0</v>
      </c>
      <c r="GP10" s="146">
        <f>GI10-ABS($G10)</f>
        <v>-1449900.2282753501</v>
      </c>
      <c r="GQ10" s="45">
        <f>GH10-ABS($F10)</f>
        <v>0</v>
      </c>
      <c r="GR10" s="45">
        <f>GG10-ABS($E10)</f>
        <v>-1449900.2282753501</v>
      </c>
      <c r="GS10" s="43">
        <f>$E10-GJ10</f>
        <v>1449900.2282753501</v>
      </c>
      <c r="GU10" s="115">
        <f>GI10-ABS(AL10)</f>
        <v>-639411.63717973791</v>
      </c>
    </row>
    <row r="11" spans="1:206" ht="22.5" customHeight="1" x14ac:dyDescent="0.2">
      <c r="A11" s="28" t="s">
        <v>15</v>
      </c>
      <c r="B11" s="32" t="s">
        <v>16</v>
      </c>
      <c r="C11" s="29">
        <v>42556</v>
      </c>
      <c r="D11" s="30">
        <v>6.2399999999999999E-3</v>
      </c>
      <c r="E11" s="26">
        <v>1529241.13265311</v>
      </c>
      <c r="F11" s="26">
        <v>200024.74015102701</v>
      </c>
      <c r="G11" s="31">
        <v>1329216.39250209</v>
      </c>
      <c r="H11" s="19"/>
      <c r="I11" s="25"/>
      <c r="J11" s="26"/>
      <c r="K11" s="26"/>
      <c r="L11" s="26"/>
      <c r="M11" s="26"/>
      <c r="N11" s="26"/>
      <c r="O11" s="38"/>
      <c r="P11" s="31"/>
      <c r="Q11" s="32"/>
      <c r="R11" s="25">
        <v>1515220.5253830601</v>
      </c>
      <c r="S11" s="26">
        <v>734140.1904100948</v>
      </c>
      <c r="T11" s="26">
        <v>781080.3349729653</v>
      </c>
      <c r="U11" s="26">
        <v>1499299.51064498</v>
      </c>
      <c r="V11" s="38">
        <f t="shared" si="2"/>
        <v>-548136.05752912466</v>
      </c>
      <c r="W11" s="38">
        <f t="shared" si="3"/>
        <v>-29941.622008129954</v>
      </c>
      <c r="X11" s="38">
        <f t="shared" si="4"/>
        <v>-534115.45025906782</v>
      </c>
      <c r="Y11" s="31">
        <f t="shared" si="5"/>
        <v>-15921.014738080092</v>
      </c>
      <c r="Z11" s="32"/>
      <c r="AA11" s="25">
        <v>1707695.128019138</v>
      </c>
      <c r="AB11" s="26">
        <v>1010975.276528402</v>
      </c>
      <c r="AC11" s="26">
        <v>696719.85149073601</v>
      </c>
      <c r="AD11" s="26">
        <v>1484008.8889327201</v>
      </c>
      <c r="AE11" s="38">
        <f t="shared" si="6"/>
        <v>-84360.483482229291</v>
      </c>
      <c r="AF11" s="38">
        <f t="shared" si="7"/>
        <v>-15290.621712259948</v>
      </c>
      <c r="AG11" s="38">
        <f t="shared" si="8"/>
        <v>-276835.0861183072</v>
      </c>
      <c r="AH11" s="31">
        <f t="shared" si="9"/>
        <v>223686.23908641795</v>
      </c>
      <c r="AJ11" s="25">
        <v>1411181.9795819211</v>
      </c>
      <c r="AK11" s="26">
        <v>801838.27692337264</v>
      </c>
      <c r="AL11" s="26">
        <v>609343.70265854849</v>
      </c>
      <c r="AM11" s="26">
        <v>1485959.6540010842</v>
      </c>
      <c r="AN11" s="38">
        <f t="shared" si="10"/>
        <v>-87376.148832187522</v>
      </c>
      <c r="AO11" s="38">
        <f t="shared" si="11"/>
        <v>1950.7650683640968</v>
      </c>
      <c r="AP11" s="38">
        <f t="shared" si="12"/>
        <v>209136.99960502936</v>
      </c>
      <c r="AQ11" s="31">
        <f t="shared" si="13"/>
        <v>-74777.674419163028</v>
      </c>
      <c r="AR11" s="19"/>
      <c r="AS11" s="25">
        <v>1209384.9813133564</v>
      </c>
      <c r="AT11" s="26">
        <v>645536.32937826857</v>
      </c>
      <c r="AU11" s="26">
        <v>563848.65193508787</v>
      </c>
      <c r="AV11" s="26">
        <v>1493812.2248490599</v>
      </c>
      <c r="AW11" s="38">
        <f t="shared" si="14"/>
        <v>-45495.050723460619</v>
      </c>
      <c r="AX11" s="38">
        <f t="shared" si="15"/>
        <v>7852.5708479757886</v>
      </c>
      <c r="AY11" s="38">
        <f t="shared" si="16"/>
        <v>156301.94754510408</v>
      </c>
      <c r="AZ11" s="31">
        <f t="shared" si="17"/>
        <v>-284427.24353570351</v>
      </c>
      <c r="BB11" s="25">
        <v>890795.58295051963</v>
      </c>
      <c r="BC11" s="26">
        <v>353069.05473472417</v>
      </c>
      <c r="BD11" s="26">
        <v>537726.52821579552</v>
      </c>
      <c r="BE11" s="132">
        <v>1498882.59647997</v>
      </c>
      <c r="BF11" s="38">
        <f t="shared" si="49"/>
        <v>-26122.123719292344</v>
      </c>
      <c r="BG11" s="38">
        <f t="shared" si="18"/>
        <v>5070.3716309100855</v>
      </c>
      <c r="BH11" s="38">
        <f t="shared" si="19"/>
        <v>292467.2746435444</v>
      </c>
      <c r="BI11" s="31">
        <f t="shared" si="20"/>
        <v>-608087.0135294504</v>
      </c>
      <c r="BK11" s="25">
        <v>303459.09872451797</v>
      </c>
      <c r="BL11" s="26">
        <v>0</v>
      </c>
      <c r="BM11" s="26">
        <v>303459.09872451797</v>
      </c>
      <c r="BN11" s="132">
        <v>1517978.6023554499</v>
      </c>
      <c r="BO11" s="38">
        <f t="shared" si="21"/>
        <v>-234267.42949127755</v>
      </c>
      <c r="BP11" s="38">
        <f t="shared" si="22"/>
        <v>19096.005875479896</v>
      </c>
      <c r="BQ11" s="38">
        <f>IF(BC11="",$F11-BL11,BC11-BL11)</f>
        <v>353069.05473472417</v>
      </c>
      <c r="BR11" s="31">
        <f t="shared" si="23"/>
        <v>-1214519.503630932</v>
      </c>
      <c r="BT11" s="25">
        <v>169781.88351210128</v>
      </c>
      <c r="BU11" s="26">
        <v>0</v>
      </c>
      <c r="BV11" s="26">
        <v>169781.88351210128</v>
      </c>
      <c r="BW11" s="132">
        <v>1439630.6623599001</v>
      </c>
      <c r="BX11" s="38">
        <f t="shared" si="24"/>
        <v>-133677.21521241669</v>
      </c>
      <c r="BY11" s="38">
        <f t="shared" si="25"/>
        <v>-78347.939995549852</v>
      </c>
      <c r="BZ11" s="38">
        <f>IF(BL11="",$F11-BU11,BL11-BU11)</f>
        <v>0</v>
      </c>
      <c r="CA11" s="31">
        <f t="shared" si="26"/>
        <v>-1269848.7788477987</v>
      </c>
      <c r="CC11" s="25">
        <f t="shared" si="27"/>
        <v>84704.738300306926</v>
      </c>
      <c r="CD11" s="26">
        <v>0</v>
      </c>
      <c r="CE11" s="26">
        <v>84704.738300306926</v>
      </c>
      <c r="CF11" s="26">
        <v>1371299.59361091</v>
      </c>
      <c r="CG11" s="38">
        <f t="shared" si="28"/>
        <v>-85077.145211794355</v>
      </c>
      <c r="CH11" s="38">
        <f t="shared" si="29"/>
        <v>-68331.068748990074</v>
      </c>
      <c r="CI11" s="38">
        <f>IF(BU11="",$F11-CD11,BU11-CD11)</f>
        <v>0</v>
      </c>
      <c r="CJ11" s="31">
        <f t="shared" si="30"/>
        <v>-1286594.855310603</v>
      </c>
      <c r="CL11" s="142">
        <v>29179.159414628379</v>
      </c>
      <c r="CM11" s="143">
        <v>0</v>
      </c>
      <c r="CN11" s="143">
        <v>29179.159414628379</v>
      </c>
      <c r="CO11" s="143">
        <v>1224845.4911672201</v>
      </c>
      <c r="CP11" s="38">
        <f t="shared" si="31"/>
        <v>-55525.578885678551</v>
      </c>
      <c r="CQ11" s="38">
        <f t="shared" si="32"/>
        <v>-146454.10244368995</v>
      </c>
      <c r="CR11" s="38">
        <f>IF(CD11="",$F11-CM11,CD11-CM11)</f>
        <v>0</v>
      </c>
      <c r="CS11" s="31">
        <f t="shared" si="33"/>
        <v>-1195666.3317525918</v>
      </c>
      <c r="CU11" s="142">
        <v>44232.478253634072</v>
      </c>
      <c r="CV11" s="143">
        <v>0</v>
      </c>
      <c r="CW11" s="143">
        <v>44232.478253634072</v>
      </c>
      <c r="CX11" s="143">
        <v>1078197.3672688601</v>
      </c>
      <c r="CY11" s="38">
        <f t="shared" si="59"/>
        <v>15053.318839005693</v>
      </c>
      <c r="CZ11" s="38">
        <f t="shared" si="60"/>
        <v>-146648.12389835995</v>
      </c>
      <c r="DA11" s="38">
        <f t="shared" si="61"/>
        <v>0</v>
      </c>
      <c r="DB11" s="31">
        <f t="shared" si="62"/>
        <v>-1033964.889015226</v>
      </c>
      <c r="DD11" s="142">
        <v>163153.27797854922</v>
      </c>
      <c r="DE11" s="143">
        <v>0</v>
      </c>
      <c r="DF11" s="143">
        <v>163153.27797854922</v>
      </c>
      <c r="DG11" s="143">
        <v>-862589.94713486976</v>
      </c>
      <c r="DH11" s="38">
        <f t="shared" si="37"/>
        <v>118920.79972491515</v>
      </c>
      <c r="DI11" s="38">
        <f t="shared" si="38"/>
        <v>-1940787.31440373</v>
      </c>
      <c r="DJ11" s="38">
        <f t="shared" si="39"/>
        <v>0</v>
      </c>
      <c r="DK11" s="31">
        <f t="shared" si="40"/>
        <v>1025743.225113419</v>
      </c>
      <c r="DM11" s="142">
        <v>804765.55298122321</v>
      </c>
      <c r="DN11" s="143">
        <v>563906.35746047238</v>
      </c>
      <c r="DO11" s="143">
        <v>240859.19552075083</v>
      </c>
      <c r="DP11" s="143">
        <v>-861541.03646516881</v>
      </c>
      <c r="DQ11" s="38">
        <f t="shared" si="41"/>
        <v>77705.917542201612</v>
      </c>
      <c r="DR11" s="38">
        <f t="shared" si="42"/>
        <v>1048.9106697009411</v>
      </c>
      <c r="DS11" s="38">
        <f t="shared" si="43"/>
        <v>-563906.35746047238</v>
      </c>
      <c r="DT11" s="31">
        <f t="shared" si="44"/>
        <v>1666306.5894463919</v>
      </c>
      <c r="DV11" s="142">
        <v>1063419.238578903</v>
      </c>
      <c r="DW11" s="143">
        <v>969631.34838195133</v>
      </c>
      <c r="DX11" s="143">
        <v>93787.890196951688</v>
      </c>
      <c r="DY11" s="143">
        <v>-861101.27268929372</v>
      </c>
      <c r="DZ11" s="38">
        <f t="shared" si="45"/>
        <v>-147071.30532379914</v>
      </c>
      <c r="EA11" s="38">
        <f t="shared" si="46"/>
        <v>439.76377587509342</v>
      </c>
      <c r="EB11" s="38">
        <f t="shared" si="47"/>
        <v>-405724.99092147895</v>
      </c>
      <c r="EC11" s="31">
        <f t="shared" si="48"/>
        <v>1924520.5112681966</v>
      </c>
      <c r="EE11" s="142">
        <v>1016536.2338893279</v>
      </c>
      <c r="EF11" s="143">
        <v>954616.54852579883</v>
      </c>
      <c r="EG11" s="143">
        <v>61919.685363529017</v>
      </c>
      <c r="EH11" s="143">
        <v>-860752.91724356229</v>
      </c>
      <c r="EI11" s="38">
        <f>IF(DX11="",EG11-ABS($G11),EG11-DX11)</f>
        <v>-31868.204833422671</v>
      </c>
      <c r="EJ11" s="38">
        <f t="shared" si="56"/>
        <v>348.35544573143125</v>
      </c>
      <c r="EK11" s="38">
        <f t="shared" si="57"/>
        <v>15014.799856152502</v>
      </c>
      <c r="EL11" s="31">
        <f t="shared" si="58"/>
        <v>1877289.15113289</v>
      </c>
      <c r="EN11" s="142">
        <v>1188351.965166914</v>
      </c>
      <c r="EO11" s="143">
        <v>1139600.8780164169</v>
      </c>
      <c r="EP11" s="143">
        <v>48751.087150497129</v>
      </c>
      <c r="EQ11" s="143">
        <v>-719233.44891895796</v>
      </c>
      <c r="ER11" s="38">
        <f>IF(EG11="",EP11-ABS($G11),EP11-EG11)</f>
        <v>-13168.598213031888</v>
      </c>
      <c r="ES11" s="38">
        <f t="shared" si="67"/>
        <v>141519.46832460433</v>
      </c>
      <c r="ET11" s="38">
        <f t="shared" si="68"/>
        <v>-184984.32949061808</v>
      </c>
      <c r="EU11" s="31">
        <v>1907585.4140858699</v>
      </c>
      <c r="EW11" s="142">
        <v>803175.03160408093</v>
      </c>
      <c r="EX11" s="143">
        <v>674166.86956687318</v>
      </c>
      <c r="EY11" s="143">
        <v>129008.16203720775</v>
      </c>
      <c r="EZ11" s="143">
        <v>-713761.85814212379</v>
      </c>
      <c r="FA11" s="38">
        <f>IF(EP11="",EY11-ABS($G11),EY11-EP11)</f>
        <v>80257.074886710616</v>
      </c>
      <c r="FB11" s="38">
        <f t="shared" ref="FB11:FB14" si="85">IF(EQ11="",EZ11-$E11,EZ11-EQ11)</f>
        <v>5471.5907768341713</v>
      </c>
      <c r="FC11" s="38">
        <f t="shared" si="71"/>
        <v>465434.00844954373</v>
      </c>
      <c r="FD11" s="31">
        <v>1907585.4140858699</v>
      </c>
      <c r="FF11" s="142">
        <v>1629224.4627505594</v>
      </c>
      <c r="FG11" s="143">
        <v>1603419.4410776435</v>
      </c>
      <c r="FH11" s="143">
        <v>25805.0216729159</v>
      </c>
      <c r="FI11" s="143">
        <v>-696753.57035479241</v>
      </c>
      <c r="FJ11" s="38">
        <f>IF(EY11="",FH11-ABS($G11),FH11-EY11)</f>
        <v>-103203.14036429184</v>
      </c>
      <c r="FK11" s="38">
        <f t="shared" ref="FK11:FK14" si="86">IF(EZ11="",FI11-$E11,FI11-EZ11)</f>
        <v>17008.287787331385</v>
      </c>
      <c r="FL11" s="38">
        <f t="shared" si="74"/>
        <v>-929252.57151077036</v>
      </c>
      <c r="FM11" s="31">
        <v>1907585.4140858699</v>
      </c>
      <c r="FO11" s="142">
        <v>2133659.9333672216</v>
      </c>
      <c r="FP11" s="143">
        <v>2123787.3251150995</v>
      </c>
      <c r="FQ11" s="143">
        <v>9872.6082521220669</v>
      </c>
      <c r="FR11" s="143">
        <v>-692656.50535979215</v>
      </c>
      <c r="FS11" s="38">
        <f>IF(FH11="",FQ11-ABS($G11),FQ11-FH11)</f>
        <v>-15932.413420793833</v>
      </c>
      <c r="FT11" s="38">
        <f t="shared" ref="FT11:FT14" si="87">IF(FI11="",FR11-$E11,FR11-FI11)</f>
        <v>4097.0649950002553</v>
      </c>
      <c r="FU11" s="38">
        <f t="shared" si="77"/>
        <v>-520367.88403745601</v>
      </c>
      <c r="FV11" s="31">
        <v>1907585.4140858699</v>
      </c>
      <c r="FX11" s="142">
        <v>2118270.4053129083</v>
      </c>
      <c r="FY11" s="143">
        <v>2108343.5494258548</v>
      </c>
      <c r="FZ11" s="143">
        <v>9926.8558870535344</v>
      </c>
      <c r="GA11" s="143">
        <v>-693155.98147925199</v>
      </c>
      <c r="GB11" s="38">
        <f>IF(FQ11="",FZ11-ABS($G11),FZ11-FQ11)</f>
        <v>54.247634931467474</v>
      </c>
      <c r="GC11" s="38">
        <f t="shared" ref="GC11:GC14" si="88">IF(FR11="",GA11-$E11,GA11-FR11)</f>
        <v>-499.47611945983954</v>
      </c>
      <c r="GD11" s="38">
        <f t="shared" si="80"/>
        <v>15443.775689244736</v>
      </c>
      <c r="GE11" s="31">
        <v>1907585.4140858699</v>
      </c>
      <c r="GG11" s="142">
        <v>2045024.2063027991</v>
      </c>
      <c r="GH11" s="143">
        <v>2033811.1087515028</v>
      </c>
      <c r="GI11" s="143">
        <v>11213.097551296232</v>
      </c>
      <c r="GJ11" s="143">
        <v>-694150.19246835145</v>
      </c>
      <c r="GK11" s="38">
        <f>IF(FZ11="",GI11-ABS($G11),GI11-FZ11)</f>
        <v>1286.2416642426979</v>
      </c>
      <c r="GL11" s="38">
        <f t="shared" ref="GL11:GL14" si="89">IF(GA11="",GJ11-$E11,GJ11-GA11)</f>
        <v>-994.21098909946159</v>
      </c>
      <c r="GM11" s="38">
        <f t="shared" si="83"/>
        <v>74532.440674351994</v>
      </c>
      <c r="GN11" s="31">
        <v>1907585.4140858699</v>
      </c>
      <c r="GP11" s="25">
        <f t="shared" ref="GP11:GP16" si="90">GI11-ABS($G11)</f>
        <v>-1318003.2949507937</v>
      </c>
      <c r="GQ11" s="26">
        <f t="shared" ref="GQ11:GQ16" si="91">GH11-ABS($F11)</f>
        <v>1833786.3686004758</v>
      </c>
      <c r="GR11" s="26">
        <f t="shared" ref="GR11:GR16" si="92">GG11-ABS($E11)</f>
        <v>515783.07364968909</v>
      </c>
      <c r="GS11" s="31">
        <f t="shared" ref="GS11:GS16" si="93">$E11-GJ11</f>
        <v>2223391.3251214614</v>
      </c>
      <c r="GU11" s="115">
        <f t="shared" ref="GU11:GU16" si="94">GI11-ABS(AL11)</f>
        <v>-598130.60510725225</v>
      </c>
    </row>
    <row r="12" spans="1:206" ht="22.5" customHeight="1" x14ac:dyDescent="0.2">
      <c r="A12" s="6" t="s">
        <v>17</v>
      </c>
      <c r="B12" s="17" t="s">
        <v>6</v>
      </c>
      <c r="C12" s="7">
        <v>42573</v>
      </c>
      <c r="D12" s="8">
        <v>2.5400000000000002E-3</v>
      </c>
      <c r="E12" s="11">
        <v>1827361.9317906599</v>
      </c>
      <c r="F12" s="11"/>
      <c r="G12" s="10">
        <v>1827361.9317906599</v>
      </c>
      <c r="H12" s="19"/>
      <c r="I12" s="9"/>
      <c r="J12" s="11"/>
      <c r="K12" s="11"/>
      <c r="L12" s="11"/>
      <c r="M12" s="11"/>
      <c r="N12" s="11"/>
      <c r="O12" s="39"/>
      <c r="P12" s="10"/>
      <c r="Q12" s="32"/>
      <c r="R12" s="9">
        <v>1884615.1755138866</v>
      </c>
      <c r="S12" s="11">
        <v>318113.65730241284</v>
      </c>
      <c r="T12" s="11">
        <v>1566501.5182114737</v>
      </c>
      <c r="U12" s="11">
        <v>1702888.9299210899</v>
      </c>
      <c r="V12" s="39">
        <f t="shared" si="2"/>
        <v>-260860.41357918619</v>
      </c>
      <c r="W12" s="39">
        <f t="shared" si="3"/>
        <v>-124473.00186957</v>
      </c>
      <c r="X12" s="39">
        <f t="shared" si="4"/>
        <v>-318113.65730241284</v>
      </c>
      <c r="Y12" s="10">
        <f t="shared" si="5"/>
        <v>-181726.24559279671</v>
      </c>
      <c r="Z12" s="32"/>
      <c r="AA12" s="9">
        <v>1917253.4137072437</v>
      </c>
      <c r="AB12" s="11">
        <v>630539.97929748101</v>
      </c>
      <c r="AC12" s="11">
        <v>1286713.4344097627</v>
      </c>
      <c r="AD12" s="11">
        <v>1610400.94824728</v>
      </c>
      <c r="AE12" s="39">
        <f t="shared" si="6"/>
        <v>-279788.08380171098</v>
      </c>
      <c r="AF12" s="39">
        <f t="shared" si="7"/>
        <v>-92487.981673809933</v>
      </c>
      <c r="AG12" s="39">
        <f t="shared" si="8"/>
        <v>-312426.32199506817</v>
      </c>
      <c r="AH12" s="10">
        <f t="shared" si="9"/>
        <v>306852.46545996377</v>
      </c>
      <c r="AJ12" s="9">
        <v>1598748.5999357696</v>
      </c>
      <c r="AK12" s="11">
        <v>605538.81829967711</v>
      </c>
      <c r="AL12" s="11">
        <v>993209.78163609246</v>
      </c>
      <c r="AM12" s="11">
        <v>1481164.6263318732</v>
      </c>
      <c r="AN12" s="39">
        <f t="shared" si="10"/>
        <v>-293503.65277367027</v>
      </c>
      <c r="AO12" s="39">
        <f t="shared" si="11"/>
        <v>-129236.32191540673</v>
      </c>
      <c r="AP12" s="39">
        <f t="shared" si="12"/>
        <v>25001.160997803905</v>
      </c>
      <c r="AQ12" s="10">
        <f t="shared" si="13"/>
        <v>117583.97360389633</v>
      </c>
      <c r="AR12" s="19"/>
      <c r="AS12" s="9">
        <v>1212908.5511871469</v>
      </c>
      <c r="AT12" s="11">
        <v>324559.40732412349</v>
      </c>
      <c r="AU12" s="11">
        <v>888349.14386302349</v>
      </c>
      <c r="AV12" s="11">
        <v>1356230.3004258999</v>
      </c>
      <c r="AW12" s="39">
        <f t="shared" si="14"/>
        <v>-104860.63777306897</v>
      </c>
      <c r="AX12" s="39">
        <f t="shared" si="15"/>
        <v>-124934.32590597332</v>
      </c>
      <c r="AY12" s="39">
        <f t="shared" si="16"/>
        <v>280979.41097555362</v>
      </c>
      <c r="AZ12" s="10">
        <f t="shared" si="17"/>
        <v>-143321.74923875299</v>
      </c>
      <c r="BB12" s="9">
        <v>775340.33524267492</v>
      </c>
      <c r="BC12" s="11">
        <v>72244.125910692746</v>
      </c>
      <c r="BD12" s="11">
        <v>703096.20933198219</v>
      </c>
      <c r="BE12" s="133">
        <v>1228328.6568370301</v>
      </c>
      <c r="BF12" s="39">
        <f t="shared" si="49"/>
        <v>-185252.9345310413</v>
      </c>
      <c r="BG12" s="39">
        <f t="shared" si="18"/>
        <v>-127901.64358886983</v>
      </c>
      <c r="BH12" s="39">
        <f t="shared" si="19"/>
        <v>252315.28141343076</v>
      </c>
      <c r="BI12" s="10">
        <f t="shared" si="20"/>
        <v>-452988.32159435516</v>
      </c>
      <c r="BK12" s="9">
        <v>191389.08052874106</v>
      </c>
      <c r="BL12" s="11">
        <v>0</v>
      </c>
      <c r="BM12" s="11">
        <v>191389.08052874106</v>
      </c>
      <c r="BN12" s="133">
        <v>1106357.40236855</v>
      </c>
      <c r="BO12" s="39">
        <f t="shared" si="21"/>
        <v>-511707.12880324112</v>
      </c>
      <c r="BP12" s="39">
        <f t="shared" si="22"/>
        <v>-121971.25446848013</v>
      </c>
      <c r="BQ12" s="39">
        <f>IF(BC12="",$F12-BL12,BC12-BL12)</f>
        <v>72244.125910692746</v>
      </c>
      <c r="BR12" s="10">
        <f t="shared" si="23"/>
        <v>-914968.32183980895</v>
      </c>
      <c r="BT12" s="9">
        <v>72707.980356998363</v>
      </c>
      <c r="BU12" s="11">
        <v>0</v>
      </c>
      <c r="BV12" s="11">
        <v>72707.980356998363</v>
      </c>
      <c r="BW12" s="133">
        <v>971784.58997117996</v>
      </c>
      <c r="BX12" s="39">
        <f t="shared" si="24"/>
        <v>-118681.1001717427</v>
      </c>
      <c r="BY12" s="39">
        <f t="shared" si="25"/>
        <v>-134572.81239737</v>
      </c>
      <c r="BZ12" s="39">
        <f>IF(BL12="",$F12-BU12,BL12-BU12)</f>
        <v>0</v>
      </c>
      <c r="CA12" s="10">
        <f t="shared" si="26"/>
        <v>-899076.60961418157</v>
      </c>
      <c r="CC12" s="9">
        <f t="shared" si="27"/>
        <v>45000.053451212079</v>
      </c>
      <c r="CD12" s="11">
        <v>0</v>
      </c>
      <c r="CE12" s="11">
        <v>45000.053451212079</v>
      </c>
      <c r="CF12" s="11">
        <v>843184.01428310596</v>
      </c>
      <c r="CG12" s="39">
        <f t="shared" si="28"/>
        <v>-27707.926905786284</v>
      </c>
      <c r="CH12" s="39">
        <f t="shared" si="29"/>
        <v>-128600.57568807399</v>
      </c>
      <c r="CI12" s="39">
        <f>IF(BU12="",$F12-CD12,BU12-CD12)</f>
        <v>0</v>
      </c>
      <c r="CJ12" s="10">
        <f t="shared" si="30"/>
        <v>-798183.96083189384</v>
      </c>
      <c r="CL12" s="144">
        <v>9872.0493010728969</v>
      </c>
      <c r="CM12" s="145">
        <v>0</v>
      </c>
      <c r="CN12" s="145">
        <v>9872.0493010728969</v>
      </c>
      <c r="CO12" s="145">
        <v>712584.52759243594</v>
      </c>
      <c r="CP12" s="39">
        <f t="shared" si="31"/>
        <v>-35128.004150139182</v>
      </c>
      <c r="CQ12" s="39">
        <f t="shared" si="32"/>
        <v>-130599.48669067002</v>
      </c>
      <c r="CR12" s="39">
        <f>IF(CD12="",$F12-CM12,CD12-CM12)</f>
        <v>0</v>
      </c>
      <c r="CS12" s="10">
        <f t="shared" si="33"/>
        <v>-702712.47829136299</v>
      </c>
      <c r="CU12" s="144">
        <v>5243.5478790582602</v>
      </c>
      <c r="CV12" s="145">
        <v>0</v>
      </c>
      <c r="CW12" s="145">
        <v>5243.5478790582602</v>
      </c>
      <c r="CX12" s="145">
        <v>582238.24377424805</v>
      </c>
      <c r="CY12" s="39">
        <f t="shared" si="59"/>
        <v>-4628.5014220146368</v>
      </c>
      <c r="CZ12" s="39">
        <f t="shared" si="60"/>
        <v>-130346.28381818789</v>
      </c>
      <c r="DA12" s="39">
        <f t="shared" si="61"/>
        <v>0</v>
      </c>
      <c r="DB12" s="10">
        <f t="shared" si="62"/>
        <v>-576994.69589518977</v>
      </c>
      <c r="DD12" s="144">
        <v>35355.200992420738</v>
      </c>
      <c r="DE12" s="145">
        <v>0</v>
      </c>
      <c r="DF12" s="145">
        <v>35355.200992420738</v>
      </c>
      <c r="DG12" s="145">
        <v>-452035.2759538255</v>
      </c>
      <c r="DH12" s="39">
        <f t="shared" si="37"/>
        <v>30111.653113362478</v>
      </c>
      <c r="DI12" s="39">
        <f t="shared" si="38"/>
        <v>-1034273.5197280736</v>
      </c>
      <c r="DJ12" s="39">
        <f t="shared" si="39"/>
        <v>0</v>
      </c>
      <c r="DK12" s="10">
        <f t="shared" si="40"/>
        <v>487390.47694624623</v>
      </c>
      <c r="DM12" s="144">
        <v>254930.77572836558</v>
      </c>
      <c r="DN12" s="145">
        <v>86504.85959795957</v>
      </c>
      <c r="DO12" s="145">
        <v>168425.91613040603</v>
      </c>
      <c r="DP12" s="145">
        <v>-386620.26052389567</v>
      </c>
      <c r="DQ12" s="39">
        <f t="shared" si="41"/>
        <v>133070.7151379853</v>
      </c>
      <c r="DR12" s="39">
        <f t="shared" si="42"/>
        <v>65415.01542992983</v>
      </c>
      <c r="DS12" s="39">
        <f t="shared" si="43"/>
        <v>-86504.85959795957</v>
      </c>
      <c r="DT12" s="10">
        <f t="shared" si="44"/>
        <v>641551.03625226126</v>
      </c>
      <c r="DV12" s="144">
        <v>393382.61867298291</v>
      </c>
      <c r="DW12" s="145">
        <v>318787.11148559867</v>
      </c>
      <c r="DX12" s="145">
        <v>74595.507187384239</v>
      </c>
      <c r="DY12" s="145">
        <v>-322947.77532233956</v>
      </c>
      <c r="DZ12" s="39">
        <f t="shared" si="45"/>
        <v>-93830.408943021786</v>
      </c>
      <c r="EA12" s="39">
        <f t="shared" si="46"/>
        <v>63672.485201556119</v>
      </c>
      <c r="EB12" s="39">
        <f t="shared" si="47"/>
        <v>-232282.25188763911</v>
      </c>
      <c r="EC12" s="10">
        <f t="shared" si="48"/>
        <v>716330.39399532252</v>
      </c>
      <c r="EE12" s="144">
        <v>402767.41514228086</v>
      </c>
      <c r="EF12" s="145">
        <v>350791.78466333298</v>
      </c>
      <c r="EG12" s="145">
        <v>51975.630478947889</v>
      </c>
      <c r="EH12" s="145">
        <v>-322810.39488665626</v>
      </c>
      <c r="EI12" s="39">
        <f t="shared" si="55"/>
        <v>-22619.87670843635</v>
      </c>
      <c r="EJ12" s="39">
        <f t="shared" si="56"/>
        <v>137.38043568329886</v>
      </c>
      <c r="EK12" s="39">
        <f t="shared" si="57"/>
        <v>-32004.673177734308</v>
      </c>
      <c r="EL12" s="10">
        <f>EE12-EH12</f>
        <v>725577.81002893718</v>
      </c>
      <c r="EN12" s="144">
        <v>576122.72236925398</v>
      </c>
      <c r="EO12" s="145">
        <v>566700.05590426305</v>
      </c>
      <c r="EP12" s="145">
        <v>9422.6664649909362</v>
      </c>
      <c r="EQ12" s="145">
        <v>-322678.5857862017</v>
      </c>
      <c r="ER12" s="39">
        <f t="shared" ref="ER12" si="95">IF(EG12="",EP12-ABS($G12),EP12-EG12)</f>
        <v>-42552.964013956953</v>
      </c>
      <c r="ES12" s="39">
        <f t="shared" si="67"/>
        <v>131.80910045455676</v>
      </c>
      <c r="ET12" s="39">
        <f t="shared" si="68"/>
        <v>-215908.27124093007</v>
      </c>
      <c r="EU12" s="10">
        <f>EN12-EQ12</f>
        <v>898801.30815545563</v>
      </c>
      <c r="EW12" s="144">
        <v>480267.76380280207</v>
      </c>
      <c r="EX12" s="145">
        <v>469729.89888980705</v>
      </c>
      <c r="EY12" s="145">
        <v>10537.864912995021</v>
      </c>
      <c r="EZ12" s="145">
        <v>-257537.44081701839</v>
      </c>
      <c r="FA12" s="39">
        <f t="shared" ref="FA12" si="96">IF(EP12="",EY12-ABS($G12),EY12-EP12)</f>
        <v>1115.1984480040846</v>
      </c>
      <c r="FB12" s="39">
        <f t="shared" si="85"/>
        <v>65141.144969183311</v>
      </c>
      <c r="FC12" s="39">
        <f t="shared" si="71"/>
        <v>96970.157014455996</v>
      </c>
      <c r="FD12" s="10">
        <f>EW12-EZ12</f>
        <v>737805.20461982046</v>
      </c>
      <c r="FF12" s="144">
        <v>1071025.6406002834</v>
      </c>
      <c r="FG12" s="145">
        <v>1070893.6994989861</v>
      </c>
      <c r="FH12" s="145">
        <v>131.94110129727051</v>
      </c>
      <c r="FI12" s="145">
        <v>-255762.64422883172</v>
      </c>
      <c r="FJ12" s="39">
        <f t="shared" ref="FJ12" si="97">IF(EY12="",FH12-ABS($G12),FH12-EY12)</f>
        <v>-10405.92381169775</v>
      </c>
      <c r="FK12" s="39">
        <f t="shared" si="86"/>
        <v>1774.7965881866694</v>
      </c>
      <c r="FL12" s="39">
        <f t="shared" si="74"/>
        <v>-601163.80060917907</v>
      </c>
      <c r="FM12" s="10">
        <f>FF12-FI12</f>
        <v>1326788.284829115</v>
      </c>
      <c r="FO12" s="144">
        <v>1363504.8326737564</v>
      </c>
      <c r="FP12" s="145">
        <v>1363497.3539645376</v>
      </c>
      <c r="FQ12" s="145">
        <v>7.4787092187907547</v>
      </c>
      <c r="FR12" s="145">
        <v>-255444.40131944488</v>
      </c>
      <c r="FS12" s="39">
        <f t="shared" ref="FS12" si="98">IF(FH12="",FQ12-ABS($G12),FQ12-FH12)</f>
        <v>-124.46239207847975</v>
      </c>
      <c r="FT12" s="39">
        <f t="shared" si="87"/>
        <v>318.24290938684135</v>
      </c>
      <c r="FU12" s="39">
        <f t="shared" si="77"/>
        <v>-292603.65446555149</v>
      </c>
      <c r="FV12" s="10">
        <f>FO12-FR12</f>
        <v>1618949.2339932013</v>
      </c>
      <c r="FX12" s="144">
        <v>1399652.6390845079</v>
      </c>
      <c r="FY12" s="145">
        <v>1399648.0369169896</v>
      </c>
      <c r="FZ12" s="145">
        <v>4.6021675183437765</v>
      </c>
      <c r="GA12" s="145">
        <v>-190657.78468054495</v>
      </c>
      <c r="GB12" s="39">
        <f t="shared" ref="GB12" si="99">IF(FQ12="",FZ12-ABS($G12),FZ12-FQ12)</f>
        <v>-2.8765417004469782</v>
      </c>
      <c r="GC12" s="39">
        <f t="shared" si="88"/>
        <v>64786.616638899926</v>
      </c>
      <c r="GD12" s="39">
        <f t="shared" si="80"/>
        <v>-36150.682952451985</v>
      </c>
      <c r="GE12" s="10">
        <f>FX12-GA12</f>
        <v>1590310.4237650528</v>
      </c>
      <c r="GG12" s="144">
        <v>1369011.6531278975</v>
      </c>
      <c r="GH12" s="145">
        <v>1369010.4048626125</v>
      </c>
      <c r="GI12" s="145">
        <v>1.2482652850449085</v>
      </c>
      <c r="GJ12" s="145">
        <v>-190863.47781751404</v>
      </c>
      <c r="GK12" s="39">
        <f t="shared" ref="GK12" si="100">IF(FZ12="",GI12-ABS($G12),GI12-FZ12)</f>
        <v>-3.3539022332988679</v>
      </c>
      <c r="GL12" s="39">
        <f t="shared" si="89"/>
        <v>-205.69313696908648</v>
      </c>
      <c r="GM12" s="39">
        <f t="shared" si="83"/>
        <v>30637.632054377114</v>
      </c>
      <c r="GN12" s="10">
        <f>GG12-GJ12</f>
        <v>1559875.1309454115</v>
      </c>
      <c r="GP12" s="146">
        <f t="shared" si="90"/>
        <v>-1827360.6835253749</v>
      </c>
      <c r="GQ12" s="45">
        <f t="shared" si="91"/>
        <v>1369010.4048626125</v>
      </c>
      <c r="GR12" s="45">
        <f t="shared" si="92"/>
        <v>-458350.27866276237</v>
      </c>
      <c r="GS12" s="43">
        <f t="shared" si="93"/>
        <v>2018225.4096081739</v>
      </c>
      <c r="GU12" s="115">
        <f t="shared" si="94"/>
        <v>-993208.53337080742</v>
      </c>
    </row>
    <row r="13" spans="1:206" ht="22.35" customHeight="1" x14ac:dyDescent="0.2">
      <c r="A13" s="28" t="s">
        <v>20</v>
      </c>
      <c r="B13" s="32" t="s">
        <v>6</v>
      </c>
      <c r="C13" s="29">
        <v>42817</v>
      </c>
      <c r="D13" s="30">
        <v>7.43E-3</v>
      </c>
      <c r="E13" s="26">
        <v>5974901.4726418098</v>
      </c>
      <c r="F13" s="26">
        <v>2884682.4309914699</v>
      </c>
      <c r="G13" s="31">
        <v>3090219.04165034</v>
      </c>
      <c r="H13" s="19"/>
      <c r="I13" s="25"/>
      <c r="J13" s="26"/>
      <c r="K13" s="26"/>
      <c r="L13" s="26"/>
      <c r="M13" s="26"/>
      <c r="N13" s="26"/>
      <c r="O13" s="38"/>
      <c r="P13" s="31"/>
      <c r="Q13" s="19"/>
      <c r="R13" s="25"/>
      <c r="S13" s="26"/>
      <c r="T13" s="26"/>
      <c r="U13" s="26"/>
      <c r="V13" s="26"/>
      <c r="W13" s="38"/>
      <c r="X13" s="38"/>
      <c r="Y13" s="31"/>
      <c r="Z13" s="32"/>
      <c r="AA13" s="25">
        <v>4874200.1684825746</v>
      </c>
      <c r="AB13" s="26">
        <v>2808347.4420827739</v>
      </c>
      <c r="AC13" s="26">
        <v>2065852.7263998007</v>
      </c>
      <c r="AD13" s="26">
        <v>5975793.1862610904</v>
      </c>
      <c r="AE13" s="26">
        <f t="shared" si="6"/>
        <v>-1024366.3152505392</v>
      </c>
      <c r="AF13" s="38">
        <f t="shared" si="7"/>
        <v>891.71361928060651</v>
      </c>
      <c r="AG13" s="38">
        <f t="shared" si="8"/>
        <v>76334.988908695988</v>
      </c>
      <c r="AH13" s="31">
        <f t="shared" si="9"/>
        <v>-1101593.0177785158</v>
      </c>
      <c r="AJ13" s="25">
        <v>4228562.4927774752</v>
      </c>
      <c r="AK13" s="26">
        <v>2413524.8707529595</v>
      </c>
      <c r="AL13" s="26">
        <v>1815037.6220245156</v>
      </c>
      <c r="AM13" s="26">
        <v>5982955.569786936</v>
      </c>
      <c r="AN13" s="26">
        <f t="shared" si="10"/>
        <v>-250815.1043752851</v>
      </c>
      <c r="AO13" s="38">
        <f t="shared" si="11"/>
        <v>7162.3835258455947</v>
      </c>
      <c r="AP13" s="38">
        <f t="shared" si="12"/>
        <v>394822.57132981438</v>
      </c>
      <c r="AQ13" s="31">
        <f t="shared" si="13"/>
        <v>-1754393.0770094609</v>
      </c>
      <c r="AR13" s="19"/>
      <c r="AS13" s="25">
        <v>3646647.3454042193</v>
      </c>
      <c r="AT13" s="26">
        <v>1992919.3254062366</v>
      </c>
      <c r="AU13" s="26">
        <v>1653728.0199979828</v>
      </c>
      <c r="AV13" s="26">
        <v>5821632.7400116902</v>
      </c>
      <c r="AW13" s="26">
        <f t="shared" si="14"/>
        <v>-161309.60202653287</v>
      </c>
      <c r="AX13" s="38">
        <f t="shared" si="15"/>
        <v>-161322.82977524586</v>
      </c>
      <c r="AY13" s="38">
        <f t="shared" si="16"/>
        <v>420605.54534672294</v>
      </c>
      <c r="AZ13" s="31">
        <f t="shared" si="17"/>
        <v>-2174985.3946074708</v>
      </c>
      <c r="BB13" s="25">
        <v>2990228.941558497</v>
      </c>
      <c r="BC13" s="26">
        <v>1413738.8541454799</v>
      </c>
      <c r="BD13" s="26">
        <v>1576490.0874130172</v>
      </c>
      <c r="BE13" s="132">
        <v>5461468.56501499</v>
      </c>
      <c r="BF13" s="26">
        <f t="shared" si="49"/>
        <v>-77237.932584965602</v>
      </c>
      <c r="BG13" s="38">
        <f t="shared" si="18"/>
        <v>-360164.17499670014</v>
      </c>
      <c r="BH13" s="38">
        <f t="shared" si="19"/>
        <v>579180.47126075672</v>
      </c>
      <c r="BI13" s="31">
        <f t="shared" si="20"/>
        <v>-2471239.623456493</v>
      </c>
      <c r="BK13" s="25">
        <v>1051467.5256109566</v>
      </c>
      <c r="BL13" s="26">
        <v>0</v>
      </c>
      <c r="BM13" s="26">
        <v>1051467.5256109566</v>
      </c>
      <c r="BN13" s="132">
        <v>5160665.5155808004</v>
      </c>
      <c r="BO13" s="26">
        <f t="shared" si="21"/>
        <v>-525022.56180206058</v>
      </c>
      <c r="BP13" s="38">
        <f t="shared" si="22"/>
        <v>-300803.04943418968</v>
      </c>
      <c r="BQ13" s="38">
        <f t="shared" si="50"/>
        <v>1413738.8541454799</v>
      </c>
      <c r="BR13" s="31">
        <f t="shared" si="23"/>
        <v>-4109197.989969844</v>
      </c>
      <c r="BT13" s="25">
        <v>693908.81343132001</v>
      </c>
      <c r="BU13" s="26">
        <v>0</v>
      </c>
      <c r="BV13" s="26">
        <v>693908.81343132001</v>
      </c>
      <c r="BW13" s="132">
        <v>4762127.6040509399</v>
      </c>
      <c r="BX13" s="26">
        <f t="shared" si="24"/>
        <v>-357558.71217963658</v>
      </c>
      <c r="BY13" s="38">
        <f t="shared" si="25"/>
        <v>-398537.91152986046</v>
      </c>
      <c r="BZ13" s="38">
        <f t="shared" ref="BZ13" si="101">IF(BL13="",$F13-BU13,BL13-BU13)</f>
        <v>0</v>
      </c>
      <c r="CA13" s="31">
        <f t="shared" si="26"/>
        <v>-4068218.7906196201</v>
      </c>
      <c r="CC13" s="25">
        <f t="shared" si="27"/>
        <v>370941.92862046417</v>
      </c>
      <c r="CD13" s="26">
        <v>0</v>
      </c>
      <c r="CE13" s="26">
        <v>370941.92862046417</v>
      </c>
      <c r="CF13" s="26">
        <v>4399447.1613306999</v>
      </c>
      <c r="CG13" s="26">
        <f t="shared" si="28"/>
        <v>-322966.88481085584</v>
      </c>
      <c r="CH13" s="38">
        <f t="shared" si="29"/>
        <v>-362680.44272023998</v>
      </c>
      <c r="CI13" s="38">
        <f t="shared" ref="CI13" si="102">IF(BU13="",$F13-CD13,BU13-CD13)</f>
        <v>0</v>
      </c>
      <c r="CJ13" s="31">
        <f t="shared" si="30"/>
        <v>-4028505.2327102358</v>
      </c>
      <c r="CL13" s="142">
        <v>154866.27096578566</v>
      </c>
      <c r="CM13" s="143">
        <v>0</v>
      </c>
      <c r="CN13" s="143">
        <v>154866.27096578566</v>
      </c>
      <c r="CO13" s="143">
        <v>4010307.5761433798</v>
      </c>
      <c r="CP13" s="26">
        <f t="shared" si="31"/>
        <v>-216075.65765467851</v>
      </c>
      <c r="CQ13" s="38">
        <f t="shared" si="32"/>
        <v>-389139.58518732013</v>
      </c>
      <c r="CR13" s="38">
        <f t="shared" ref="CR13" si="103">IF(CD13="",$F13-CM13,CD13-CM13)</f>
        <v>0</v>
      </c>
      <c r="CS13" s="31">
        <f t="shared" si="33"/>
        <v>-3855441.3051775941</v>
      </c>
      <c r="CU13" s="142">
        <v>268167.52518729615</v>
      </c>
      <c r="CV13" s="143">
        <v>0</v>
      </c>
      <c r="CW13" s="143">
        <v>268167.52518729615</v>
      </c>
      <c r="CX13" s="143">
        <v>3616225.8358290298</v>
      </c>
      <c r="CY13" s="26">
        <f t="shared" si="59"/>
        <v>113301.25422151049</v>
      </c>
      <c r="CZ13" s="38">
        <f t="shared" si="60"/>
        <v>-394081.74031435</v>
      </c>
      <c r="DA13" s="38">
        <f t="shared" si="61"/>
        <v>0</v>
      </c>
      <c r="DB13" s="31">
        <f t="shared" si="62"/>
        <v>-3348058.3106417335</v>
      </c>
      <c r="DD13" s="142">
        <v>767817.90859842475</v>
      </c>
      <c r="DE13" s="143">
        <v>0</v>
      </c>
      <c r="DF13" s="143">
        <v>767817.90859842475</v>
      </c>
      <c r="DG13" s="143">
        <v>-3234245.9627843294</v>
      </c>
      <c r="DH13" s="26">
        <f t="shared" si="37"/>
        <v>499650.3834111286</v>
      </c>
      <c r="DI13" s="38">
        <f t="shared" si="38"/>
        <v>-6850471.7986133592</v>
      </c>
      <c r="DJ13" s="38">
        <f t="shared" si="39"/>
        <v>0</v>
      </c>
      <c r="DK13" s="31">
        <f t="shared" si="40"/>
        <v>4002063.8713827543</v>
      </c>
      <c r="DM13" s="142">
        <v>2930581.8182679396</v>
      </c>
      <c r="DN13" s="143">
        <v>1894672.3495551343</v>
      </c>
      <c r="DO13" s="143">
        <v>1035909.4687128053</v>
      </c>
      <c r="DP13" s="143">
        <v>-3042755.2305969927</v>
      </c>
      <c r="DQ13" s="26">
        <f t="shared" si="41"/>
        <v>268091.56011438055</v>
      </c>
      <c r="DR13" s="38">
        <f t="shared" si="42"/>
        <v>191490.73218733678</v>
      </c>
      <c r="DS13" s="38">
        <f t="shared" si="43"/>
        <v>-1894672.3495551343</v>
      </c>
      <c r="DT13" s="31">
        <f t="shared" si="44"/>
        <v>5973337.0488649327</v>
      </c>
      <c r="DV13" s="142">
        <v>3757838.7100473996</v>
      </c>
      <c r="DW13" s="143">
        <v>3213066.1134158233</v>
      </c>
      <c r="DX13" s="143">
        <v>544772.59663157631</v>
      </c>
      <c r="DY13" s="143">
        <v>-2853370.5943184798</v>
      </c>
      <c r="DZ13" s="26">
        <f t="shared" si="45"/>
        <v>-491136.872081229</v>
      </c>
      <c r="EA13" s="38">
        <f t="shared" si="46"/>
        <v>189384.63627851289</v>
      </c>
      <c r="EB13" s="38">
        <f t="shared" si="47"/>
        <v>-1318393.763860689</v>
      </c>
      <c r="EC13" s="31">
        <f t="shared" si="48"/>
        <v>6611209.3043658789</v>
      </c>
      <c r="EE13" s="142">
        <v>3698164.2695828136</v>
      </c>
      <c r="EF13" s="143">
        <v>3238504.5663172961</v>
      </c>
      <c r="EG13" s="143">
        <v>459659.70326551748</v>
      </c>
      <c r="EH13" s="143">
        <v>-2852260.2868681098</v>
      </c>
      <c r="EI13" s="26">
        <f>IF(DX13="",EG13-ABS($G13),EG13-DX13)</f>
        <v>-85112.893366058823</v>
      </c>
      <c r="EJ13" s="38">
        <f t="shared" si="56"/>
        <v>1110.3074503699318</v>
      </c>
      <c r="EK13" s="38">
        <f t="shared" si="57"/>
        <v>-25438.452901472803</v>
      </c>
      <c r="EL13" s="31">
        <f t="shared" si="58"/>
        <v>6550424.5564509239</v>
      </c>
      <c r="EN13" s="142">
        <v>4271032.3717051372</v>
      </c>
      <c r="EO13" s="143">
        <v>3877526.8114607735</v>
      </c>
      <c r="EP13" s="143">
        <v>393505.56024436373</v>
      </c>
      <c r="EQ13" s="143">
        <v>-2851164.7973124725</v>
      </c>
      <c r="ER13" s="26">
        <f>IF(EG13="",EP13-ABS($G13),EP13-EG13)</f>
        <v>-66154.143021153752</v>
      </c>
      <c r="ES13" s="38">
        <f t="shared" si="67"/>
        <v>1095.4895556373522</v>
      </c>
      <c r="ET13" s="38">
        <f t="shared" si="68"/>
        <v>-639022.24514347734</v>
      </c>
      <c r="EU13" s="31">
        <f t="shared" ref="EU13:EU16" si="104">EN13-EQ13</f>
        <v>7122197.1690176092</v>
      </c>
      <c r="EW13" s="142">
        <v>2994160.8705980829</v>
      </c>
      <c r="EX13" s="143">
        <v>2329994.1754442472</v>
      </c>
      <c r="EY13" s="143">
        <v>664166.6951538357</v>
      </c>
      <c r="EZ13" s="143">
        <v>-2637940.0063099433</v>
      </c>
      <c r="FA13" s="26">
        <f>IF(EP13="",EY13-ABS($G13),EY13-EP13)</f>
        <v>270661.13490947196</v>
      </c>
      <c r="FB13" s="38">
        <f t="shared" si="85"/>
        <v>213224.79100252921</v>
      </c>
      <c r="FC13" s="38">
        <f t="shared" si="71"/>
        <v>1547532.6360165263</v>
      </c>
      <c r="FD13" s="31">
        <f t="shared" ref="FD13:FD16" si="105">EW13-EZ13</f>
        <v>5632100.8769080266</v>
      </c>
      <c r="FF13" s="142">
        <v>5433594.6628623381</v>
      </c>
      <c r="FG13" s="143">
        <v>5257417.5104265846</v>
      </c>
      <c r="FH13" s="143">
        <v>176177.15243575349</v>
      </c>
      <c r="FI13" s="143">
        <v>-2554848.3703903742</v>
      </c>
      <c r="FJ13" s="26">
        <f>IF(EY13="",FH13-ABS($G13),FH13-EY13)</f>
        <v>-487989.5427180822</v>
      </c>
      <c r="FK13" s="38">
        <f t="shared" si="86"/>
        <v>83091.63591956906</v>
      </c>
      <c r="FL13" s="38">
        <f t="shared" si="74"/>
        <v>-2927423.3349823374</v>
      </c>
      <c r="FM13" s="31">
        <f t="shared" ref="FM13:FM16" si="106">FF13-FI13</f>
        <v>7988443.0332527123</v>
      </c>
      <c r="FO13" s="142">
        <v>7253046.0455094576</v>
      </c>
      <c r="FP13" s="143">
        <v>7166001.2235609274</v>
      </c>
      <c r="FQ13" s="143">
        <v>87044.821948530152</v>
      </c>
      <c r="FR13" s="143">
        <v>-2533204.9841702986</v>
      </c>
      <c r="FS13" s="26">
        <f>IF(FH13="",FQ13-ABS($G13),FQ13-FH13)</f>
        <v>-89132.330487223342</v>
      </c>
      <c r="FT13" s="38">
        <f t="shared" si="87"/>
        <v>21643.386220075656</v>
      </c>
      <c r="FU13" s="38">
        <f t="shared" si="77"/>
        <v>-1908583.7131343428</v>
      </c>
      <c r="FV13" s="31">
        <f t="shared" ref="FV13:FV16" si="107">FO13-FR13</f>
        <v>9786251.0296797566</v>
      </c>
      <c r="FX13" s="142">
        <v>7073481.1367091108</v>
      </c>
      <c r="FY13" s="143">
        <v>6981955.0417494616</v>
      </c>
      <c r="FZ13" s="143">
        <v>91526.094959649257</v>
      </c>
      <c r="GA13" s="143">
        <v>-2347360.3794029155</v>
      </c>
      <c r="GB13" s="26">
        <f>IF(FQ13="",FZ13-ABS($G13),FZ13-FQ13)</f>
        <v>4481.2730111191049</v>
      </c>
      <c r="GC13" s="38">
        <f t="shared" si="88"/>
        <v>185844.60476738308</v>
      </c>
      <c r="GD13" s="38">
        <f t="shared" si="80"/>
        <v>184046.18181146588</v>
      </c>
      <c r="GE13" s="31">
        <f t="shared" ref="GE13:GE16" si="108">FX13-GA13</f>
        <v>9420841.5161120258</v>
      </c>
      <c r="GG13" s="142">
        <v>6556911.8534474131</v>
      </c>
      <c r="GH13" s="143">
        <v>6433281.6981799649</v>
      </c>
      <c r="GI13" s="143">
        <v>123630.15526744816</v>
      </c>
      <c r="GJ13" s="143">
        <v>-2352915.597612496</v>
      </c>
      <c r="GK13" s="26">
        <f>IF(FZ13="",GI13-ABS($G13),GI13-FZ13)</f>
        <v>32104.060307798907</v>
      </c>
      <c r="GL13" s="38">
        <f t="shared" si="89"/>
        <v>-5555.2182095805183</v>
      </c>
      <c r="GM13" s="38">
        <f t="shared" si="83"/>
        <v>548673.34356949665</v>
      </c>
      <c r="GN13" s="31">
        <f t="shared" ref="GN13:GN16" si="109">GG13-GJ13</f>
        <v>8909827.4510599095</v>
      </c>
      <c r="GP13" s="25">
        <f t="shared" si="90"/>
        <v>-2966588.8863828918</v>
      </c>
      <c r="GQ13" s="26">
        <f t="shared" si="91"/>
        <v>3548599.267188495</v>
      </c>
      <c r="GR13" s="26">
        <f t="shared" si="92"/>
        <v>582010.38080560323</v>
      </c>
      <c r="GS13" s="31">
        <f t="shared" si="93"/>
        <v>8327817.0702543054</v>
      </c>
      <c r="GU13" s="115">
        <f t="shared" si="94"/>
        <v>-1691407.4667570675</v>
      </c>
    </row>
    <row r="14" spans="1:206" ht="22.5" customHeight="1" x14ac:dyDescent="0.2">
      <c r="A14" s="6" t="s">
        <v>18</v>
      </c>
      <c r="B14" s="17" t="s">
        <v>6</v>
      </c>
      <c r="C14" s="7">
        <v>42823</v>
      </c>
      <c r="D14" s="8">
        <v>7.025E-3</v>
      </c>
      <c r="E14" s="11">
        <v>3972503.7112473501</v>
      </c>
      <c r="F14" s="11">
        <v>1776900.9100409399</v>
      </c>
      <c r="G14" s="10">
        <v>2195602.8012064099</v>
      </c>
      <c r="H14" s="19"/>
      <c r="I14" s="9"/>
      <c r="J14" s="11"/>
      <c r="K14" s="11"/>
      <c r="L14" s="11"/>
      <c r="M14" s="11"/>
      <c r="N14" s="11"/>
      <c r="O14" s="39"/>
      <c r="P14" s="10"/>
      <c r="Q14" s="19"/>
      <c r="R14" s="9"/>
      <c r="S14" s="11"/>
      <c r="T14" s="11"/>
      <c r="U14" s="11"/>
      <c r="V14" s="11"/>
      <c r="W14" s="39"/>
      <c r="X14" s="39"/>
      <c r="Y14" s="10"/>
      <c r="Z14" s="32"/>
      <c r="AA14" s="9">
        <v>3411940.1179378014</v>
      </c>
      <c r="AB14" s="11">
        <v>1965843.2094579421</v>
      </c>
      <c r="AC14" s="11">
        <v>1446096.9084798594</v>
      </c>
      <c r="AD14" s="11">
        <v>3955042.12563108</v>
      </c>
      <c r="AE14" s="11">
        <f t="shared" si="6"/>
        <v>-749505.89272655058</v>
      </c>
      <c r="AF14" s="39">
        <f t="shared" si="7"/>
        <v>-17461.58561627008</v>
      </c>
      <c r="AG14" s="39">
        <f t="shared" si="8"/>
        <v>-188942.29941700213</v>
      </c>
      <c r="AH14" s="10">
        <f t="shared" si="9"/>
        <v>-543102.0076932786</v>
      </c>
      <c r="AJ14" s="9">
        <v>2959993.7449442325</v>
      </c>
      <c r="AK14" s="11">
        <v>1689467.4095270718</v>
      </c>
      <c r="AL14" s="11">
        <v>1270526.3354171608</v>
      </c>
      <c r="AM14" s="11">
        <v>3959782.5053064921</v>
      </c>
      <c r="AN14" s="11">
        <f t="shared" si="10"/>
        <v>-175570.57306269859</v>
      </c>
      <c r="AO14" s="39">
        <f t="shared" si="11"/>
        <v>4740.3796754120849</v>
      </c>
      <c r="AP14" s="39">
        <f t="shared" si="12"/>
        <v>276375.7999308703</v>
      </c>
      <c r="AQ14" s="10">
        <f t="shared" si="13"/>
        <v>-999788.76036225958</v>
      </c>
      <c r="AR14" s="19"/>
      <c r="AS14" s="9">
        <v>2552653.1417829534</v>
      </c>
      <c r="AT14" s="11">
        <v>1395043.5277843655</v>
      </c>
      <c r="AU14" s="11">
        <v>1157609.6139985879</v>
      </c>
      <c r="AV14" s="11">
        <v>3853011.9783321</v>
      </c>
      <c r="AW14" s="11">
        <f t="shared" si="14"/>
        <v>-112916.72141857282</v>
      </c>
      <c r="AX14" s="39">
        <f t="shared" si="15"/>
        <v>-106770.52697439212</v>
      </c>
      <c r="AY14" s="39">
        <f t="shared" si="16"/>
        <v>294423.88174270629</v>
      </c>
      <c r="AZ14" s="10">
        <f t="shared" si="17"/>
        <v>-1300358.8365491466</v>
      </c>
      <c r="BB14" s="9">
        <v>2093160.2590909477</v>
      </c>
      <c r="BC14" s="11">
        <v>989617.1979018359</v>
      </c>
      <c r="BD14" s="11">
        <v>1103543.0611891118</v>
      </c>
      <c r="BE14" s="133">
        <v>3614639.5246919501</v>
      </c>
      <c r="BF14" s="11">
        <f t="shared" si="49"/>
        <v>-54066.552809476154</v>
      </c>
      <c r="BG14" s="39">
        <f t="shared" si="18"/>
        <v>-238372.45364014991</v>
      </c>
      <c r="BH14" s="39">
        <f t="shared" si="19"/>
        <v>405426.32988252956</v>
      </c>
      <c r="BI14" s="10">
        <f t="shared" si="20"/>
        <v>-1521479.2656010024</v>
      </c>
      <c r="BK14" s="9">
        <v>736027.26792766969</v>
      </c>
      <c r="BL14" s="11">
        <v>0</v>
      </c>
      <c r="BM14" s="11">
        <v>736027.26792766969</v>
      </c>
      <c r="BN14" s="133">
        <v>3415554.86848837</v>
      </c>
      <c r="BO14" s="11">
        <f t="shared" si="21"/>
        <v>-367515.7932614421</v>
      </c>
      <c r="BP14" s="39">
        <f t="shared" ref="BP14" si="110">IF(BE14="",BN14-$E14,BN14-BE14)</f>
        <v>-199084.65620358009</v>
      </c>
      <c r="BQ14" s="39">
        <f>IF(BC14="",$F14-BL14,BC14-BL14)</f>
        <v>989617.1979018359</v>
      </c>
      <c r="BR14" s="10">
        <f t="shared" si="23"/>
        <v>-2679527.6005607005</v>
      </c>
      <c r="BT14" s="9">
        <v>485736.16940192407</v>
      </c>
      <c r="BU14" s="11">
        <v>0</v>
      </c>
      <c r="BV14" s="11">
        <v>485736.16940192407</v>
      </c>
      <c r="BW14" s="133">
        <v>3151784.9923176998</v>
      </c>
      <c r="BX14" s="11">
        <f t="shared" si="24"/>
        <v>-250291.09852574562</v>
      </c>
      <c r="BY14" s="39">
        <f t="shared" si="25"/>
        <v>-263769.87617067015</v>
      </c>
      <c r="BZ14" s="39">
        <f>IF(BL14="",$F14-BU14,BL14-BU14)</f>
        <v>0</v>
      </c>
      <c r="CA14" s="10">
        <f t="shared" si="26"/>
        <v>-2666048.8229157757</v>
      </c>
      <c r="CC14" s="9">
        <f t="shared" si="27"/>
        <v>259659.35003432492</v>
      </c>
      <c r="CD14" s="11">
        <v>0</v>
      </c>
      <c r="CE14" s="11">
        <v>259659.35003432492</v>
      </c>
      <c r="CF14" s="11">
        <v>2911747.1622938998</v>
      </c>
      <c r="CG14" s="11">
        <f t="shared" si="28"/>
        <v>-226076.81936759915</v>
      </c>
      <c r="CH14" s="39">
        <f t="shared" si="29"/>
        <v>-240037.83002380002</v>
      </c>
      <c r="CI14" s="39">
        <f>IF(BU14="",$F14-CD14,BU14-CD14)</f>
        <v>0</v>
      </c>
      <c r="CJ14" s="10">
        <f t="shared" si="30"/>
        <v>-2652087.8122595749</v>
      </c>
      <c r="CL14" s="144">
        <v>108406.38967604996</v>
      </c>
      <c r="CM14" s="145">
        <v>0</v>
      </c>
      <c r="CN14" s="145">
        <v>108406.38967604996</v>
      </c>
      <c r="CO14" s="145">
        <v>2654197.51085936</v>
      </c>
      <c r="CP14" s="11">
        <f t="shared" si="31"/>
        <v>-151252.96035827496</v>
      </c>
      <c r="CQ14" s="39">
        <f t="shared" si="32"/>
        <v>-257549.65143453982</v>
      </c>
      <c r="CR14" s="39">
        <f>IF(CD14="",$F14-CM14,CD14-CM14)</f>
        <v>0</v>
      </c>
      <c r="CS14" s="10">
        <f t="shared" si="33"/>
        <v>-2545791.1211833102</v>
      </c>
      <c r="CU14" s="144">
        <v>187717.2676311073</v>
      </c>
      <c r="CV14" s="145">
        <v>0</v>
      </c>
      <c r="CW14" s="145">
        <v>187717.2676311073</v>
      </c>
      <c r="CX14" s="145">
        <v>2393376.9243188798</v>
      </c>
      <c r="CY14" s="11">
        <f t="shared" si="59"/>
        <v>79310.877955057338</v>
      </c>
      <c r="CZ14" s="39">
        <f t="shared" si="60"/>
        <v>-260820.58654048014</v>
      </c>
      <c r="DA14" s="39">
        <f t="shared" si="61"/>
        <v>0</v>
      </c>
      <c r="DB14" s="10">
        <f t="shared" si="62"/>
        <v>-2205659.6566877724</v>
      </c>
      <c r="DD14" s="144">
        <v>537472.5360188972</v>
      </c>
      <c r="DE14" s="145">
        <v>0</v>
      </c>
      <c r="DF14" s="145">
        <v>537472.5360188972</v>
      </c>
      <c r="DG14" s="145">
        <v>-2140565.8845211226</v>
      </c>
      <c r="DH14" s="11">
        <f t="shared" si="37"/>
        <v>349755.2683877899</v>
      </c>
      <c r="DI14" s="39">
        <f t="shared" si="38"/>
        <v>-4533942.8088400029</v>
      </c>
      <c r="DJ14" s="39">
        <f t="shared" si="39"/>
        <v>0</v>
      </c>
      <c r="DK14" s="10">
        <f t="shared" si="40"/>
        <v>2678038.4205400199</v>
      </c>
      <c r="DM14" s="144">
        <v>2051407.2727875579</v>
      </c>
      <c r="DN14" s="145">
        <v>1326270.6446885942</v>
      </c>
      <c r="DO14" s="145">
        <v>725136.62809896376</v>
      </c>
      <c r="DP14" s="145">
        <v>-2013828.9160781582</v>
      </c>
      <c r="DQ14" s="11">
        <f t="shared" si="41"/>
        <v>187664.09208006656</v>
      </c>
      <c r="DR14" s="39">
        <f t="shared" si="42"/>
        <v>126736.96844296437</v>
      </c>
      <c r="DS14" s="39">
        <f t="shared" si="43"/>
        <v>-1326270.6446885942</v>
      </c>
      <c r="DT14" s="10">
        <f t="shared" si="44"/>
        <v>4065236.1888657161</v>
      </c>
      <c r="DV14" s="144">
        <v>2630487.0970331794</v>
      </c>
      <c r="DW14" s="145">
        <v>2249146.2793910764</v>
      </c>
      <c r="DX14" s="145">
        <v>381340.81764210295</v>
      </c>
      <c r="DY14" s="145">
        <v>-1888485.8543150921</v>
      </c>
      <c r="DZ14" s="11">
        <f t="shared" si="45"/>
        <v>-343795.81045686081</v>
      </c>
      <c r="EA14" s="39">
        <f t="shared" si="46"/>
        <v>125343.0617630661</v>
      </c>
      <c r="EB14" s="39">
        <f t="shared" si="47"/>
        <v>-922875.63470248226</v>
      </c>
      <c r="EC14" s="10">
        <f t="shared" si="48"/>
        <v>4518972.9513482712</v>
      </c>
      <c r="EE14" s="144">
        <v>2588714.9887079699</v>
      </c>
      <c r="EF14" s="145">
        <v>2266953.1964221071</v>
      </c>
      <c r="EG14" s="145">
        <v>321761.79228586284</v>
      </c>
      <c r="EH14" s="145">
        <v>-1887751.0041283884</v>
      </c>
      <c r="EI14" s="11">
        <f>IF(DX14="",EG14-ABS($G14),EG14-DX14)</f>
        <v>-59579.025356240105</v>
      </c>
      <c r="EJ14" s="39">
        <f t="shared" si="56"/>
        <v>734.85018670372665</v>
      </c>
      <c r="EK14" s="39">
        <f t="shared" si="57"/>
        <v>-17806.917031030636</v>
      </c>
      <c r="EL14" s="10">
        <f t="shared" si="58"/>
        <v>4476465.992836358</v>
      </c>
      <c r="EN14" s="144">
        <v>2989722.6601935965</v>
      </c>
      <c r="EO14" s="145">
        <v>2714268.7680225414</v>
      </c>
      <c r="EP14" s="145">
        <v>275453.89217105508</v>
      </c>
      <c r="EQ14" s="145">
        <v>-1887025.9610745742</v>
      </c>
      <c r="ER14" s="11">
        <f>IF(EG14="",EP14-ABS($G14),EP14-EG14)</f>
        <v>-46307.900114807766</v>
      </c>
      <c r="ES14" s="39">
        <f t="shared" si="67"/>
        <v>725.04305381421</v>
      </c>
      <c r="ET14" s="39">
        <f t="shared" si="68"/>
        <v>-447315.57160043437</v>
      </c>
      <c r="EU14" s="10">
        <f t="shared" si="104"/>
        <v>4876748.6212681709</v>
      </c>
      <c r="EW14" s="144">
        <v>2095912.6094186583</v>
      </c>
      <c r="EX14" s="145">
        <v>1630995.9228109729</v>
      </c>
      <c r="EY14" s="145">
        <v>464916.68660768541</v>
      </c>
      <c r="EZ14" s="145">
        <v>-1745904.4389002891</v>
      </c>
      <c r="FA14" s="11">
        <f>IF(EP14="",EY14-ABS($G14),EY14-EP14)</f>
        <v>189462.79443663033</v>
      </c>
      <c r="FB14" s="39">
        <f t="shared" si="85"/>
        <v>141121.52217428503</v>
      </c>
      <c r="FC14" s="39">
        <f t="shared" si="71"/>
        <v>1083272.8452115685</v>
      </c>
      <c r="FD14" s="10">
        <f t="shared" si="105"/>
        <v>3841817.0483189477</v>
      </c>
      <c r="FF14" s="144">
        <v>3803516.2640036363</v>
      </c>
      <c r="FG14" s="145">
        <v>3680192.2572986092</v>
      </c>
      <c r="FH14" s="145">
        <v>123324.00670502707</v>
      </c>
      <c r="FI14" s="145">
        <v>-1690910.748505339</v>
      </c>
      <c r="FJ14" s="11">
        <f>IF(EY14="",FH14-ABS($G14),FH14-EY14)</f>
        <v>-341592.67990265833</v>
      </c>
      <c r="FK14" s="39">
        <f t="shared" si="86"/>
        <v>54993.690394950099</v>
      </c>
      <c r="FL14" s="39">
        <f t="shared" si="74"/>
        <v>-2049196.3344876363</v>
      </c>
      <c r="FM14" s="10">
        <f t="shared" si="106"/>
        <v>5494427.0125089753</v>
      </c>
      <c r="FO14" s="144">
        <v>5077132.2318566199</v>
      </c>
      <c r="FP14" s="145">
        <v>5016200.8564926488</v>
      </c>
      <c r="FQ14" s="145">
        <v>60931.375363971107</v>
      </c>
      <c r="FR14" s="145">
        <v>-1676586.2058758338</v>
      </c>
      <c r="FS14" s="11">
        <f>IF(FH14="",FQ14-ABS($G14),FQ14-FH14)</f>
        <v>-62392.631341055967</v>
      </c>
      <c r="FT14" s="39">
        <f t="shared" si="87"/>
        <v>14324.542629505275</v>
      </c>
      <c r="FU14" s="39">
        <f t="shared" si="77"/>
        <v>-1336008.5991940396</v>
      </c>
      <c r="FV14" s="10">
        <f t="shared" si="107"/>
        <v>6753718.4377324535</v>
      </c>
      <c r="FX14" s="144">
        <v>4951436.7956963778</v>
      </c>
      <c r="FY14" s="145">
        <v>4887368.5292246239</v>
      </c>
      <c r="FZ14" s="145">
        <v>64068.266471753828</v>
      </c>
      <c r="GA14" s="145">
        <v>-1553586.0922898841</v>
      </c>
      <c r="GB14" s="11">
        <f>IF(FQ14="",FZ14-ABS($G14),FZ14-FQ14)</f>
        <v>3136.8911077827215</v>
      </c>
      <c r="GC14" s="39">
        <f t="shared" si="88"/>
        <v>123000.11358594964</v>
      </c>
      <c r="GD14" s="39">
        <f t="shared" si="80"/>
        <v>128832.32726802491</v>
      </c>
      <c r="GE14" s="10">
        <f t="shared" si="108"/>
        <v>6505022.8879862614</v>
      </c>
      <c r="GG14" s="144">
        <v>4589838.297413189</v>
      </c>
      <c r="GH14" s="145">
        <v>4503297.1887259753</v>
      </c>
      <c r="GI14" s="145">
        <v>86541.108687213622</v>
      </c>
      <c r="GJ14" s="145">
        <v>-1557262.7794427255</v>
      </c>
      <c r="GK14" s="11">
        <f>IF(FZ14="",GI14-ABS($G14),GI14-FZ14)</f>
        <v>22472.842215459794</v>
      </c>
      <c r="GL14" s="39">
        <f t="shared" si="89"/>
        <v>-3676.6871528413612</v>
      </c>
      <c r="GM14" s="39">
        <f t="shared" si="83"/>
        <v>384071.34049864858</v>
      </c>
      <c r="GN14" s="10">
        <f t="shared" si="109"/>
        <v>6147101.0768559147</v>
      </c>
      <c r="GP14" s="146">
        <f t="shared" si="90"/>
        <v>-2109061.6925191963</v>
      </c>
      <c r="GQ14" s="45">
        <f t="shared" si="91"/>
        <v>2726396.2786850352</v>
      </c>
      <c r="GR14" s="45">
        <f t="shared" si="92"/>
        <v>617334.58616583887</v>
      </c>
      <c r="GS14" s="43">
        <f t="shared" si="93"/>
        <v>5529766.4906900758</v>
      </c>
      <c r="GU14" s="115">
        <f t="shared" si="94"/>
        <v>-1183985.2267299471</v>
      </c>
    </row>
    <row r="15" spans="1:206" ht="22.5" customHeight="1" x14ac:dyDescent="0.2">
      <c r="A15" s="28" t="s">
        <v>88</v>
      </c>
      <c r="B15" s="32" t="s">
        <v>94</v>
      </c>
      <c r="C15" s="29">
        <v>41967</v>
      </c>
      <c r="D15" s="30"/>
      <c r="E15" s="139">
        <v>102000</v>
      </c>
      <c r="F15" s="26"/>
      <c r="G15" s="31">
        <v>102000</v>
      </c>
      <c r="H15" s="19"/>
      <c r="I15" s="25"/>
      <c r="J15" s="26"/>
      <c r="K15" s="26"/>
      <c r="L15" s="26"/>
      <c r="M15" s="26"/>
      <c r="N15" s="26"/>
      <c r="O15" s="38"/>
      <c r="P15" s="31"/>
      <c r="Q15" s="19"/>
      <c r="R15" s="25"/>
      <c r="S15" s="26"/>
      <c r="T15" s="26"/>
      <c r="U15" s="26"/>
      <c r="V15" s="26"/>
      <c r="W15" s="38"/>
      <c r="X15" s="38"/>
      <c r="Y15" s="31"/>
      <c r="Z15" s="32"/>
      <c r="AA15" s="25"/>
      <c r="AB15" s="26"/>
      <c r="AC15" s="26"/>
      <c r="AD15" s="26"/>
      <c r="AE15" s="26"/>
      <c r="AF15" s="38"/>
      <c r="AG15" s="38"/>
      <c r="AH15" s="31"/>
      <c r="AJ15" s="25"/>
      <c r="AK15" s="26"/>
      <c r="AL15" s="26"/>
      <c r="AM15" s="26"/>
      <c r="AN15" s="26"/>
      <c r="AO15" s="38"/>
      <c r="AP15" s="38"/>
      <c r="AQ15" s="31"/>
      <c r="AR15" s="19"/>
      <c r="AS15" s="25">
        <v>8040.4976160704846</v>
      </c>
      <c r="AT15" s="26">
        <v>0</v>
      </c>
      <c r="AU15" s="26">
        <v>8040.4976160704846</v>
      </c>
      <c r="AV15" s="26"/>
      <c r="AW15" s="26">
        <f>IF(AL15="",AU15-ABS('VT lissée Caps depuis 29-12-17'!$T20),AU15-AL15)</f>
        <v>-93959.502383929517</v>
      </c>
      <c r="AX15" s="38">
        <f>IF(AM15="",AV15-'VT lissée Caps depuis 29-12-17'!$R20,AV15-AM15)</f>
        <v>-102000</v>
      </c>
      <c r="AY15" s="38">
        <f>IF(AK15="",'VT lissée Caps depuis 29-12-17'!$S20-AT15,AK15-AT15)</f>
        <v>0</v>
      </c>
      <c r="AZ15" s="31">
        <f t="shared" si="17"/>
        <v>8040.4976160704846</v>
      </c>
      <c r="BB15" s="25">
        <v>4485.423172966478</v>
      </c>
      <c r="BC15" s="26"/>
      <c r="BD15" s="26">
        <v>4485.423172966478</v>
      </c>
      <c r="BE15" s="26"/>
      <c r="BF15" s="26">
        <f>IF(AU15="",BD15-ABS('VT lissée Caps depuis 29-12-17'!$T20),BD15-AU15)</f>
        <v>-3555.0744431040066</v>
      </c>
      <c r="BG15" s="38">
        <f>IF(AV15="",BE15-'VT lissée Caps depuis 29-12-17'!$R20,BE15-AV15)</f>
        <v>-102000</v>
      </c>
      <c r="BH15" s="38">
        <f>IF(AT15="",'VT lissée Caps depuis 29-12-17'!$S20-BC15,AT15-BC15)</f>
        <v>0</v>
      </c>
      <c r="BI15" s="31">
        <f t="shared" si="20"/>
        <v>4485.423172966478</v>
      </c>
      <c r="BK15" s="25">
        <v>1232.5010103914676</v>
      </c>
      <c r="BL15" s="26">
        <v>0</v>
      </c>
      <c r="BM15" s="26">
        <v>1232.5010103914676</v>
      </c>
      <c r="BN15" s="132"/>
      <c r="BO15" s="26">
        <f>IF(BD15="",BM15-ABS('VT lissée Caps depuis 29-12-17'!$T20),BM15-BD15)</f>
        <v>-3252.9221625750106</v>
      </c>
      <c r="BP15" s="38">
        <f>IF(BE15="",BN15-'VT lissée Caps depuis 29-12-17'!$R20,BN15-BE15)</f>
        <v>-102000</v>
      </c>
      <c r="BQ15" s="38">
        <f>IF(BC15="",'VT lissée Caps depuis 29-12-17'!$S20-BL15,BC15-BL15)</f>
        <v>0</v>
      </c>
      <c r="BR15" s="31">
        <f t="shared" si="23"/>
        <v>1232.5010103914676</v>
      </c>
      <c r="BT15" s="25">
        <v>200.33985962413524</v>
      </c>
      <c r="BU15" s="26">
        <v>0</v>
      </c>
      <c r="BV15" s="26">
        <v>200.33985962413524</v>
      </c>
      <c r="BW15" s="132"/>
      <c r="BX15" s="26">
        <f>IF(BM15="",BV15-ABS('VT lissée Caps depuis 29-12-17'!$T20),BV15-BM15)</f>
        <v>-1032.1611507673324</v>
      </c>
      <c r="BY15" s="38">
        <f>IF(BN15="",BW15-'VT lissée Caps depuis 29-12-17'!$R20,BW15-BN15)</f>
        <v>-102000</v>
      </c>
      <c r="BZ15" s="38">
        <f>IF(BL15="",'VT lissée Caps depuis 29-12-17'!$S20-BU15,BL15-BU15)</f>
        <v>0</v>
      </c>
      <c r="CA15" s="31">
        <f t="shared" si="26"/>
        <v>200.33985962413524</v>
      </c>
      <c r="CC15" s="25">
        <f t="shared" si="27"/>
        <v>228.77255637268593</v>
      </c>
      <c r="CD15" s="26">
        <v>0</v>
      </c>
      <c r="CE15" s="26">
        <v>228.77255637268593</v>
      </c>
      <c r="CF15" s="26"/>
      <c r="CG15" s="26">
        <f>IF(BV15="",CE15-ABS('VT lissée Caps depuis 29-12-17'!$T20),CE15-BV15)</f>
        <v>28.432696748550683</v>
      </c>
      <c r="CH15" s="38">
        <f>IF(BW15="",CF15-'VT lissée Caps depuis 29-12-17'!$R20,CF15-BW15)</f>
        <v>-102000</v>
      </c>
      <c r="CI15" s="38">
        <f>IF(BU15="",'VT lissée Caps depuis 29-12-17'!$S20-CD15,BU15-CD15)</f>
        <v>0</v>
      </c>
      <c r="CJ15" s="31">
        <f t="shared" si="30"/>
        <v>228.77255637268593</v>
      </c>
      <c r="CL15" s="142">
        <v>11.82799515150961</v>
      </c>
      <c r="CM15" s="143">
        <v>0</v>
      </c>
      <c r="CN15" s="143">
        <v>11.82799515150961</v>
      </c>
      <c r="CO15" s="143">
        <v>0</v>
      </c>
      <c r="CP15" s="26">
        <f>IF(CE15="",CN15-ABS('VT lissée Caps depuis 29-12-17'!$T20),CN15-CE15)</f>
        <v>-216.94456122117631</v>
      </c>
      <c r="CQ15" s="38">
        <f>IF(CF15="",CO15-'VT lissée Caps depuis 29-12-17'!$R20,CO15-CF15)</f>
        <v>-102000</v>
      </c>
      <c r="CR15" s="38">
        <f>IF(CD15="",'VT lissée Caps depuis 29-12-17'!$S20-CM15,CD15-CM15)</f>
        <v>0</v>
      </c>
      <c r="CS15" s="31">
        <f t="shared" si="33"/>
        <v>11.82799515150961</v>
      </c>
      <c r="CU15" s="142">
        <v>1.8660643247614144E-8</v>
      </c>
      <c r="CV15" s="143">
        <v>0</v>
      </c>
      <c r="CW15" s="143">
        <v>1.8660643247614144E-8</v>
      </c>
      <c r="CX15" s="143">
        <v>2.1770750455549834E-8</v>
      </c>
      <c r="CY15" s="26">
        <f>IF(CN15="",CW15-ABS('VT lissée Caps depuis 29-12-17'!$T20),CW15-CN15)</f>
        <v>-11.827995132848967</v>
      </c>
      <c r="CZ15" s="38">
        <f>IF(CO15="",CX15-'VT lissée Caps depuis 29-12-17'!$R20,CX15-CO15)</f>
        <v>2.1770750455549834E-8</v>
      </c>
      <c r="DA15" s="38">
        <f>IF(CM15="",'VT lissée Caps depuis 29-12-17'!$S20-CV15,CM15-CV15)</f>
        <v>0</v>
      </c>
      <c r="DB15" s="31">
        <f t="shared" si="62"/>
        <v>-3.11010720793569E-9</v>
      </c>
      <c r="DD15" s="142">
        <v>2.1586972331971297</v>
      </c>
      <c r="DE15" s="143">
        <v>0</v>
      </c>
      <c r="DF15" s="143">
        <v>2.1586972331971297</v>
      </c>
      <c r="DG15" s="143">
        <v>2.5184801053966517</v>
      </c>
      <c r="DH15" s="26">
        <f>IF(CW15="",DF15-ABS('VT lissée Caps depuis 29-12-17'!$T20),DF15-CW15)</f>
        <v>2.1586972145364864</v>
      </c>
      <c r="DI15" s="38">
        <f>IF(CX15="",DG15-'VT lissée Caps depuis 29-12-17'!$R20,DG15-CX15)</f>
        <v>2.5184800836259011</v>
      </c>
      <c r="DJ15" s="38">
        <f>IF(CV15="",'VT lissée Caps depuis 29-12-17'!$S20-DE15,CV15-DE15)</f>
        <v>0</v>
      </c>
      <c r="DK15" s="31">
        <f t="shared" si="40"/>
        <v>-0.35978287219952199</v>
      </c>
      <c r="DM15" s="142">
        <v>20.676564502166343</v>
      </c>
      <c r="DN15" s="143">
        <v>0</v>
      </c>
      <c r="DO15" s="143">
        <v>20.676564502166343</v>
      </c>
      <c r="DP15" s="143">
        <v>24.122658585860734</v>
      </c>
      <c r="DQ15" s="26">
        <f>IF(DF15="",DO15-ABS('VT lissée Caps depuis 29-12-17'!$T20),DO15-DF15)</f>
        <v>18.517867268969212</v>
      </c>
      <c r="DR15" s="38">
        <f>IF(DG15="",DP15-'VT lissée Caps depuis 29-12-17'!$R20,DP15-DG15)</f>
        <v>21.604178480464082</v>
      </c>
      <c r="DS15" s="38">
        <f>IF(DE15="",'VT lissée Caps depuis 29-12-17'!$S20-DN15,DE15-DN15)</f>
        <v>0</v>
      </c>
      <c r="DT15" s="31">
        <f t="shared" si="44"/>
        <v>-3.4460940836943905</v>
      </c>
      <c r="DV15" s="142">
        <v>7.445472460415508</v>
      </c>
      <c r="DW15" s="143">
        <v>0</v>
      </c>
      <c r="DX15" s="143">
        <v>7.445472460415508</v>
      </c>
      <c r="DY15" s="143">
        <v>8.6863845371514259</v>
      </c>
      <c r="DZ15" s="26">
        <f>IF(DO15="",DX15-ABS('VT lissée Caps depuis 29-12-17'!$T20),DX15-DO15)</f>
        <v>-13.231092041750834</v>
      </c>
      <c r="EA15" s="38">
        <f>IF(DP15="",DY15-'VT lissée Caps depuis 29-12-17'!$R20,DY15-DP15)</f>
        <v>-15.436274048709308</v>
      </c>
      <c r="EB15" s="38">
        <f>IF(DN15="",'VT lissée Caps depuis 29-12-17'!$S20-DW15,DN15-DW15)</f>
        <v>0</v>
      </c>
      <c r="EC15" s="31">
        <f t="shared" si="48"/>
        <v>-1.2409120767359179</v>
      </c>
      <c r="EE15" s="142">
        <v>0.45328443882322217</v>
      </c>
      <c r="EF15" s="143">
        <v>0</v>
      </c>
      <c r="EG15" s="143">
        <v>0.45328443882322217</v>
      </c>
      <c r="EH15" s="143">
        <v>0.45328443882322217</v>
      </c>
      <c r="EI15" s="26">
        <f>IF(DX15="",EG15-ABS('VT lissée Caps depuis 29-12-17'!$T20),EG15-DX15)</f>
        <v>-6.9921880215922858</v>
      </c>
      <c r="EJ15" s="38">
        <f>IF(DY15="",EH15-'VT lissée Caps depuis 29-12-17'!$R20,EH15-DY15)</f>
        <v>-8.2331000983282046</v>
      </c>
      <c r="EK15" s="38">
        <f>IF(DW15="",'VT lissée Caps depuis 29-12-17'!$S20-EF15,DW15-EF15)</f>
        <v>0</v>
      </c>
      <c r="EL15" s="31">
        <f t="shared" si="58"/>
        <v>0</v>
      </c>
      <c r="EN15" s="142">
        <v>4.2081041750628344E-2</v>
      </c>
      <c r="EO15" s="143">
        <v>0</v>
      </c>
      <c r="EP15" s="143">
        <v>4.2081041750628344E-2</v>
      </c>
      <c r="EQ15" s="143">
        <v>4.2081041750628344E-2</v>
      </c>
      <c r="ER15" s="26">
        <f>IF(EG15="",EP15-ABS('VT lissée Caps depuis 29-12-17'!$T20),EP15-EG15)</f>
        <v>-0.41120339707259385</v>
      </c>
      <c r="ES15" s="38">
        <f>IF(EH15="",EQ15-'VT lissée Caps depuis 29-12-17'!$R20,EQ15-EH15)</f>
        <v>-0.41120339707259385</v>
      </c>
      <c r="ET15" s="38">
        <f>IF(EF15="",'VT lissée Caps depuis 29-12-17'!$S20-EO15,EF15-EO15)</f>
        <v>0</v>
      </c>
      <c r="EU15" s="31">
        <f t="shared" si="104"/>
        <v>0</v>
      </c>
      <c r="EW15" s="142">
        <v>6.1711559027626131E-3</v>
      </c>
      <c r="EX15" s="143">
        <v>0</v>
      </c>
      <c r="EY15" s="143">
        <v>6.1711559027626131E-3</v>
      </c>
      <c r="EZ15" s="143">
        <v>6.1711559027626131E-3</v>
      </c>
      <c r="FA15" s="26">
        <f>IF(EP15="",EY15-ABS('VT lissée Caps depuis 29-12-17'!$T20),EY15-EP15)</f>
        <v>-3.5909885847865732E-2</v>
      </c>
      <c r="FB15" s="38">
        <f>IF(EQ15="",EZ15-'VT lissée Caps depuis 29-12-17'!$R20,EZ15-EQ15)</f>
        <v>-3.5909885847865732E-2</v>
      </c>
      <c r="FC15" s="38">
        <f>IF(EO15="",'VT lissée Caps depuis 29-12-17'!$S20-EX15,EO15-EX15)</f>
        <v>0</v>
      </c>
      <c r="FD15" s="31">
        <f t="shared" si="105"/>
        <v>0</v>
      </c>
      <c r="FF15" s="142">
        <v>1.1264110396350015E-12</v>
      </c>
      <c r="FG15" s="143">
        <v>0</v>
      </c>
      <c r="FH15" s="143">
        <v>1.1264110396350015E-12</v>
      </c>
      <c r="FI15" s="143">
        <v>1.1264110396350015E-12</v>
      </c>
      <c r="FJ15" s="26">
        <f>IF(EY15="",FH15-ABS('VT lissée Caps depuis 29-12-17'!$T20),FH15-EY15)</f>
        <v>-6.1711559016362017E-3</v>
      </c>
      <c r="FK15" s="38">
        <f>IF(EZ15="",FI15-'VT lissée Caps depuis 29-12-17'!$R20,FI15-EZ15)</f>
        <v>-6.1711559016362017E-3</v>
      </c>
      <c r="FL15" s="38">
        <f>IF(EX15="",'VT lissée Caps depuis 29-12-17'!$S20-FG15,EX15-FG15)</f>
        <v>0</v>
      </c>
      <c r="FM15" s="31">
        <f t="shared" si="106"/>
        <v>0</v>
      </c>
      <c r="FO15" s="142">
        <v>0</v>
      </c>
      <c r="FP15" s="143">
        <v>0</v>
      </c>
      <c r="FQ15" s="143">
        <v>0</v>
      </c>
      <c r="FR15" s="143">
        <v>0</v>
      </c>
      <c r="FS15" s="26">
        <f>IF(FH15="",FQ15-ABS('VT lissée Caps depuis 29-12-17'!$T20),FQ15-FH15)</f>
        <v>-1.1264110396350015E-12</v>
      </c>
      <c r="FT15" s="38">
        <f>IF(FI15="",FR15-'VT lissée Caps depuis 29-12-17'!$R20,FR15-FI15)</f>
        <v>-1.1264110396350015E-12</v>
      </c>
      <c r="FU15" s="38">
        <f>IF(FG15="",'VT lissée Caps depuis 29-12-17'!$S20-FP15,FG15-FP15)</f>
        <v>0</v>
      </c>
      <c r="FV15" s="31">
        <f t="shared" si="107"/>
        <v>0</v>
      </c>
      <c r="FX15" s="142">
        <v>0</v>
      </c>
      <c r="FY15" s="143">
        <v>0</v>
      </c>
      <c r="FZ15" s="143">
        <v>0</v>
      </c>
      <c r="GA15" s="143">
        <v>0</v>
      </c>
      <c r="GB15" s="26">
        <f>IF(FQ15="",FZ15-ABS('VT lissée Caps depuis 29-12-17'!$T20),FZ15-FQ15)</f>
        <v>0</v>
      </c>
      <c r="GC15" s="38">
        <f>IF(FR15="",GA15-'VT lissée Caps depuis 29-12-17'!$R20,GA15-FR15)</f>
        <v>0</v>
      </c>
      <c r="GD15" s="38">
        <f>IF(FP15="",'VT lissée Caps depuis 29-12-17'!$S20-FY15,FP15-FY15)</f>
        <v>0</v>
      </c>
      <c r="GE15" s="31">
        <f t="shared" si="108"/>
        <v>0</v>
      </c>
      <c r="GG15" s="142">
        <v>0</v>
      </c>
      <c r="GH15" s="143">
        <v>0</v>
      </c>
      <c r="GI15" s="143">
        <v>0</v>
      </c>
      <c r="GJ15" s="143">
        <v>0</v>
      </c>
      <c r="GK15" s="26">
        <f>IF(FZ15="",GI15-ABS('VT lissée Caps depuis 29-12-17'!$T20),GI15-FZ15)</f>
        <v>0</v>
      </c>
      <c r="GL15" s="38">
        <f>IF(GA15="",GJ15-'VT lissée Caps depuis 29-12-17'!$R20,GJ15-GA15)</f>
        <v>0</v>
      </c>
      <c r="GM15" s="38">
        <f>IF(FY15="",'VT lissée Caps depuis 29-12-17'!$S20-GH15,FY15-GH15)</f>
        <v>0</v>
      </c>
      <c r="GN15" s="31">
        <f t="shared" si="109"/>
        <v>0</v>
      </c>
      <c r="GP15" s="25">
        <f t="shared" si="90"/>
        <v>-102000</v>
      </c>
      <c r="GQ15" s="26">
        <f t="shared" si="91"/>
        <v>0</v>
      </c>
      <c r="GR15" s="26">
        <f t="shared" si="92"/>
        <v>-102000</v>
      </c>
      <c r="GS15" s="31">
        <f t="shared" si="93"/>
        <v>102000</v>
      </c>
      <c r="GU15" s="115">
        <f t="shared" si="94"/>
        <v>0</v>
      </c>
    </row>
    <row r="16" spans="1:206" ht="22.5" customHeight="1" x14ac:dyDescent="0.2">
      <c r="A16" s="6" t="s">
        <v>89</v>
      </c>
      <c r="B16" s="17" t="s">
        <v>95</v>
      </c>
      <c r="C16" s="7">
        <v>41967</v>
      </c>
      <c r="D16" s="8"/>
      <c r="E16" s="139">
        <v>119000</v>
      </c>
      <c r="F16" s="11"/>
      <c r="G16" s="10">
        <v>119000</v>
      </c>
      <c r="H16" s="19"/>
      <c r="I16" s="9"/>
      <c r="J16" s="11"/>
      <c r="K16" s="11"/>
      <c r="L16" s="11"/>
      <c r="M16" s="11"/>
      <c r="N16" s="11"/>
      <c r="O16" s="39"/>
      <c r="P16" s="10"/>
      <c r="Q16" s="19"/>
      <c r="R16" s="9"/>
      <c r="S16" s="11"/>
      <c r="T16" s="11"/>
      <c r="U16" s="11"/>
      <c r="V16" s="11"/>
      <c r="W16" s="39"/>
      <c r="X16" s="39"/>
      <c r="Y16" s="10"/>
      <c r="Z16" s="32"/>
      <c r="AA16" s="9"/>
      <c r="AB16" s="11"/>
      <c r="AC16" s="11"/>
      <c r="AD16" s="11"/>
      <c r="AE16" s="11"/>
      <c r="AF16" s="39"/>
      <c r="AG16" s="39"/>
      <c r="AH16" s="10"/>
      <c r="AJ16" s="9"/>
      <c r="AK16" s="11"/>
      <c r="AL16" s="11"/>
      <c r="AM16" s="11"/>
      <c r="AN16" s="11"/>
      <c r="AO16" s="39"/>
      <c r="AP16" s="39"/>
      <c r="AQ16" s="10"/>
      <c r="AR16" s="19"/>
      <c r="AS16" s="9">
        <v>9380.5805520822323</v>
      </c>
      <c r="AT16" s="11">
        <v>0</v>
      </c>
      <c r="AU16" s="11">
        <v>9380.5805520822323</v>
      </c>
      <c r="AV16" s="11"/>
      <c r="AW16" s="11">
        <f>IF(AL16="",AU16-ABS('VT lissée Caps depuis 29-12-17'!$T21),AU16-AL16)</f>
        <v>-109619.41944791777</v>
      </c>
      <c r="AX16" s="39">
        <f>IF(AM16="",AV16-'VT lissée Caps depuis 29-12-17'!$R21,AV16-AM16)</f>
        <v>-119000</v>
      </c>
      <c r="AY16" s="39">
        <f>IF(AK16="",'VT lissée Caps depuis 29-12-17'!$S21-AT16,AK16-AT16)</f>
        <v>0</v>
      </c>
      <c r="AZ16" s="10">
        <f>AS16-AV16</f>
        <v>9380.5805520822323</v>
      </c>
      <c r="BB16" s="9">
        <v>5232.9937017942248</v>
      </c>
      <c r="BC16" s="11"/>
      <c r="BD16" s="11">
        <v>5232.9937017942248</v>
      </c>
      <c r="BE16" s="11"/>
      <c r="BF16" s="11">
        <f>IF(AU16="",BD16-ABS('VT lissée Caps depuis 29-12-17'!$T21),BD16-AU16)</f>
        <v>-4147.5868502880076</v>
      </c>
      <c r="BG16" s="39">
        <f>IF(AV16="",BE16-'VT lissée Caps depuis 29-12-17'!$R21,BE16-AV16)</f>
        <v>-119000</v>
      </c>
      <c r="BH16" s="39">
        <f>IF(AT16="",'VT lissée Caps depuis 29-12-17'!$S21-BC16,AT16-BC16)</f>
        <v>0</v>
      </c>
      <c r="BI16" s="10">
        <f>BB16-BE16</f>
        <v>5232.9937017942248</v>
      </c>
      <c r="BK16" s="9">
        <v>1437.9178454567123</v>
      </c>
      <c r="BL16" s="11">
        <v>0</v>
      </c>
      <c r="BM16" s="11">
        <v>1437.9178454567123</v>
      </c>
      <c r="BN16" s="133"/>
      <c r="BO16" s="11">
        <f>IF(BD16="",BM16-ABS('VT lissée Caps depuis 29-12-17'!$T21),BM16-BD16)</f>
        <v>-3795.0758563375125</v>
      </c>
      <c r="BP16" s="39">
        <f>IF(BE16="",BN16-'VT lissée Caps depuis 29-12-17'!$R21,BN16-BE16)</f>
        <v>-119000</v>
      </c>
      <c r="BQ16" s="39">
        <f>IF(BC16="",'VT lissée Caps depuis 29-12-17'!$S21-BL16,BC16-BL16)</f>
        <v>0</v>
      </c>
      <c r="BR16" s="10">
        <f>BK16-BN16</f>
        <v>1437.9178454567123</v>
      </c>
      <c r="BT16" s="9">
        <v>233.72983622815784</v>
      </c>
      <c r="BU16" s="11">
        <v>0</v>
      </c>
      <c r="BV16" s="11">
        <v>233.72983622815784</v>
      </c>
      <c r="BW16" s="133"/>
      <c r="BX16" s="11">
        <f>IF(BM16="",BV16-ABS('VT lissée Caps depuis 29-12-17'!$T21),BV16-BM16)</f>
        <v>-1204.1880092285544</v>
      </c>
      <c r="BY16" s="39">
        <f>IF(BN16="",BW16-'VT lissée Caps depuis 29-12-17'!$R21,BW16-BN16)</f>
        <v>-119000</v>
      </c>
      <c r="BZ16" s="39">
        <f>IF(BL16="",'VT lissée Caps depuis 29-12-17'!$S21-BU16,BL16-BU16)</f>
        <v>0</v>
      </c>
      <c r="CA16" s="10">
        <f>BT16-BW16</f>
        <v>233.72983622815784</v>
      </c>
      <c r="CC16" s="9">
        <f t="shared" si="27"/>
        <v>266.9013157681336</v>
      </c>
      <c r="CD16" s="11">
        <v>0</v>
      </c>
      <c r="CE16" s="11">
        <v>266.9013157681336</v>
      </c>
      <c r="CF16" s="133"/>
      <c r="CG16" s="11">
        <f>IF(BV16="",CE16-ABS('VT lissée Caps depuis 29-12-17'!$T21),CE16-BV16)</f>
        <v>33.171479539975763</v>
      </c>
      <c r="CH16" s="39">
        <f>IF(BW16="",CF16-'VT lissée Caps depuis 29-12-17'!$R21,CF16-BW16)</f>
        <v>-119000</v>
      </c>
      <c r="CI16" s="39">
        <f>IF(BU16="",'VT lissée Caps depuis 29-12-17'!$S21-CD16,BU16-CD16)</f>
        <v>0</v>
      </c>
      <c r="CJ16" s="10">
        <f>CC16-CF16</f>
        <v>266.9013157681336</v>
      </c>
      <c r="CL16" s="144">
        <v>13.799327676761212</v>
      </c>
      <c r="CM16" s="145">
        <v>0</v>
      </c>
      <c r="CN16" s="145">
        <v>13.799327676761212</v>
      </c>
      <c r="CO16" s="145">
        <v>0</v>
      </c>
      <c r="CP16" s="11">
        <f>IF(CE16="",CN16-ABS('VT lissée Caps depuis 29-12-17'!$T21),CN16-CE16)</f>
        <v>-253.10198809137239</v>
      </c>
      <c r="CQ16" s="39">
        <f>IF(CF16="",CO16-'VT lissée Caps depuis 29-12-17'!$R21,CO16-CF16)</f>
        <v>-119000</v>
      </c>
      <c r="CR16" s="39">
        <f>IF(CD16="",'VT lissée Caps depuis 29-12-17'!$S21-CM16,CD16-CM16)</f>
        <v>0</v>
      </c>
      <c r="CS16" s="10">
        <f>CL16-CO16</f>
        <v>13.799327676761212</v>
      </c>
      <c r="CU16" s="144">
        <v>2.1770750455549834E-8</v>
      </c>
      <c r="CV16" s="145">
        <v>0</v>
      </c>
      <c r="CW16" s="145">
        <v>2.1770750455549834E-8</v>
      </c>
      <c r="CX16" s="145">
        <v>0</v>
      </c>
      <c r="CY16" s="11">
        <f>IF(CN16="",CW16-ABS('VT lissée Caps depuis 29-12-17'!$T21),CW16-CN16)</f>
        <v>-13.799327654990462</v>
      </c>
      <c r="CZ16" s="39">
        <f>IF(CO16="",CX16-'VT lissée Caps depuis 29-12-17'!$R21,CX16-CO16)</f>
        <v>0</v>
      </c>
      <c r="DA16" s="39">
        <f>IF(CM16="",'VT lissée Caps depuis 29-12-17'!$S21-CV16,CM16-CV16)</f>
        <v>0</v>
      </c>
      <c r="DB16" s="10">
        <f t="shared" si="62"/>
        <v>2.1770750455549834E-8</v>
      </c>
      <c r="DD16" s="144">
        <v>2.5184801053966517</v>
      </c>
      <c r="DE16" s="145">
        <v>0</v>
      </c>
      <c r="DF16" s="145">
        <v>2.5184801053966517</v>
      </c>
      <c r="DG16" s="145">
        <v>3826604.44010513</v>
      </c>
      <c r="DH16" s="11">
        <f>IF(CW16="",DF16-ABS('VT lissée Caps depuis 29-12-17'!$T21),DF16-CW16)</f>
        <v>2.5184800836259011</v>
      </c>
      <c r="DI16" s="39">
        <f>IF(CX16="",DG16-'VT lissée Caps depuis 29-12-17'!$R21,DG16-CX16)</f>
        <v>3826604.44010513</v>
      </c>
      <c r="DJ16" s="39">
        <f>IF(CV16="",'VT lissée Caps depuis 29-12-17'!$S21-DE16,CV16-DE16)</f>
        <v>0</v>
      </c>
      <c r="DK16" s="10">
        <f t="shared" si="40"/>
        <v>-3826601.9216250246</v>
      </c>
      <c r="DM16" s="144">
        <v>24.122658585860734</v>
      </c>
      <c r="DN16" s="145">
        <v>0</v>
      </c>
      <c r="DO16" s="145">
        <v>24.122658585860734</v>
      </c>
      <c r="DP16" s="145">
        <v>14625394.805655435</v>
      </c>
      <c r="DQ16" s="11">
        <f>IF(DF16="",DO16-ABS('VT lissée Caps depuis 29-12-17'!$T21),DO16-DF16)</f>
        <v>21.604178480464082</v>
      </c>
      <c r="DR16" s="39">
        <f>IF(DG16="",DP16-'VT lissée Caps depuis 29-12-17'!$R21,DP16-DG16)</f>
        <v>10798790.365550306</v>
      </c>
      <c r="DS16" s="39">
        <f>IF(DE16="",'VT lissée Caps depuis 29-12-17'!$S21-DN16,DE16-DN16)</f>
        <v>0</v>
      </c>
      <c r="DT16" s="10">
        <f t="shared" si="44"/>
        <v>-14625370.682996849</v>
      </c>
      <c r="DV16" s="144">
        <v>8.6863845371514259</v>
      </c>
      <c r="DW16" s="145">
        <v>0</v>
      </c>
      <c r="DX16" s="145">
        <v>8.6863845371514259</v>
      </c>
      <c r="DY16" s="145">
        <v>18752492.56552054</v>
      </c>
      <c r="DZ16" s="11">
        <f>IF(DO16="",DX16-ABS('VT lissée Caps depuis 29-12-17'!$T21),DX16-DO16)</f>
        <v>-15.436274048709308</v>
      </c>
      <c r="EA16" s="39">
        <f>IF(DP16="",DY16-'VT lissée Caps depuis 29-12-17'!$R21,DY16-DP16)</f>
        <v>4127097.7598651052</v>
      </c>
      <c r="EB16" s="39">
        <f>IF(DN16="",'VT lissée Caps depuis 29-12-17'!$S21-DW16,DN16-DW16)</f>
        <v>0</v>
      </c>
      <c r="EC16" s="10">
        <f t="shared" si="48"/>
        <v>-18752483.879136004</v>
      </c>
      <c r="EE16" s="144">
        <v>0.52883184529375926</v>
      </c>
      <c r="EF16" s="145">
        <v>0</v>
      </c>
      <c r="EG16" s="145">
        <v>0.52883184529375926</v>
      </c>
      <c r="EH16" s="145">
        <v>0.52883184529375926</v>
      </c>
      <c r="EI16" s="11">
        <f>IF(DX16="",EG16-ABS('VT lissée Caps depuis 29-12-17'!$T21),EG16-DX16)</f>
        <v>-8.1575526918576671</v>
      </c>
      <c r="EJ16" s="39">
        <f>IF(DY16="",EH16-'VT lissée Caps depuis 29-12-17'!$R21,EH16-DY16)</f>
        <v>-18752492.036688693</v>
      </c>
      <c r="EK16" s="39">
        <f>IF(DW16="",'VT lissée Caps depuis 29-12-17'!$S21-EF16,DW16-EF16)</f>
        <v>0</v>
      </c>
      <c r="EL16" s="10">
        <f t="shared" si="58"/>
        <v>0</v>
      </c>
      <c r="EN16" s="144">
        <v>4.9094548709066405E-2</v>
      </c>
      <c r="EO16" s="145">
        <v>0</v>
      </c>
      <c r="EP16" s="145">
        <v>4.9094548709066405E-2</v>
      </c>
      <c r="EQ16" s="145">
        <v>4.9094548709066405E-2</v>
      </c>
      <c r="ER16" s="11">
        <f>IF(EG16="",EP16-ABS('VT lissée Caps depuis 29-12-17'!$T21),EP16-EG16)</f>
        <v>-0.47973729658469288</v>
      </c>
      <c r="ES16" s="39">
        <f>IF(EH16="",EQ16-'VT lissée Caps depuis 29-12-17'!$R21,EQ16-EH16)</f>
        <v>-0.47973729658469288</v>
      </c>
      <c r="ET16" s="39">
        <f>IF(EF16="",'VT lissée Caps depuis 29-12-17'!$S21-EO16,EF16-EO16)</f>
        <v>0</v>
      </c>
      <c r="EU16" s="10">
        <f t="shared" si="104"/>
        <v>0</v>
      </c>
      <c r="EW16" s="144">
        <v>7.1996818865563816E-3</v>
      </c>
      <c r="EX16" s="145">
        <v>0</v>
      </c>
      <c r="EY16" s="145">
        <v>7.1996818865563816E-3</v>
      </c>
      <c r="EZ16" s="145">
        <v>7.1996818865563816E-3</v>
      </c>
      <c r="FA16" s="11">
        <f>IF(EP16="",EY16-ABS('VT lissée Caps depuis 29-12-17'!$T21),EY16-EP16)</f>
        <v>-4.1894866822510021E-2</v>
      </c>
      <c r="FB16" s="39">
        <f>IF(EQ16="",EZ16-'VT lissée Caps depuis 29-12-17'!$R21,EZ16-EQ16)</f>
        <v>-4.1894866822510021E-2</v>
      </c>
      <c r="FC16" s="39">
        <f>IF(EO16="",'VT lissée Caps depuis 29-12-17'!$S21-EX16,EO16-EX16)</f>
        <v>0</v>
      </c>
      <c r="FD16" s="10">
        <f t="shared" si="105"/>
        <v>0</v>
      </c>
      <c r="FF16" s="144">
        <v>1.3141462129075016E-12</v>
      </c>
      <c r="FG16" s="145">
        <v>0</v>
      </c>
      <c r="FH16" s="145">
        <v>1.3141462129075016E-12</v>
      </c>
      <c r="FI16" s="145">
        <v>1.3141462129075016E-12</v>
      </c>
      <c r="FJ16" s="11">
        <f>IF(EY16="",FH16-ABS('VT lissée Caps depuis 29-12-17'!$T21),FH16-EY16)</f>
        <v>-7.1996818852422357E-3</v>
      </c>
      <c r="FK16" s="39">
        <f>IF(EZ16="",FI16-'VT lissée Caps depuis 29-12-17'!$R21,FI16-EZ16)</f>
        <v>-7.1996818852422357E-3</v>
      </c>
      <c r="FL16" s="39">
        <f>IF(EX16="",'VT lissée Caps depuis 29-12-17'!$S21-FG16,EX16-FG16)</f>
        <v>0</v>
      </c>
      <c r="FM16" s="10">
        <f t="shared" si="106"/>
        <v>0</v>
      </c>
      <c r="FO16" s="144">
        <v>0</v>
      </c>
      <c r="FP16" s="145">
        <v>0</v>
      </c>
      <c r="FQ16" s="145">
        <v>0</v>
      </c>
      <c r="FR16" s="145">
        <v>0</v>
      </c>
      <c r="FS16" s="11">
        <f>IF(FH16="",FQ16-ABS('VT lissée Caps depuis 29-12-17'!$T21),FQ16-FH16)</f>
        <v>-1.3141462129075016E-12</v>
      </c>
      <c r="FT16" s="39">
        <f>IF(FI16="",FR16-'VT lissée Caps depuis 29-12-17'!$R21,FR16-FI16)</f>
        <v>-1.3141462129075016E-12</v>
      </c>
      <c r="FU16" s="39">
        <f>IF(FG16="",'VT lissée Caps depuis 29-12-17'!$S21-FP16,FG16-FP16)</f>
        <v>0</v>
      </c>
      <c r="FV16" s="10">
        <f t="shared" si="107"/>
        <v>0</v>
      </c>
      <c r="FX16" s="144">
        <v>0</v>
      </c>
      <c r="FY16" s="145">
        <v>0</v>
      </c>
      <c r="FZ16" s="145">
        <v>0</v>
      </c>
      <c r="GA16" s="145">
        <v>0</v>
      </c>
      <c r="GB16" s="11">
        <f>IF(FQ16="",FZ16-ABS('VT lissée Caps depuis 29-12-17'!$T21),FZ16-FQ16)</f>
        <v>0</v>
      </c>
      <c r="GC16" s="39">
        <f>IF(FR16="",GA16-'VT lissée Caps depuis 29-12-17'!$R21,GA16-FR16)</f>
        <v>0</v>
      </c>
      <c r="GD16" s="39">
        <f>IF(FP16="",'VT lissée Caps depuis 29-12-17'!$S21-FY16,FP16-FY16)</f>
        <v>0</v>
      </c>
      <c r="GE16" s="10">
        <f t="shared" si="108"/>
        <v>0</v>
      </c>
      <c r="GG16" s="144">
        <v>0</v>
      </c>
      <c r="GH16" s="145">
        <v>0</v>
      </c>
      <c r="GI16" s="145">
        <v>0</v>
      </c>
      <c r="GJ16" s="145">
        <v>0</v>
      </c>
      <c r="GK16" s="11">
        <f>IF(FZ16="",GI16-ABS('VT lissée Caps depuis 29-12-17'!$T21),GI16-FZ16)</f>
        <v>0</v>
      </c>
      <c r="GL16" s="39">
        <f>IF(GA16="",GJ16-'VT lissée Caps depuis 29-12-17'!$R21,GJ16-GA16)</f>
        <v>0</v>
      </c>
      <c r="GM16" s="39">
        <f>IF(FY16="",'VT lissée Caps depuis 29-12-17'!$S21-GH16,FY16-GH16)</f>
        <v>0</v>
      </c>
      <c r="GN16" s="10">
        <f t="shared" si="109"/>
        <v>0</v>
      </c>
      <c r="GP16" s="146">
        <f t="shared" si="90"/>
        <v>-119000</v>
      </c>
      <c r="GQ16" s="45">
        <f t="shared" si="91"/>
        <v>0</v>
      </c>
      <c r="GR16" s="45">
        <f t="shared" si="92"/>
        <v>-119000</v>
      </c>
      <c r="GS16" s="43">
        <f t="shared" si="93"/>
        <v>119000</v>
      </c>
      <c r="GU16" s="115">
        <f t="shared" si="94"/>
        <v>0</v>
      </c>
    </row>
    <row r="17" spans="1:204" ht="22.5" customHeight="1" x14ac:dyDescent="0.2">
      <c r="A17" s="148" t="s">
        <v>117</v>
      </c>
      <c r="B17" s="32" t="s">
        <v>6</v>
      </c>
      <c r="C17" s="29">
        <v>43592</v>
      </c>
      <c r="D17" s="30">
        <v>2.8999999999999998E-3</v>
      </c>
      <c r="E17" s="26">
        <v>7463369.1236779997</v>
      </c>
      <c r="F17" s="26"/>
      <c r="G17" s="31">
        <v>7463369.1236779997</v>
      </c>
      <c r="H17" s="19"/>
      <c r="I17" s="25"/>
      <c r="J17" s="26"/>
      <c r="K17" s="26"/>
      <c r="L17" s="26"/>
      <c r="M17" s="26"/>
      <c r="N17" s="26"/>
      <c r="O17" s="38"/>
      <c r="P17" s="31"/>
      <c r="Q17" s="19"/>
      <c r="R17" s="25"/>
      <c r="S17" s="26"/>
      <c r="T17" s="26"/>
      <c r="U17" s="26"/>
      <c r="V17" s="26"/>
      <c r="W17" s="38"/>
      <c r="X17" s="38"/>
      <c r="Y17" s="31"/>
      <c r="Z17" s="32"/>
      <c r="AA17" s="25"/>
      <c r="AB17" s="26"/>
      <c r="AC17" s="26"/>
      <c r="AD17" s="26"/>
      <c r="AE17" s="26"/>
      <c r="AF17" s="38"/>
      <c r="AG17" s="38"/>
      <c r="AH17" s="31"/>
      <c r="AJ17" s="25"/>
      <c r="AK17" s="26"/>
      <c r="AL17" s="26"/>
      <c r="AM17" s="26"/>
      <c r="AN17" s="26"/>
      <c r="AO17" s="38"/>
      <c r="AP17" s="38"/>
      <c r="AQ17" s="31"/>
      <c r="AR17" s="19"/>
      <c r="AS17" s="25"/>
      <c r="AT17" s="26"/>
      <c r="AU17" s="26"/>
      <c r="AV17" s="26"/>
      <c r="AW17" s="26"/>
      <c r="AX17" s="38"/>
      <c r="AY17" s="38"/>
      <c r="AZ17" s="31"/>
      <c r="BB17" s="130"/>
      <c r="BC17" s="131"/>
      <c r="BD17" s="131"/>
      <c r="BE17" s="26"/>
      <c r="BF17" s="26"/>
      <c r="BG17" s="38"/>
      <c r="BH17" s="38"/>
      <c r="BI17" s="31"/>
      <c r="BK17" s="25">
        <v>5238801.5205996167</v>
      </c>
      <c r="BL17" s="26">
        <v>0</v>
      </c>
      <c r="BM17" s="26">
        <v>5238801.5205996167</v>
      </c>
      <c r="BN17" s="132">
        <v>7463369.1236779997</v>
      </c>
      <c r="BO17" s="26">
        <f t="shared" ref="BO17" si="111">IF(BD17="",BM17-ABS($G17),BM17-BD17)</f>
        <v>-2224567.603078383</v>
      </c>
      <c r="BP17" s="38">
        <f t="shared" ref="BP17" si="112">IF(BE17="",BN17-$E17,BN17-BE17)</f>
        <v>0</v>
      </c>
      <c r="BQ17" s="38">
        <f t="shared" ref="BQ17" si="113">IF(BC17="",$F17-BL17,BC17-BL17)</f>
        <v>0</v>
      </c>
      <c r="BR17" s="31">
        <f t="shared" ref="BR17" si="114">BK17-BN17</f>
        <v>-2224567.603078383</v>
      </c>
      <c r="BT17" s="25">
        <v>3458028.1318592029</v>
      </c>
      <c r="BU17" s="26">
        <v>0</v>
      </c>
      <c r="BV17" s="26">
        <v>3458028.1318592029</v>
      </c>
      <c r="BW17" s="132">
        <v>7428277.7884409297</v>
      </c>
      <c r="BX17" s="26">
        <f t="shared" ref="BX17" si="115">IF(BM17="",BV17-ABS($G17),BV17-BM17)</f>
        <v>-1780773.3887404138</v>
      </c>
      <c r="BY17" s="38">
        <f t="shared" ref="BY17" si="116">IF(BN17="",BW17-$E17,BW17-BN17)</f>
        <v>-35091.335237069987</v>
      </c>
      <c r="BZ17" s="38">
        <f t="shared" ref="BZ17" si="117">IF(BL17="",$F17-BU17,BL17-BU17)</f>
        <v>0</v>
      </c>
      <c r="CA17" s="31">
        <f t="shared" ref="CA17" si="118">BT17-BW17</f>
        <v>-3970249.6565817269</v>
      </c>
      <c r="CC17" s="25">
        <f t="shared" si="27"/>
        <v>1848412.439571159</v>
      </c>
      <c r="CD17" s="26">
        <v>0</v>
      </c>
      <c r="CE17" s="26">
        <v>1848412.439571159</v>
      </c>
      <c r="CF17" s="132">
        <v>7460333.7732854597</v>
      </c>
      <c r="CG17" s="26">
        <f t="shared" ref="CG17" si="119">IF(BV17="",CE17-ABS($G17),CE17-BV17)</f>
        <v>-1609615.6922880439</v>
      </c>
      <c r="CH17" s="38">
        <f t="shared" ref="CH17" si="120">IF(BW17="",CF17-$E17,CF17-BW17)</f>
        <v>32055.984844530001</v>
      </c>
      <c r="CI17" s="38">
        <f t="shared" ref="CI17" si="121">IF(BU17="",$F17-CD17,BU17-CD17)</f>
        <v>0</v>
      </c>
      <c r="CJ17" s="31">
        <f t="shared" ref="CJ17" si="122">CC17-CF17</f>
        <v>-5611921.3337143008</v>
      </c>
      <c r="CL17" s="142">
        <v>771422.00360149413</v>
      </c>
      <c r="CM17" s="143">
        <v>0</v>
      </c>
      <c r="CN17" s="143">
        <v>771422.00360149413</v>
      </c>
      <c r="CO17" s="143">
        <v>7439403.8670776105</v>
      </c>
      <c r="CP17" s="26">
        <f t="shared" ref="CP17" si="123">IF(CE17="",CN17-ABS($G17),CN17-CE17)</f>
        <v>-1076990.4359696647</v>
      </c>
      <c r="CQ17" s="38">
        <f t="shared" ref="CQ17" si="124">IF(CF17="",CO17-$E17,CO17-CF17)</f>
        <v>-20929.906207849272</v>
      </c>
      <c r="CR17" s="38">
        <f t="shared" ref="CR17" si="125">IF(CD17="",$F17-CM17,CD17-CM17)</f>
        <v>0</v>
      </c>
      <c r="CS17" s="31">
        <f t="shared" ref="CS17" si="126">CL17-CO17</f>
        <v>-6667981.8634761162</v>
      </c>
      <c r="CU17" s="142">
        <v>1333966.3947375582</v>
      </c>
      <c r="CV17" s="143">
        <v>0</v>
      </c>
      <c r="CW17" s="143">
        <v>1333966.3947375582</v>
      </c>
      <c r="CX17" s="143">
        <v>6690573.6819727002</v>
      </c>
      <c r="CY17" s="26">
        <f>IF(CN17="",CW17-ABS($G17),CW17-CN17)</f>
        <v>562544.39113606408</v>
      </c>
      <c r="CZ17" s="38">
        <f>IF(CO17="",CX17-$E17,CX17-CO17)</f>
        <v>-748830.18510491028</v>
      </c>
      <c r="DA17" s="38">
        <f>IF(CM17="",$F17-CV17,CM17-CV17)</f>
        <v>0</v>
      </c>
      <c r="DB17" s="31">
        <f t="shared" si="62"/>
        <v>-5356607.2872351417</v>
      </c>
      <c r="DD17" s="142">
        <v>3826604.44010513</v>
      </c>
      <c r="DE17" s="143">
        <v>0</v>
      </c>
      <c r="DF17" s="143">
        <v>3826604.44010513</v>
      </c>
      <c r="DG17" s="143">
        <v>-5949108.7828589231</v>
      </c>
      <c r="DH17" s="26">
        <f>IF(CW17="",DF17-ABS($G17),DF17-CW17)</f>
        <v>2492638.0453675715</v>
      </c>
      <c r="DI17" s="38">
        <f>IF(CX17="",DG17-$E17,DG17-CX17)</f>
        <v>-12639682.464831624</v>
      </c>
      <c r="DJ17" s="38">
        <f>IF(CV17="",$F17-DE17,CV17-DE17)</f>
        <v>0</v>
      </c>
      <c r="DK17" s="31">
        <f t="shared" si="40"/>
        <v>9775713.2229640521</v>
      </c>
      <c r="DM17" s="142">
        <v>14625394.805655435</v>
      </c>
      <c r="DN17" s="143">
        <v>9460857.8692773115</v>
      </c>
      <c r="DO17" s="143">
        <v>5164536.9363781232</v>
      </c>
      <c r="DP17" s="143">
        <v>-5579442.8001481611</v>
      </c>
      <c r="DQ17" s="26">
        <f>IF(DF17="",DO17-ABS($G17),DO17-DF17)</f>
        <v>1337932.4962729933</v>
      </c>
      <c r="DR17" s="38">
        <f>IF(DG17="",DP17-$E17,DP17-DG17)</f>
        <v>369665.98271076195</v>
      </c>
      <c r="DS17" s="38">
        <f>IF(DE17="",$F17-DN17,DE17-DN17)</f>
        <v>-9460857.8692773115</v>
      </c>
      <c r="DT17" s="31">
        <f t="shared" si="44"/>
        <v>20204837.605803594</v>
      </c>
      <c r="DV17" s="142">
        <v>18752492.56552054</v>
      </c>
      <c r="DW17" s="143">
        <v>16027001.508382471</v>
      </c>
      <c r="DX17" s="143">
        <v>2725491.0571380686</v>
      </c>
      <c r="DY17" s="143">
        <v>-5576396.9466976197</v>
      </c>
      <c r="DZ17" s="26">
        <f>IF(DO17="",DX17-ABS($G17),DX17-DO17)</f>
        <v>-2439045.8792400546</v>
      </c>
      <c r="EA17" s="38">
        <f>IF(DP17="",DY17-$E17,DY17-DP17)</f>
        <v>3045.8534505413845</v>
      </c>
      <c r="EB17" s="38">
        <f>IF(DN17="",$F17-DW17,DN17-DW17)</f>
        <v>-6566143.6391051598</v>
      </c>
      <c r="EC17" s="31">
        <f t="shared" si="48"/>
        <v>24328889.512218159</v>
      </c>
      <c r="EE17" s="142"/>
      <c r="EF17" s="143"/>
      <c r="EG17" s="143"/>
      <c r="EH17" s="143"/>
      <c r="EI17" s="26"/>
      <c r="EJ17" s="38"/>
      <c r="EK17" s="38"/>
      <c r="EL17" s="31"/>
      <c r="EN17" s="142"/>
      <c r="EO17" s="143"/>
      <c r="EP17" s="143"/>
      <c r="EQ17" s="143"/>
      <c r="ER17" s="26"/>
      <c r="ES17" s="38"/>
      <c r="ET17" s="38"/>
      <c r="EU17" s="31"/>
      <c r="EW17" s="142"/>
      <c r="EX17" s="143"/>
      <c r="EY17" s="143"/>
      <c r="EZ17" s="143"/>
      <c r="FA17" s="26"/>
      <c r="FB17" s="38"/>
      <c r="FC17" s="38"/>
      <c r="FD17" s="31"/>
      <c r="FF17" s="142"/>
      <c r="FG17" s="143"/>
      <c r="FH17" s="143"/>
      <c r="FI17" s="143"/>
      <c r="FJ17" s="26"/>
      <c r="FK17" s="38"/>
      <c r="FL17" s="38"/>
      <c r="FM17" s="31"/>
      <c r="FO17" s="142"/>
      <c r="FP17" s="143"/>
      <c r="FQ17" s="143"/>
      <c r="FR17" s="143"/>
      <c r="FS17" s="26"/>
      <c r="FT17" s="38"/>
      <c r="FU17" s="38"/>
      <c r="FV17" s="31"/>
      <c r="FX17" s="142"/>
      <c r="FY17" s="143"/>
      <c r="FZ17" s="143"/>
      <c r="GA17" s="143"/>
      <c r="GB17" s="26"/>
      <c r="GC17" s="38"/>
      <c r="GD17" s="38"/>
      <c r="GE17" s="31"/>
      <c r="GG17" s="142"/>
      <c r="GH17" s="143"/>
      <c r="GI17" s="143"/>
      <c r="GJ17" s="143"/>
      <c r="GK17" s="26"/>
      <c r="GL17" s="38"/>
      <c r="GM17" s="38"/>
      <c r="GN17" s="31"/>
      <c r="GP17" s="25"/>
      <c r="GQ17" s="26"/>
      <c r="GR17" s="26"/>
      <c r="GS17" s="31"/>
      <c r="GU17" s="115"/>
    </row>
    <row r="18" spans="1:204" ht="22.5" customHeight="1" x14ac:dyDescent="0.2">
      <c r="A18" s="33" t="s">
        <v>3</v>
      </c>
      <c r="B18" s="34"/>
      <c r="C18" s="34"/>
      <c r="D18" s="34"/>
      <c r="E18" s="35">
        <f>SUM(E7:E17)</f>
        <v>26544394.207190119</v>
      </c>
      <c r="F18" s="35">
        <f>SUM(F7:F17)</f>
        <v>4926952.2739834366</v>
      </c>
      <c r="G18" s="36">
        <f>SUM(G7:G17)</f>
        <v>21617441.933206689</v>
      </c>
      <c r="H18" s="19"/>
      <c r="I18" s="37">
        <f>SUM(I7:I10)</f>
        <v>4754360.6680656131</v>
      </c>
      <c r="J18" s="35">
        <f>SUM(J7:J10)</f>
        <v>0</v>
      </c>
      <c r="K18" s="35">
        <f>SUM(K7:K10)</f>
        <v>4754360.6680656131</v>
      </c>
      <c r="L18" s="35">
        <f>SUM(L7:L10)</f>
        <v>5561038.0640608501</v>
      </c>
      <c r="M18" s="41">
        <f>SUM(M7:M16)</f>
        <v>-736311.97431357671</v>
      </c>
      <c r="N18" s="41">
        <f>SUM(N7:N16)</f>
        <v>5021.2288816599175</v>
      </c>
      <c r="O18" s="41">
        <f>SUM(O7:O16)</f>
        <v>65344.192799999997</v>
      </c>
      <c r="P18" s="36">
        <f>SUM(P7:P10)</f>
        <v>-806677.3959952367</v>
      </c>
      <c r="Q18" s="19"/>
      <c r="R18" s="37">
        <f>SUM(R7:R12)</f>
        <v>7794099.603568444</v>
      </c>
      <c r="S18" s="35">
        <f>SUM(S7:S12)</f>
        <v>1108385.7206224431</v>
      </c>
      <c r="T18" s="35">
        <f>SUM(T7:T12)</f>
        <v>6685713.8829460014</v>
      </c>
      <c r="U18" s="35">
        <f>SUM(U7:U12)</f>
        <v>8324218.3839049693</v>
      </c>
      <c r="V18" s="41">
        <f>SUM(V7:V16)</f>
        <v>-1225225.1094123621</v>
      </c>
      <c r="W18" s="41">
        <f>SUM(W7:W16)</f>
        <v>-593422.74459965015</v>
      </c>
      <c r="X18" s="41">
        <f>SUM(X7:X16)</f>
        <v>-908360.98047141614</v>
      </c>
      <c r="Y18" s="36">
        <f>SUM(Y7:Y12)</f>
        <v>530118.78033652552</v>
      </c>
      <c r="Z18" s="19"/>
      <c r="AA18" s="37">
        <f t="shared" ref="AA18:AH18" si="127">SUM(AA7:AA16)</f>
        <v>15986406.296826748</v>
      </c>
      <c r="AB18" s="35">
        <f t="shared" si="127"/>
        <v>7036303.8629909353</v>
      </c>
      <c r="AC18" s="35">
        <f t="shared" si="127"/>
        <v>8950102.4338358119</v>
      </c>
      <c r="AD18" s="35">
        <f t="shared" si="127"/>
        <v>17670033.147662759</v>
      </c>
      <c r="AE18" s="41">
        <f t="shared" si="127"/>
        <v>-3021433.2919669393</v>
      </c>
      <c r="AF18" s="41">
        <f t="shared" si="127"/>
        <v>-601590.42013136903</v>
      </c>
      <c r="AG18" s="41">
        <f t="shared" si="127"/>
        <v>-1266334.8013360826</v>
      </c>
      <c r="AH18" s="36">
        <f t="shared" si="127"/>
        <v>-1683626.8508360132</v>
      </c>
      <c r="AJ18" s="37">
        <f t="shared" ref="AJ18:AQ18" si="128">SUM(AJ7:AJ16)</f>
        <v>13354220.896151558</v>
      </c>
      <c r="AK18" s="35">
        <f t="shared" si="128"/>
        <v>6188509.0909342328</v>
      </c>
      <c r="AL18" s="35">
        <f t="shared" si="128"/>
        <v>7165711.8052173248</v>
      </c>
      <c r="AM18" s="35">
        <f t="shared" si="128"/>
        <v>17093779.148049492</v>
      </c>
      <c r="AN18" s="41">
        <f t="shared" si="128"/>
        <v>-1784390.6286184874</v>
      </c>
      <c r="AO18" s="41">
        <f t="shared" si="128"/>
        <v>-576253.99961326888</v>
      </c>
      <c r="AP18" s="41">
        <f t="shared" si="128"/>
        <v>847794.77205670287</v>
      </c>
      <c r="AQ18" s="36">
        <f t="shared" si="128"/>
        <v>-3739558.2518979344</v>
      </c>
      <c r="AR18" s="19"/>
      <c r="AS18" s="37">
        <f t="shared" ref="AS18:AZ18" si="129">SUM(AS7:AS16)</f>
        <v>10692470.1508752</v>
      </c>
      <c r="AT18" s="35">
        <f t="shared" si="129"/>
        <v>4447725.7504339898</v>
      </c>
      <c r="AU18" s="35">
        <f t="shared" si="129"/>
        <v>6244744.4004412098</v>
      </c>
      <c r="AV18" s="35">
        <f t="shared" si="129"/>
        <v>16258324.116183681</v>
      </c>
      <c r="AW18" s="41">
        <f t="shared" si="129"/>
        <v>-1141967.4047761157</v>
      </c>
      <c r="AX18" s="41">
        <f t="shared" si="129"/>
        <v>-1056455.0318658119</v>
      </c>
      <c r="AY18" s="41">
        <f t="shared" si="129"/>
        <v>1740783.3405002425</v>
      </c>
      <c r="AZ18" s="36">
        <f t="shared" si="129"/>
        <v>-5565853.9653084809</v>
      </c>
      <c r="BB18" s="37">
        <f t="shared" ref="BB18:BI18" si="130">SUM(BB7:BB16)</f>
        <v>7749776.4792504171</v>
      </c>
      <c r="BC18" s="35">
        <f t="shared" si="130"/>
        <v>2828669.2326927325</v>
      </c>
      <c r="BD18" s="35">
        <f t="shared" si="130"/>
        <v>4921107.2465576846</v>
      </c>
      <c r="BE18" s="134">
        <f t="shared" si="130"/>
        <v>15079076.2564811</v>
      </c>
      <c r="BF18" s="41">
        <f t="shared" si="130"/>
        <v>-1323637.1538835249</v>
      </c>
      <c r="BG18" s="41">
        <f t="shared" si="130"/>
        <v>-1400247.8597025806</v>
      </c>
      <c r="BH18" s="41">
        <f t="shared" si="130"/>
        <v>1619056.5177412578</v>
      </c>
      <c r="BI18" s="36">
        <f t="shared" si="130"/>
        <v>-7329299.7772306828</v>
      </c>
      <c r="BK18" s="37">
        <f t="shared" ref="BK18:BR18" si="131">SUM(BK7:BK17)</f>
        <v>7766206.4461706262</v>
      </c>
      <c r="BL18" s="35">
        <f t="shared" si="131"/>
        <v>0</v>
      </c>
      <c r="BM18" s="35">
        <f t="shared" si="131"/>
        <v>7766206.4461706262</v>
      </c>
      <c r="BN18" s="134">
        <f t="shared" si="131"/>
        <v>21491179.4685583</v>
      </c>
      <c r="BO18" s="41">
        <f t="shared" si="131"/>
        <v>-4618269.9240650572</v>
      </c>
      <c r="BP18" s="41">
        <f t="shared" si="131"/>
        <v>-1272265.9116007991</v>
      </c>
      <c r="BQ18" s="41">
        <f t="shared" si="131"/>
        <v>2894013.4254927328</v>
      </c>
      <c r="BR18" s="36">
        <f t="shared" si="131"/>
        <v>-13724973.022387676</v>
      </c>
      <c r="BT18" s="37">
        <f t="shared" ref="BT18:CA18" si="132">SUM(BT7:BT17)</f>
        <v>4965120.8743027272</v>
      </c>
      <c r="BU18" s="35">
        <f t="shared" si="132"/>
        <v>0</v>
      </c>
      <c r="BV18" s="35">
        <f t="shared" si="132"/>
        <v>4965120.8743027272</v>
      </c>
      <c r="BW18" s="134">
        <f t="shared" si="132"/>
        <v>20112013.451266475</v>
      </c>
      <c r="BX18" s="41">
        <f t="shared" si="132"/>
        <v>-2801085.571867899</v>
      </c>
      <c r="BY18" s="41">
        <f t="shared" si="132"/>
        <v>-1600166.0172918274</v>
      </c>
      <c r="BZ18" s="41">
        <f t="shared" si="132"/>
        <v>0</v>
      </c>
      <c r="CA18" s="36">
        <f t="shared" si="132"/>
        <v>-15146892.576963745</v>
      </c>
      <c r="CC18" s="37">
        <f t="shared" ref="CC18:CJ18" si="133">SUM(CC7:CC17)</f>
        <v>2663628.315781116</v>
      </c>
      <c r="CD18" s="35">
        <f t="shared" si="133"/>
        <v>0</v>
      </c>
      <c r="CE18" s="35">
        <f t="shared" si="133"/>
        <v>2663628.315781116</v>
      </c>
      <c r="CF18" s="134">
        <f t="shared" si="133"/>
        <v>18882920.344026472</v>
      </c>
      <c r="CG18" s="41">
        <f t="shared" si="133"/>
        <v>-2301492.5585216112</v>
      </c>
      <c r="CH18" s="41">
        <f t="shared" si="133"/>
        <v>-1450093.1072399989</v>
      </c>
      <c r="CI18" s="41">
        <f t="shared" si="133"/>
        <v>0</v>
      </c>
      <c r="CJ18" s="36">
        <f t="shared" si="133"/>
        <v>-16219292.02824536</v>
      </c>
      <c r="CL18" s="37">
        <f t="shared" ref="CL18:CS18" si="134">SUM(CL7:CL17)</f>
        <v>1075300.2810488795</v>
      </c>
      <c r="CM18" s="35">
        <f t="shared" si="134"/>
        <v>0</v>
      </c>
      <c r="CN18" s="35">
        <f t="shared" si="134"/>
        <v>1075300.2810488795</v>
      </c>
      <c r="CO18" s="134">
        <f t="shared" si="134"/>
        <v>17475841.971597146</v>
      </c>
      <c r="CP18" s="41">
        <f t="shared" si="134"/>
        <v>-1588328.0347322365</v>
      </c>
      <c r="CQ18" s="41">
        <f t="shared" si="134"/>
        <v>-1628078.3724293292</v>
      </c>
      <c r="CR18" s="41">
        <f t="shared" si="134"/>
        <v>0</v>
      </c>
      <c r="CS18" s="36">
        <f t="shared" si="134"/>
        <v>-16400541.690548265</v>
      </c>
      <c r="CU18" s="37">
        <f t="shared" ref="CU18:DB18" si="135">SUM(CU7:CU17)</f>
        <v>1839347.9188996607</v>
      </c>
      <c r="CV18" s="35">
        <f t="shared" si="135"/>
        <v>0</v>
      </c>
      <c r="CW18" s="35">
        <f t="shared" si="135"/>
        <v>1839347.9188996607</v>
      </c>
      <c r="CX18" s="134">
        <f t="shared" si="135"/>
        <v>15336485.167217977</v>
      </c>
      <c r="CY18" s="41">
        <f t="shared" si="135"/>
        <v>764047.63785078132</v>
      </c>
      <c r="CZ18" s="41">
        <f t="shared" si="135"/>
        <v>-2139356.8043791661</v>
      </c>
      <c r="DA18" s="41">
        <f t="shared" si="135"/>
        <v>0</v>
      </c>
      <c r="DB18" s="36">
        <f t="shared" si="135"/>
        <v>-13497137.248318315</v>
      </c>
      <c r="DD18" s="37">
        <f t="shared" ref="DD18:DK18" si="136">SUM(DD7:DD17)</f>
        <v>5330413.5805654535</v>
      </c>
      <c r="DE18" s="35">
        <f t="shared" si="136"/>
        <v>0</v>
      </c>
      <c r="DF18" s="35">
        <f t="shared" si="136"/>
        <v>5330413.5805654535</v>
      </c>
      <c r="DG18" s="147">
        <f t="shared" si="136"/>
        <v>-9327497.9012515731</v>
      </c>
      <c r="DH18" s="41">
        <f t="shared" si="136"/>
        <v>3491065.6616657921</v>
      </c>
      <c r="DI18" s="41">
        <f t="shared" si="136"/>
        <v>-24663983.06846955</v>
      </c>
      <c r="DJ18" s="41">
        <f t="shared" si="136"/>
        <v>0</v>
      </c>
      <c r="DK18" s="36">
        <f t="shared" si="136"/>
        <v>14657911.481817026</v>
      </c>
      <c r="DM18" s="37">
        <v>20667125.024643611</v>
      </c>
      <c r="DN18" s="35">
        <v>13332212.080579471</v>
      </c>
      <c r="DO18" s="35">
        <v>7334912.9440641366</v>
      </c>
      <c r="DP18" s="134">
        <v>2398744.4710064214</v>
      </c>
      <c r="DQ18" s="41">
        <f>SUM(DQ7:DQ17)</f>
        <v>2004499.363498684</v>
      </c>
      <c r="DR18" s="41">
        <f>SUM(DR7:DR17)</f>
        <v>11783578.853964766</v>
      </c>
      <c r="DS18" s="41">
        <f>SUM(DS7:DS17)</f>
        <v>-13332212.080579471</v>
      </c>
      <c r="DT18" s="36">
        <f>SUM(DT7:DT17)</f>
        <v>18211044.071930416</v>
      </c>
      <c r="DV18" s="37">
        <v>26597636.361710005</v>
      </c>
      <c r="DW18" s="35">
        <v>22777632.36105692</v>
      </c>
      <c r="DX18" s="35">
        <v>3820004.0006530816</v>
      </c>
      <c r="DY18" s="134">
        <v>7023897.8032909296</v>
      </c>
      <c r="DZ18" s="41">
        <f>SUM(DZ7:DZ17)</f>
        <v>-3514908.943411056</v>
      </c>
      <c r="EA18" s="41">
        <f>SUM(EA7:EA17)</f>
        <v>4567816.8505777419</v>
      </c>
      <c r="EB18" s="41">
        <f>SUM(EB7:EB17)</f>
        <v>-9445420.2804774493</v>
      </c>
      <c r="EC18" s="36">
        <f>SUM(EC7:EC17)</f>
        <v>19573738.558419067</v>
      </c>
      <c r="EE18" s="37">
        <f t="shared" ref="EE18:EH18" si="137">SUM(EE7:EE17)</f>
        <v>7706183.8894386766</v>
      </c>
      <c r="EF18" s="35">
        <f t="shared" si="137"/>
        <v>6810866.0959285349</v>
      </c>
      <c r="EG18" s="35">
        <f t="shared" si="137"/>
        <v>895317.79351014132</v>
      </c>
      <c r="EH18" s="147">
        <f t="shared" si="137"/>
        <v>-6096621.5749939336</v>
      </c>
      <c r="EI18" s="41">
        <f>SUM(EI7:EI17)</f>
        <v>-199195.15000487139</v>
      </c>
      <c r="EJ18" s="41">
        <f>SUM(EJ7:EJ17)</f>
        <v>-18750092.611456245</v>
      </c>
      <c r="EK18" s="41">
        <f>SUM(EK7:EK17)</f>
        <v>-60235.243254085246</v>
      </c>
      <c r="EL18" s="36">
        <f>SUM(EL7:EL17)</f>
        <v>13802805.46443261</v>
      </c>
      <c r="EN18" s="37">
        <f t="shared" ref="EN18:EQ18" si="138">SUM(EN7:EN17)</f>
        <v>9025229.8106104918</v>
      </c>
      <c r="EO18" s="35">
        <f t="shared" si="138"/>
        <v>8298096.513403995</v>
      </c>
      <c r="EP18" s="35">
        <f t="shared" si="138"/>
        <v>727133.29720649729</v>
      </c>
      <c r="EQ18" s="147">
        <f t="shared" si="138"/>
        <v>-5839509.6545656482</v>
      </c>
      <c r="ER18" s="152">
        <f>SUM(ER7:ER17)</f>
        <v>-168184.496303644</v>
      </c>
      <c r="ES18" s="41">
        <f>SUM(ES7:ES17)</f>
        <v>143495.85891999476</v>
      </c>
      <c r="ET18" s="152">
        <f>SUM(ET7:ET17)</f>
        <v>-1487230.4174754599</v>
      </c>
      <c r="EU18" s="36">
        <f>SUM(EU7:EU17)</f>
        <v>14864739.465176139</v>
      </c>
      <c r="EW18" s="37">
        <f t="shared" ref="EW18:EZ18" si="139">SUM(EW7:EW17)</f>
        <v>6373516.2887944626</v>
      </c>
      <c r="EX18" s="35">
        <f t="shared" si="139"/>
        <v>5104886.8667119006</v>
      </c>
      <c r="EY18" s="35">
        <f t="shared" si="139"/>
        <v>1268629.4220825618</v>
      </c>
      <c r="EZ18" s="147">
        <f t="shared" si="139"/>
        <v>-5355143.7307985369</v>
      </c>
      <c r="FA18" s="152">
        <f>SUM(FA7:FA17)</f>
        <v>541496.12487606425</v>
      </c>
      <c r="FB18" s="41">
        <f>SUM(FB7:FB17)</f>
        <v>484365.92376711167</v>
      </c>
      <c r="FC18" s="152">
        <f>SUM(FC7:FC17)</f>
        <v>3193209.6466920944</v>
      </c>
      <c r="FD18" s="36">
        <f>SUM(FD7:FD17)</f>
        <v>12119308.543932665</v>
      </c>
      <c r="FF18" s="37">
        <f t="shared" ref="FF18:FM18" si="140">SUM(FF7:FF17)</f>
        <v>11937361.030216817</v>
      </c>
      <c r="FG18" s="35">
        <f t="shared" si="140"/>
        <v>11611922.908301823</v>
      </c>
      <c r="FH18" s="35">
        <f t="shared" si="140"/>
        <v>325438.12191499374</v>
      </c>
      <c r="FI18" s="147">
        <f t="shared" si="140"/>
        <v>-5198275.3334793374</v>
      </c>
      <c r="FJ18" s="152">
        <f t="shared" si="140"/>
        <v>-943191.30016756791</v>
      </c>
      <c r="FK18" s="41">
        <f t="shared" si="140"/>
        <v>156868.39731919943</v>
      </c>
      <c r="FL18" s="152">
        <f t="shared" si="140"/>
        <v>-6507036.0415899232</v>
      </c>
      <c r="FM18" s="36">
        <f t="shared" si="140"/>
        <v>16717243.744676674</v>
      </c>
      <c r="FO18" s="37">
        <f t="shared" ref="FO18" si="141">SUM(FO7:FO17)</f>
        <v>15827343.043407055</v>
      </c>
      <c r="FP18" s="35">
        <f t="shared" ref="FP18" si="142">SUM(FP7:FP17)</f>
        <v>15669486.759133212</v>
      </c>
      <c r="FQ18" s="35">
        <f t="shared" ref="FQ18" si="143">SUM(FQ7:FQ17)</f>
        <v>157856.28427384212</v>
      </c>
      <c r="FR18" s="147">
        <f t="shared" ref="FR18" si="144">SUM(FR7:FR17)</f>
        <v>-5157892.0967253689</v>
      </c>
      <c r="FS18" s="152">
        <f t="shared" ref="FS18" si="145">SUM(FS7:FS17)</f>
        <v>-167581.83764115162</v>
      </c>
      <c r="FT18" s="41">
        <f t="shared" ref="FT18" si="146">SUM(FT7:FT17)</f>
        <v>40383.236753968027</v>
      </c>
      <c r="FU18" s="152">
        <f t="shared" ref="FU18" si="147">SUM(FU7:FU17)</f>
        <v>-4057563.8508313899</v>
      </c>
      <c r="FV18" s="36">
        <f t="shared" ref="FV18" si="148">SUM(FV7:FV17)</f>
        <v>20066504.115491282</v>
      </c>
      <c r="FX18" s="37">
        <f t="shared" ref="FX18:GE18" si="149">SUM(FX7:FX17)</f>
        <v>15542840.976802904</v>
      </c>
      <c r="FY18" s="35">
        <f t="shared" si="149"/>
        <v>15377315.157316931</v>
      </c>
      <c r="FZ18" s="35">
        <f t="shared" si="149"/>
        <v>165525.81948597496</v>
      </c>
      <c r="GA18" s="147">
        <f t="shared" si="149"/>
        <v>-4784760.2378525967</v>
      </c>
      <c r="GB18" s="152">
        <f t="shared" si="149"/>
        <v>7669.5352121328469</v>
      </c>
      <c r="GC18" s="41">
        <f t="shared" si="149"/>
        <v>373131.85887277278</v>
      </c>
      <c r="GD18" s="152">
        <f t="shared" si="149"/>
        <v>292171.60181628354</v>
      </c>
      <c r="GE18" s="36">
        <f t="shared" si="149"/>
        <v>19423760.241949208</v>
      </c>
      <c r="GG18" s="37">
        <f t="shared" ref="GG18:GN18" si="150">SUM(GG7:GG17)</f>
        <v>14560786.010291299</v>
      </c>
      <c r="GH18" s="35">
        <f t="shared" si="150"/>
        <v>14339400.400520056</v>
      </c>
      <c r="GI18" s="35">
        <f t="shared" si="150"/>
        <v>221385.60977124306</v>
      </c>
      <c r="GJ18" s="147">
        <f t="shared" si="150"/>
        <v>-4795192.0473410869</v>
      </c>
      <c r="GK18" s="152">
        <f t="shared" si="150"/>
        <v>55859.7902852681</v>
      </c>
      <c r="GL18" s="41">
        <f t="shared" si="150"/>
        <v>-10431.809488490428</v>
      </c>
      <c r="GM18" s="152">
        <f t="shared" si="150"/>
        <v>1037914.7567968743</v>
      </c>
      <c r="GN18" s="36">
        <f t="shared" si="150"/>
        <v>18524389.072947107</v>
      </c>
      <c r="GP18" s="37">
        <f>SUM(GP7:GP17)</f>
        <v>-9891914.7856536061</v>
      </c>
      <c r="GQ18" s="35">
        <f>SUM(GQ7:GQ17)</f>
        <v>9477792.3193366192</v>
      </c>
      <c r="GR18" s="147">
        <f>SUM(GR7:GR17)</f>
        <v>-414122.46631698124</v>
      </c>
      <c r="GS18" s="36">
        <f>SUM(GS7:GS17)</f>
        <v>19770100.523949366</v>
      </c>
      <c r="GU18" s="153">
        <f>SUM(GU7:GU17)</f>
        <v>-5106143.4691448119</v>
      </c>
    </row>
    <row r="19" spans="1:204" ht="15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J19" s="19"/>
      <c r="AK19" s="19"/>
      <c r="AL19" s="19"/>
      <c r="AM19" s="19"/>
      <c r="AN19" s="19"/>
      <c r="AO19" s="19"/>
      <c r="AP19" s="19"/>
      <c r="AQ19" s="19"/>
      <c r="AS19" s="19"/>
      <c r="AT19" s="19"/>
      <c r="AU19" s="19"/>
      <c r="AV19" s="19"/>
      <c r="AW19" s="19"/>
      <c r="AX19" s="19"/>
      <c r="AY19" s="19"/>
      <c r="AZ19" s="19"/>
      <c r="BB19" s="19"/>
      <c r="BC19" s="19"/>
      <c r="BD19" s="19"/>
      <c r="BE19" s="19"/>
      <c r="BF19" s="19"/>
      <c r="BG19" s="19"/>
      <c r="BH19" s="19"/>
      <c r="BI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C19" s="19"/>
      <c r="CD19" s="19"/>
      <c r="CE19" s="19"/>
      <c r="CF19" s="19"/>
      <c r="CG19" s="19"/>
      <c r="CH19" s="19"/>
      <c r="CI19" s="19"/>
      <c r="CJ19" s="19"/>
      <c r="CL19" s="19"/>
      <c r="CM19" s="19"/>
      <c r="CN19" s="19"/>
      <c r="CO19" s="19"/>
      <c r="CP19" s="19"/>
      <c r="CQ19" s="19"/>
      <c r="CR19" s="19"/>
      <c r="CS19" s="19"/>
      <c r="CU19" s="19"/>
      <c r="CV19" s="19"/>
      <c r="CW19" s="19"/>
      <c r="CX19" s="19"/>
      <c r="CY19" s="19"/>
      <c r="CZ19" s="19"/>
      <c r="DA19" s="19"/>
      <c r="DB19" s="19"/>
      <c r="DD19" s="19"/>
      <c r="DE19" s="19"/>
      <c r="DF19" s="19"/>
      <c r="DG19" s="19"/>
      <c r="DH19" s="19"/>
      <c r="DI19" s="19"/>
      <c r="DJ19" s="19"/>
      <c r="DK19" s="19"/>
      <c r="DM19" s="19"/>
      <c r="DN19" s="19"/>
      <c r="DO19" s="19"/>
      <c r="DP19" s="19"/>
      <c r="DQ19" s="19"/>
      <c r="DR19" s="19"/>
      <c r="DS19" s="19"/>
      <c r="DT19" s="19"/>
      <c r="DV19" s="19"/>
      <c r="DW19" s="19"/>
      <c r="DX19" s="19"/>
      <c r="DY19" s="19"/>
      <c r="DZ19" s="19"/>
      <c r="EA19" s="19"/>
      <c r="EB19" s="19"/>
      <c r="EC19" s="19"/>
      <c r="EE19" s="19"/>
      <c r="EF19" s="19"/>
      <c r="EG19" s="19"/>
      <c r="EH19" s="19"/>
      <c r="EI19" s="19"/>
      <c r="EJ19" s="19"/>
      <c r="EK19" s="19"/>
      <c r="EL19" s="19"/>
      <c r="EN19" s="19"/>
      <c r="EO19" s="19"/>
      <c r="EP19" s="19"/>
      <c r="EQ19" s="19"/>
      <c r="ER19" s="19"/>
      <c r="ES19" s="19"/>
      <c r="ET19" s="19"/>
      <c r="EU19" s="19"/>
      <c r="EW19" s="19"/>
      <c r="EX19" s="19"/>
      <c r="EY19" s="19"/>
      <c r="EZ19" s="19"/>
      <c r="FA19" s="19"/>
      <c r="FB19" s="19"/>
      <c r="FC19" s="19"/>
      <c r="FD19" s="19"/>
      <c r="FF19" s="19"/>
      <c r="FG19" s="19"/>
      <c r="FH19" s="19"/>
      <c r="FI19" s="19"/>
      <c r="FJ19" s="19"/>
      <c r="FK19" s="19"/>
      <c r="FL19" s="19"/>
      <c r="FM19" s="19"/>
      <c r="FO19" s="19"/>
      <c r="FP19" s="19"/>
      <c r="FQ19" s="19"/>
      <c r="FR19" s="19"/>
      <c r="FS19" s="19"/>
      <c r="FT19" s="19"/>
      <c r="FU19" s="19"/>
      <c r="FV19" s="19"/>
      <c r="FX19" s="19"/>
      <c r="FY19" s="19"/>
      <c r="FZ19" s="19"/>
      <c r="GA19" s="19"/>
      <c r="GB19" s="19"/>
      <c r="GC19" s="19"/>
      <c r="GD19" s="19"/>
      <c r="GE19" s="19"/>
      <c r="GG19" s="19"/>
      <c r="GH19" s="19"/>
      <c r="GI19" s="19"/>
      <c r="GJ19" s="19"/>
      <c r="GK19" s="19"/>
      <c r="GL19" s="19"/>
      <c r="GM19" s="19"/>
      <c r="GN19" s="19"/>
      <c r="GP19" s="161" t="s">
        <v>96</v>
      </c>
      <c r="GQ19"/>
      <c r="GR19"/>
    </row>
    <row r="20" spans="1:204" ht="15.75" x14ac:dyDescent="0.2">
      <c r="A20" s="19"/>
      <c r="B20" s="19"/>
      <c r="C20" s="19"/>
      <c r="D20" s="19"/>
      <c r="E20" s="112" t="s">
        <v>92</v>
      </c>
      <c r="F20" s="15"/>
      <c r="G20" s="1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K20" s="19"/>
      <c r="AL20" s="19"/>
      <c r="AM20" s="19"/>
      <c r="AN20" s="19"/>
      <c r="AO20" s="19"/>
      <c r="AP20" s="19"/>
      <c r="AQ20" s="19"/>
      <c r="AT20" s="19"/>
      <c r="AU20" s="19"/>
      <c r="AV20" s="19"/>
      <c r="AW20" s="19"/>
      <c r="AX20" s="19"/>
      <c r="AY20" s="19"/>
      <c r="AZ20" s="19"/>
      <c r="BC20" s="19"/>
      <c r="BD20" s="19"/>
      <c r="BE20" s="19"/>
      <c r="BF20" s="19"/>
      <c r="BG20" s="19"/>
      <c r="BH20" s="19"/>
      <c r="BI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C20" s="19"/>
      <c r="CD20" s="19"/>
      <c r="CE20" s="19"/>
      <c r="CF20" s="19"/>
      <c r="CG20" s="19"/>
      <c r="CH20" s="19"/>
      <c r="CI20" s="19"/>
      <c r="CJ20" s="19"/>
      <c r="CL20" s="19"/>
      <c r="CM20" s="19"/>
      <c r="CN20" s="19"/>
      <c r="CO20" s="19"/>
      <c r="CP20" s="19"/>
      <c r="CQ20" s="19"/>
      <c r="CR20" s="19"/>
      <c r="CS20" s="19"/>
      <c r="CU20" s="19"/>
      <c r="CV20" s="19"/>
      <c r="CW20" s="19"/>
      <c r="CX20" s="19"/>
      <c r="CY20" s="19"/>
      <c r="CZ20" s="19"/>
      <c r="DA20" s="19"/>
      <c r="DB20" s="19"/>
      <c r="DD20" s="19"/>
      <c r="DE20" s="19"/>
      <c r="DF20" s="19"/>
      <c r="DG20" s="19"/>
      <c r="DH20" s="19"/>
      <c r="DI20" s="19"/>
      <c r="DJ20" s="19"/>
      <c r="DK20" s="19"/>
      <c r="DM20" s="19"/>
      <c r="DN20" s="19"/>
      <c r="DO20" s="19"/>
      <c r="DP20" s="19"/>
      <c r="DQ20" s="19"/>
      <c r="DR20" s="19"/>
      <c r="DS20" s="19"/>
      <c r="DT20" s="19"/>
      <c r="DV20" s="19"/>
      <c r="DW20" s="19"/>
      <c r="DX20" s="19"/>
      <c r="DY20" s="19"/>
      <c r="DZ20" s="19"/>
      <c r="EA20" s="19"/>
      <c r="EB20" s="19"/>
      <c r="EC20" s="19"/>
      <c r="EE20" s="19"/>
      <c r="EF20" s="19"/>
      <c r="EG20" s="19"/>
      <c r="EH20" s="19"/>
      <c r="EI20" s="19"/>
      <c r="EJ20" s="19"/>
      <c r="EK20" s="19"/>
      <c r="EL20" s="19"/>
      <c r="EN20" s="19"/>
      <c r="EO20" s="19"/>
      <c r="EP20" s="19"/>
      <c r="EQ20" s="19"/>
      <c r="ER20" s="19"/>
      <c r="ES20" s="19"/>
      <c r="ET20" s="19"/>
      <c r="EU20" s="19"/>
      <c r="EW20" s="19"/>
      <c r="EX20" s="19"/>
      <c r="EY20" s="19"/>
      <c r="EZ20" s="19"/>
      <c r="FA20" s="19"/>
      <c r="FB20" s="19"/>
      <c r="FC20" s="19"/>
      <c r="FD20" s="19"/>
      <c r="FF20" s="19"/>
      <c r="FG20" s="19"/>
      <c r="FH20" s="19"/>
      <c r="FI20" s="19"/>
      <c r="FJ20" s="19"/>
      <c r="FK20" s="19"/>
      <c r="FL20" s="19"/>
      <c r="FM20" s="19"/>
      <c r="FO20" s="19"/>
      <c r="FP20" s="19"/>
      <c r="FQ20" s="19"/>
      <c r="FR20" s="19"/>
      <c r="FS20" s="19"/>
      <c r="FT20" s="19"/>
      <c r="FU20" s="19"/>
      <c r="FV20" s="19"/>
      <c r="FX20" s="19"/>
      <c r="FY20" s="19"/>
      <c r="FZ20" s="19"/>
      <c r="GA20" s="19"/>
      <c r="GB20" s="19"/>
      <c r="GC20" s="19"/>
      <c r="GD20" s="19"/>
      <c r="GE20" s="19"/>
      <c r="GG20" s="19"/>
      <c r="GH20" s="19"/>
      <c r="GI20" s="19"/>
      <c r="GJ20" s="19"/>
      <c r="GK20" s="19"/>
      <c r="GL20" s="19"/>
      <c r="GM20" s="19"/>
      <c r="GN20" s="19"/>
      <c r="GP20" s="162"/>
      <c r="GQ20"/>
      <c r="GR20"/>
    </row>
    <row r="21" spans="1:204" ht="23.25" x14ac:dyDescent="0.2">
      <c r="A21" s="19" t="s">
        <v>29</v>
      </c>
      <c r="B21" s="19"/>
      <c r="C21" s="19"/>
      <c r="D21" s="19"/>
      <c r="E21" s="14"/>
      <c r="F21" s="14"/>
      <c r="G21" s="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44"/>
      <c r="AG21" s="19"/>
      <c r="AH21" s="19"/>
      <c r="AJ21" s="19"/>
      <c r="AK21" s="19"/>
      <c r="AL21" s="19"/>
      <c r="AM21" s="19"/>
      <c r="AN21" s="19"/>
      <c r="AO21" s="44"/>
      <c r="AP21" s="19"/>
      <c r="AQ21" s="19"/>
      <c r="AS21" s="19"/>
      <c r="AT21" s="19"/>
      <c r="AU21" s="19"/>
      <c r="AV21" s="19"/>
      <c r="AW21" s="19"/>
      <c r="AX21" s="44"/>
      <c r="AY21" s="19"/>
      <c r="AZ21" s="19"/>
      <c r="BB21" s="19"/>
      <c r="BC21" s="19"/>
      <c r="BD21" s="19"/>
      <c r="BE21" s="19"/>
      <c r="BF21" s="19"/>
      <c r="BG21" s="44"/>
      <c r="BH21" s="19"/>
      <c r="BI21" s="19"/>
      <c r="BK21" s="19"/>
      <c r="BL21" s="19"/>
      <c r="BM21" s="19"/>
      <c r="BN21" s="19"/>
      <c r="BO21" s="19"/>
      <c r="BP21" s="44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C21" s="19"/>
      <c r="CD21" s="19"/>
      <c r="CE21" s="19"/>
      <c r="CF21" s="19"/>
      <c r="CG21" s="19"/>
      <c r="CH21" s="19"/>
      <c r="CI21" s="19"/>
      <c r="CJ21" s="19"/>
      <c r="CL21" s="19"/>
      <c r="CM21" s="19"/>
      <c r="CN21" s="19"/>
      <c r="CO21" s="19"/>
      <c r="CP21" s="19"/>
      <c r="CQ21" s="19"/>
      <c r="CR21" s="19"/>
      <c r="CS21" s="19"/>
      <c r="CU21" s="19"/>
      <c r="CV21" s="19"/>
      <c r="CW21" s="19"/>
      <c r="CX21" s="19"/>
      <c r="CY21" s="19"/>
      <c r="CZ21" s="19"/>
      <c r="DA21" s="19"/>
      <c r="DB21" s="19"/>
      <c r="DD21" s="19"/>
      <c r="DE21" s="19"/>
      <c r="DF21" s="19"/>
      <c r="DG21" s="19"/>
      <c r="DH21" s="19"/>
      <c r="DI21" s="19"/>
      <c r="DJ21" s="19"/>
      <c r="DK21" s="19"/>
      <c r="DM21" s="19"/>
      <c r="DN21" s="19"/>
      <c r="DO21" s="19"/>
      <c r="DP21" s="19"/>
      <c r="DQ21" s="19"/>
      <c r="DR21" s="19"/>
      <c r="DS21" s="19"/>
      <c r="DT21" s="19"/>
      <c r="DV21" s="19"/>
      <c r="DW21" s="19"/>
      <c r="DX21" s="19"/>
      <c r="DY21" s="19"/>
      <c r="DZ21" s="19"/>
      <c r="EA21" s="19"/>
      <c r="EB21" s="19"/>
      <c r="EC21" s="19"/>
      <c r="EE21" s="19"/>
      <c r="EF21" s="19"/>
      <c r="EG21" s="19"/>
      <c r="EH21" s="19"/>
      <c r="EI21" s="19"/>
      <c r="EJ21" s="19"/>
      <c r="EK21" s="19"/>
      <c r="EL21" s="19"/>
      <c r="EN21" s="19"/>
      <c r="EO21" s="19"/>
      <c r="EP21" s="19"/>
      <c r="EQ21" s="19"/>
      <c r="ER21" s="19"/>
      <c r="ES21" s="19"/>
      <c r="ET21" s="19"/>
      <c r="EU21" s="19"/>
      <c r="EW21" s="19"/>
      <c r="EX21" s="19"/>
      <c r="EY21" s="19"/>
      <c r="EZ21" s="19"/>
      <c r="FA21" s="19"/>
      <c r="FB21" s="19"/>
      <c r="FC21" s="19"/>
      <c r="FD21" s="19"/>
      <c r="FF21" s="19"/>
      <c r="FG21" s="19"/>
      <c r="FH21" s="19"/>
      <c r="FI21" s="19"/>
      <c r="FJ21" s="19"/>
      <c r="FK21" s="19"/>
      <c r="FL21" s="19"/>
      <c r="FM21" s="19"/>
      <c r="FO21" s="19"/>
      <c r="FP21" s="19"/>
      <c r="FQ21" s="19"/>
      <c r="FR21" s="19"/>
      <c r="FS21" s="19"/>
      <c r="FT21" s="19"/>
      <c r="FU21" s="19"/>
      <c r="FV21" s="19"/>
      <c r="FX21" s="19"/>
      <c r="FY21" s="19"/>
      <c r="FZ21" s="19"/>
      <c r="GA21" s="19"/>
      <c r="GB21" s="19"/>
      <c r="GC21" s="19"/>
      <c r="GD21" s="19"/>
      <c r="GE21" s="19"/>
      <c r="GG21" s="19"/>
      <c r="GH21" s="19"/>
      <c r="GI21" s="19"/>
      <c r="GJ21" s="19"/>
      <c r="GK21" s="19"/>
      <c r="GL21" s="19"/>
      <c r="GM21" s="19"/>
      <c r="GN21" s="19"/>
      <c r="GP21" s="163"/>
      <c r="GQ21"/>
      <c r="GR21"/>
      <c r="GV21" s="154"/>
    </row>
    <row r="22" spans="1:204" ht="156.75" customHeight="1" x14ac:dyDescent="0.2">
      <c r="A22" s="106" t="s">
        <v>85</v>
      </c>
      <c r="B22" s="19"/>
      <c r="C22" s="19"/>
      <c r="D22" s="19"/>
      <c r="E22" s="12"/>
      <c r="F22" s="12"/>
      <c r="G22" s="1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05" t="s">
        <v>81</v>
      </c>
      <c r="AK22" s="19"/>
      <c r="AL22" s="19"/>
      <c r="AM22" s="105" t="s">
        <v>82</v>
      </c>
      <c r="AN22" s="19"/>
      <c r="AO22" s="19"/>
      <c r="AP22" s="19"/>
      <c r="AQ22" s="105" t="s">
        <v>83</v>
      </c>
      <c r="AS22" s="105" t="s">
        <v>81</v>
      </c>
      <c r="AT22" s="19"/>
      <c r="AU22" s="19"/>
      <c r="AV22" s="105" t="s">
        <v>82</v>
      </c>
      <c r="AW22" s="19"/>
      <c r="AX22" s="19"/>
      <c r="AY22" s="19"/>
      <c r="AZ22" s="105" t="s">
        <v>83</v>
      </c>
      <c r="BB22" s="105" t="s">
        <v>81</v>
      </c>
      <c r="BC22" s="19"/>
      <c r="BD22" s="19"/>
      <c r="BE22" s="105" t="s">
        <v>82</v>
      </c>
      <c r="BF22" s="19"/>
      <c r="BG22" s="19"/>
      <c r="BH22" s="19"/>
      <c r="BI22" s="105" t="s">
        <v>83</v>
      </c>
      <c r="BK22" s="105" t="s">
        <v>81</v>
      </c>
      <c r="BL22" s="19"/>
      <c r="BM22" s="19"/>
      <c r="BN22" s="105" t="s">
        <v>82</v>
      </c>
      <c r="BO22" s="19"/>
      <c r="BP22" s="19"/>
      <c r="BQ22" s="19"/>
      <c r="BR22" s="105" t="s">
        <v>83</v>
      </c>
      <c r="BS22" s="140"/>
      <c r="BT22" s="140"/>
      <c r="BU22" s="140"/>
      <c r="BV22" s="140"/>
      <c r="BW22" s="140"/>
      <c r="BX22" s="140"/>
      <c r="BY22" s="140"/>
      <c r="BZ22" s="140"/>
      <c r="CA22" s="140"/>
      <c r="CC22" s="140"/>
      <c r="CD22" s="140"/>
      <c r="CE22" s="140"/>
      <c r="CF22" s="140"/>
      <c r="CG22" s="140"/>
      <c r="CH22" s="140"/>
      <c r="CI22" s="140"/>
      <c r="CJ22" s="140"/>
      <c r="CL22" s="140"/>
      <c r="CM22" s="140"/>
      <c r="CN22" s="140"/>
      <c r="CO22" s="140"/>
      <c r="CP22" s="140"/>
      <c r="CQ22" s="140"/>
      <c r="CR22" s="140"/>
      <c r="CS22" s="140"/>
      <c r="CU22" s="140"/>
      <c r="CV22" s="140"/>
      <c r="CW22" s="140"/>
      <c r="CX22" s="140"/>
      <c r="CY22" s="140"/>
      <c r="CZ22" s="140"/>
      <c r="DA22" s="140"/>
      <c r="DB22" s="140"/>
      <c r="DD22" s="140"/>
      <c r="DE22" s="140"/>
      <c r="DF22" s="140"/>
      <c r="DG22" s="140"/>
      <c r="DH22" s="140"/>
      <c r="DI22" s="140"/>
      <c r="DJ22" s="140"/>
      <c r="DK22" s="140"/>
      <c r="DM22" s="140"/>
      <c r="DN22" s="140"/>
      <c r="DO22" s="140"/>
      <c r="DP22" s="140"/>
      <c r="DQ22" s="140"/>
      <c r="DR22" s="140"/>
      <c r="DS22" s="140"/>
      <c r="DT22" s="140"/>
      <c r="DV22" s="140"/>
      <c r="DW22" s="140"/>
      <c r="DX22" s="140"/>
      <c r="DY22" s="140"/>
      <c r="DZ22" s="140"/>
      <c r="EA22" s="140"/>
      <c r="EB22" s="140"/>
      <c r="EC22" s="140"/>
      <c r="EE22" s="140"/>
      <c r="EF22" s="140"/>
      <c r="EG22" s="140"/>
      <c r="EH22" s="140"/>
      <c r="EI22" s="140"/>
      <c r="EJ22" s="140"/>
      <c r="EK22" s="140"/>
      <c r="EL22" s="140"/>
      <c r="EN22" s="140"/>
      <c r="EO22" s="140"/>
      <c r="EP22" s="140"/>
      <c r="EQ22" s="140"/>
      <c r="ER22" s="140"/>
      <c r="ES22" s="140"/>
      <c r="ET22" s="140"/>
      <c r="EU22" s="140"/>
      <c r="EW22" s="140"/>
      <c r="EX22" s="140"/>
      <c r="EY22" s="140"/>
      <c r="EZ22" s="140"/>
      <c r="FA22" s="140"/>
      <c r="FB22" s="140"/>
      <c r="FC22" s="140"/>
      <c r="FD22" s="140"/>
      <c r="FF22" s="140"/>
      <c r="FG22" s="140"/>
      <c r="FH22" s="140"/>
      <c r="FI22" s="140"/>
      <c r="FJ22" s="140"/>
      <c r="FK22" s="140"/>
      <c r="FL22" s="140"/>
      <c r="FM22" s="140"/>
      <c r="FO22" s="140"/>
      <c r="FP22" s="140"/>
      <c r="FQ22" s="140"/>
      <c r="FR22" s="140"/>
      <c r="FS22" s="140"/>
      <c r="FT22" s="140"/>
      <c r="FU22" s="140"/>
      <c r="FV22" s="140"/>
      <c r="FX22" s="140"/>
      <c r="FY22" s="140"/>
      <c r="FZ22" s="140"/>
      <c r="GA22" s="140"/>
      <c r="GB22" s="140"/>
      <c r="GC22" s="140"/>
      <c r="GD22" s="140"/>
      <c r="GE22" s="140"/>
      <c r="GG22" s="140"/>
      <c r="GH22" s="140"/>
      <c r="GI22" s="140"/>
      <c r="GJ22" s="140"/>
      <c r="GK22" s="140"/>
      <c r="GL22" s="140"/>
      <c r="GM22" s="140"/>
      <c r="GN22" s="140"/>
      <c r="GP22" s="105" t="s">
        <v>84</v>
      </c>
      <c r="GQ22" s="105" t="s">
        <v>86</v>
      </c>
      <c r="GR22" s="105" t="s">
        <v>87</v>
      </c>
    </row>
    <row r="23" spans="1:204" ht="15.75" x14ac:dyDescent="0.2">
      <c r="A23" s="19"/>
      <c r="B23" s="19"/>
      <c r="C23" s="19"/>
      <c r="D23" s="19"/>
      <c r="E23" s="12"/>
      <c r="F23" s="12"/>
      <c r="G23" s="12"/>
      <c r="Q23" s="12"/>
      <c r="R23" s="12"/>
      <c r="S23" s="12"/>
      <c r="T23" s="12"/>
      <c r="U23" s="12"/>
      <c r="V23" s="12"/>
      <c r="W23" s="12"/>
      <c r="X23" s="12"/>
      <c r="Y23" s="12"/>
      <c r="Z23" s="19"/>
      <c r="AA23" s="19"/>
      <c r="AB23" s="19"/>
      <c r="AC23" s="19"/>
      <c r="AD23" s="19"/>
      <c r="AE23" s="19"/>
      <c r="AF23" s="19"/>
      <c r="AG23" s="19"/>
      <c r="AH23" s="19"/>
      <c r="AJ23" s="19"/>
      <c r="AK23" s="19"/>
      <c r="AL23" s="19"/>
      <c r="AM23" s="19"/>
      <c r="AN23" s="19"/>
      <c r="AO23" s="19"/>
      <c r="AP23" s="19"/>
      <c r="AQ23" s="19"/>
      <c r="AS23" s="19"/>
      <c r="AT23" s="19"/>
      <c r="AU23" s="19"/>
      <c r="AV23" s="19"/>
      <c r="AW23" s="19"/>
      <c r="AX23" s="19"/>
      <c r="AY23" s="19"/>
      <c r="AZ23" s="19"/>
      <c r="BB23" s="19"/>
      <c r="BC23" s="19"/>
      <c r="BD23" s="19"/>
      <c r="BE23" s="19"/>
      <c r="BF23" s="19"/>
      <c r="BG23" s="19"/>
      <c r="BH23" s="19"/>
      <c r="BI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9"/>
      <c r="CV23" s="19"/>
      <c r="CW23" s="19"/>
      <c r="CX23" s="19"/>
      <c r="CY23" s="19"/>
      <c r="CZ23" s="19"/>
      <c r="DA23" s="19"/>
      <c r="DB23" s="19"/>
      <c r="DD23" s="19"/>
      <c r="DE23" s="19"/>
      <c r="DF23" s="19"/>
      <c r="DG23" s="19"/>
      <c r="DH23" s="19"/>
      <c r="DI23" s="19"/>
      <c r="DJ23" s="19"/>
      <c r="DK23" s="19"/>
      <c r="DM23" s="19"/>
      <c r="DN23" s="19"/>
      <c r="DO23" s="19"/>
      <c r="DP23" s="19"/>
      <c r="DQ23" s="19"/>
      <c r="DR23" s="19"/>
      <c r="DS23" s="19"/>
      <c r="DT23" s="19"/>
      <c r="DV23" s="19"/>
      <c r="DW23" s="19"/>
      <c r="DX23" s="19"/>
      <c r="DY23" s="19"/>
      <c r="DZ23" s="19"/>
      <c r="EA23" s="19"/>
      <c r="EB23" s="19"/>
      <c r="EC23" s="19"/>
      <c r="EE23" s="19"/>
      <c r="EF23" s="19"/>
      <c r="EG23" s="19"/>
      <c r="EH23" s="19"/>
      <c r="EI23" s="19"/>
      <c r="EJ23" s="19"/>
      <c r="EK23" s="19"/>
      <c r="EL23" s="19"/>
      <c r="EN23" s="19"/>
      <c r="EO23" s="19"/>
      <c r="EP23" s="19"/>
      <c r="EQ23" s="19"/>
      <c r="ER23" s="19"/>
      <c r="ES23" s="19"/>
      <c r="ET23" s="19"/>
      <c r="EU23" s="19"/>
      <c r="EW23" s="19"/>
      <c r="EX23" s="19"/>
      <c r="EY23" s="19"/>
      <c r="EZ23" s="19"/>
      <c r="FA23" s="19"/>
      <c r="FB23" s="19"/>
      <c r="FC23" s="19"/>
      <c r="FD23" s="19"/>
      <c r="FF23" s="19"/>
      <c r="FG23" s="19"/>
      <c r="FH23" s="19"/>
      <c r="FI23" s="19"/>
      <c r="FJ23" s="19"/>
      <c r="FK23" s="19"/>
      <c r="FL23" s="19"/>
      <c r="FM23" s="19"/>
      <c r="FO23" s="19"/>
      <c r="FP23" s="19"/>
      <c r="FQ23" s="19"/>
      <c r="FR23" s="19"/>
      <c r="FS23" s="19"/>
      <c r="FT23" s="19"/>
      <c r="FU23" s="19"/>
      <c r="FV23" s="19"/>
      <c r="FX23" s="19"/>
      <c r="FY23" s="19"/>
      <c r="FZ23" s="19"/>
      <c r="GA23" s="19"/>
      <c r="GB23" s="19"/>
      <c r="GC23" s="19"/>
      <c r="GD23" s="19"/>
      <c r="GE23" s="19"/>
      <c r="GG23" s="19"/>
      <c r="GH23" s="19"/>
      <c r="GI23" s="19"/>
      <c r="GJ23" s="19"/>
      <c r="GK23" s="19"/>
      <c r="GL23" s="19"/>
      <c r="GM23" s="19"/>
      <c r="GN23" s="19"/>
      <c r="GP23"/>
      <c r="GQ23"/>
      <c r="GR23"/>
    </row>
    <row r="24" spans="1:204" ht="15.75" x14ac:dyDescent="0.2">
      <c r="E24" s="13"/>
      <c r="F24" s="13"/>
      <c r="G24" s="13"/>
      <c r="Q24" s="13"/>
      <c r="R24" s="13"/>
      <c r="S24" s="13"/>
      <c r="T24" s="13"/>
      <c r="U24" s="13"/>
      <c r="V24" s="13"/>
      <c r="W24" s="13"/>
      <c r="X24" s="13"/>
      <c r="Y24" s="13"/>
      <c r="AM24" s="44"/>
      <c r="AV24" s="44"/>
      <c r="BE24" s="44"/>
      <c r="BN24" s="44"/>
      <c r="BT24" s="107">
        <v>17507.156466544402</v>
      </c>
      <c r="BU24" s="108">
        <v>-574307.54114949738</v>
      </c>
      <c r="CC24" s="107">
        <v>17507.156466544402</v>
      </c>
      <c r="CD24" s="108">
        <v>-574307.54114949703</v>
      </c>
      <c r="CL24" s="107">
        <v>17507.156466544402</v>
      </c>
      <c r="CM24" s="108">
        <v>-574307.54114949738</v>
      </c>
      <c r="CU24" s="107">
        <v>17507.156466544402</v>
      </c>
      <c r="CV24" s="108">
        <v>-574307.54114949738</v>
      </c>
      <c r="DD24" s="107">
        <v>17507.156466544402</v>
      </c>
      <c r="DE24" s="108">
        <v>-574307.54114949738</v>
      </c>
      <c r="DM24" s="107"/>
      <c r="DN24" s="108"/>
      <c r="DV24" s="107"/>
      <c r="DW24" s="108"/>
      <c r="EE24" s="107"/>
      <c r="EF24" s="108"/>
      <c r="EN24" s="107"/>
      <c r="EO24" s="108"/>
      <c r="EW24" s="107"/>
      <c r="EX24" s="108"/>
      <c r="FF24" s="107"/>
      <c r="FG24" s="108"/>
      <c r="FO24" s="107"/>
      <c r="FP24" s="108"/>
      <c r="FX24" s="107"/>
      <c r="FY24" s="108"/>
      <c r="GG24" s="107"/>
      <c r="GH24" s="108"/>
      <c r="GP24"/>
      <c r="GQ24"/>
      <c r="GR24"/>
    </row>
    <row r="25" spans="1:204" ht="15.75" x14ac:dyDescent="0.2">
      <c r="AM25" s="44"/>
      <c r="AV25" s="44"/>
      <c r="BE25" s="44"/>
      <c r="BN25" s="44"/>
      <c r="BT25" s="107">
        <v>18979.797801767192</v>
      </c>
      <c r="BU25" s="108">
        <v>-560388.84616591875</v>
      </c>
      <c r="CC25" s="107">
        <v>18979.797801767192</v>
      </c>
      <c r="CD25" s="108">
        <v>-560388.84616591875</v>
      </c>
      <c r="CL25" s="107">
        <v>18979.797801767192</v>
      </c>
      <c r="CM25" s="108">
        <v>-560388.84616591875</v>
      </c>
      <c r="CU25" s="107">
        <v>18979.797801767192</v>
      </c>
      <c r="CV25" s="108">
        <v>-560388.84616591875</v>
      </c>
      <c r="DD25" s="107">
        <v>18979.797801767192</v>
      </c>
      <c r="DE25" s="108">
        <v>-560388.84616591875</v>
      </c>
      <c r="DM25" s="107"/>
      <c r="DN25" s="108"/>
      <c r="DV25" s="107"/>
      <c r="DW25" s="108"/>
      <c r="EE25" s="107"/>
      <c r="EF25" s="108"/>
      <c r="EN25" s="107"/>
      <c r="EO25" s="108"/>
      <c r="EW25" s="107"/>
      <c r="EX25" s="108"/>
      <c r="FF25" s="107"/>
      <c r="FG25" s="108"/>
      <c r="FO25" s="107"/>
      <c r="FP25" s="108"/>
      <c r="FX25" s="107"/>
      <c r="FY25" s="108"/>
      <c r="GG25" s="107"/>
      <c r="GH25" s="108"/>
      <c r="GP25"/>
      <c r="GQ25"/>
      <c r="GR25"/>
    </row>
    <row r="26" spans="1:204" ht="18" x14ac:dyDescent="0.25">
      <c r="AM26" s="44"/>
      <c r="AS26" s="109"/>
      <c r="AT26" s="110"/>
      <c r="AU26" s="107"/>
      <c r="AV26" s="107"/>
      <c r="BB26" s="109"/>
      <c r="BC26" s="110"/>
      <c r="BD26" s="107"/>
      <c r="BE26" s="107"/>
      <c r="BK26" s="109"/>
      <c r="BL26" s="110"/>
      <c r="BM26" s="107"/>
      <c r="BN26" s="107"/>
      <c r="BT26" s="107">
        <v>20494.270388150071</v>
      </c>
      <c r="BU26" s="108">
        <v>-550939.07009104779</v>
      </c>
      <c r="CC26" s="107">
        <v>20494.270388150071</v>
      </c>
      <c r="CD26" s="108">
        <v>-550939.07009104779</v>
      </c>
      <c r="CL26" s="107">
        <v>20494.270388150071</v>
      </c>
      <c r="CM26" s="108">
        <v>-550939.07009104779</v>
      </c>
      <c r="CU26" s="107">
        <v>20494.270388150071</v>
      </c>
      <c r="CV26" s="108">
        <v>-550939.07009104779</v>
      </c>
      <c r="DD26" s="107">
        <v>20494.270388150071</v>
      </c>
      <c r="DE26" s="108">
        <v>-550939.07009104779</v>
      </c>
      <c r="DM26" s="107"/>
      <c r="DN26" s="108"/>
      <c r="DV26" s="107"/>
      <c r="DW26" s="108"/>
      <c r="EE26" s="107"/>
      <c r="EF26" s="108"/>
      <c r="EN26" s="107"/>
      <c r="EO26" s="108"/>
      <c r="EW26" s="107"/>
      <c r="EX26" s="108"/>
      <c r="FF26" s="107"/>
      <c r="FG26" s="108"/>
      <c r="FO26" s="107"/>
      <c r="FP26" s="108"/>
      <c r="FX26" s="107"/>
      <c r="FY26" s="108"/>
      <c r="GG26" s="107"/>
      <c r="GH26" s="108"/>
    </row>
    <row r="27" spans="1:204" ht="18" x14ac:dyDescent="0.25">
      <c r="AM27" s="44"/>
      <c r="AS27" s="109"/>
      <c r="AT27" s="110"/>
      <c r="AU27" s="107"/>
      <c r="AV27" s="107"/>
      <c r="BB27" s="109"/>
      <c r="BC27" s="110"/>
      <c r="BD27" s="107"/>
      <c r="BE27" s="107"/>
      <c r="BK27" s="109"/>
      <c r="BL27" s="110"/>
      <c r="BM27" s="107"/>
      <c r="BN27" s="107"/>
      <c r="BT27" s="107">
        <v>129.91720170340761</v>
      </c>
      <c r="BU27" s="108">
        <v>-80544.840213074232</v>
      </c>
      <c r="CC27" s="107">
        <v>129.91720170340761</v>
      </c>
      <c r="CD27" s="108">
        <v>-80544.840213074232</v>
      </c>
      <c r="CL27" s="107">
        <v>129.91720170340761</v>
      </c>
      <c r="CM27" s="108">
        <v>-80544.840213074232</v>
      </c>
      <c r="CU27" s="107">
        <v>129.91720170340761</v>
      </c>
      <c r="CV27" s="108">
        <v>-80544.840213074232</v>
      </c>
      <c r="DD27" s="107">
        <v>129.91720170340761</v>
      </c>
      <c r="DE27" s="108">
        <v>-80544.840213074232</v>
      </c>
      <c r="DM27" s="107"/>
      <c r="DN27" s="108"/>
      <c r="DV27" s="107"/>
      <c r="DW27" s="108"/>
      <c r="EE27" s="107"/>
      <c r="EF27" s="108"/>
      <c r="EN27" s="107"/>
      <c r="EO27" s="108"/>
      <c r="EW27" s="107"/>
      <c r="EX27" s="108"/>
      <c r="FF27" s="107"/>
      <c r="FG27" s="108"/>
      <c r="FO27" s="107"/>
      <c r="FP27" s="108"/>
      <c r="FX27" s="107"/>
      <c r="FY27" s="108"/>
      <c r="GG27" s="107"/>
      <c r="GH27" s="108"/>
    </row>
    <row r="28" spans="1:204" ht="18" x14ac:dyDescent="0.25">
      <c r="AM28" s="44"/>
      <c r="AS28" s="109"/>
      <c r="AT28" s="110"/>
      <c r="AU28" s="107"/>
      <c r="AV28" s="107"/>
      <c r="BB28" s="109"/>
      <c r="BC28" s="110"/>
      <c r="BD28" s="107"/>
      <c r="BE28" s="107"/>
      <c r="BK28" s="109"/>
      <c r="BL28" s="110"/>
      <c r="BM28" s="107"/>
      <c r="BN28" s="107"/>
      <c r="BT28" s="107">
        <v>129.91720170340761</v>
      </c>
      <c r="BU28" s="108">
        <v>-110876.5996604028</v>
      </c>
      <c r="CC28" s="107">
        <v>129.91720170340761</v>
      </c>
      <c r="CD28" s="108">
        <v>-110876.5996604028</v>
      </c>
      <c r="CL28" s="107">
        <v>129.91720170340761</v>
      </c>
      <c r="CM28" s="108">
        <v>-110876.5996604028</v>
      </c>
      <c r="CU28" s="107">
        <v>129.91720170340761</v>
      </c>
      <c r="CV28" s="108">
        <v>-110876.5996604028</v>
      </c>
      <c r="DD28" s="107">
        <v>129.91720170340761</v>
      </c>
      <c r="DE28" s="108">
        <v>-110876.5996604028</v>
      </c>
      <c r="DM28" s="107"/>
      <c r="DN28" s="108"/>
      <c r="DV28" s="107"/>
      <c r="DW28" s="108"/>
      <c r="EE28" s="107"/>
      <c r="EF28" s="108"/>
      <c r="EN28" s="107"/>
      <c r="EO28" s="108"/>
      <c r="EW28" s="107"/>
      <c r="EX28" s="108"/>
      <c r="FF28" s="107"/>
      <c r="FG28" s="108"/>
      <c r="FO28" s="107"/>
      <c r="FP28" s="108"/>
      <c r="FX28" s="107"/>
      <c r="FY28" s="108"/>
      <c r="GG28" s="107"/>
      <c r="GH28" s="108"/>
    </row>
    <row r="29" spans="1:204" ht="18" x14ac:dyDescent="0.25">
      <c r="A29"/>
      <c r="AM29" s="44"/>
      <c r="AS29" s="109"/>
      <c r="AT29" s="110"/>
      <c r="AU29" s="107"/>
      <c r="AV29" s="107"/>
      <c r="BB29" s="109"/>
      <c r="BC29" s="110"/>
      <c r="BD29" s="107"/>
      <c r="BE29" s="107"/>
      <c r="BK29" s="109"/>
      <c r="BL29" s="110"/>
      <c r="BM29" s="107"/>
      <c r="BN29" s="107"/>
      <c r="BT29" s="107">
        <v>22225.796383602355</v>
      </c>
      <c r="BU29" s="108">
        <v>-589359.92684692808</v>
      </c>
      <c r="CC29" s="107">
        <v>22225.796383602355</v>
      </c>
      <c r="CD29" s="108">
        <v>-589359.92684692808</v>
      </c>
      <c r="CL29" s="107">
        <v>22225.796383602355</v>
      </c>
      <c r="CM29" s="108">
        <v>-589359.92684692808</v>
      </c>
      <c r="CU29" s="107">
        <v>22225.796383602355</v>
      </c>
      <c r="CV29" s="108">
        <v>-589359.92684692808</v>
      </c>
      <c r="DD29" s="107">
        <v>22225.796383602355</v>
      </c>
      <c r="DE29" s="108">
        <v>-589359.92684692808</v>
      </c>
      <c r="DM29" s="107"/>
      <c r="DN29" s="108"/>
      <c r="DV29" s="107"/>
      <c r="DW29" s="108"/>
      <c r="EE29" s="107"/>
      <c r="EF29" s="108"/>
      <c r="EN29" s="107"/>
      <c r="EO29" s="108"/>
      <c r="EW29" s="107"/>
      <c r="EX29" s="108"/>
      <c r="FF29" s="107"/>
      <c r="FG29" s="108"/>
      <c r="FO29" s="107"/>
      <c r="FP29" s="108"/>
      <c r="FX29" s="107"/>
      <c r="FY29" s="108"/>
      <c r="GG29" s="107"/>
      <c r="GH29" s="108"/>
    </row>
    <row r="30" spans="1:204" ht="18" x14ac:dyDescent="0.25">
      <c r="A30"/>
      <c r="AM30" s="44"/>
      <c r="AS30" s="109"/>
      <c r="AT30" s="110"/>
      <c r="AU30" s="107"/>
      <c r="AV30" s="107"/>
      <c r="BB30" s="109"/>
      <c r="BC30" s="110"/>
      <c r="BD30" s="107"/>
      <c r="BE30" s="107"/>
      <c r="BK30" s="109"/>
      <c r="BL30" s="110"/>
      <c r="BM30" s="107"/>
      <c r="BN30" s="107"/>
      <c r="BT30" s="107">
        <v>22823.961471808656</v>
      </c>
      <c r="BU30" s="108">
        <v>-657719.97102192813</v>
      </c>
      <c r="CC30" s="107">
        <v>22823.961471808656</v>
      </c>
      <c r="CD30" s="108">
        <v>-657719.97102192813</v>
      </c>
      <c r="CL30" s="107">
        <v>22823.961471808656</v>
      </c>
      <c r="CM30" s="108">
        <v>-657719.97102192813</v>
      </c>
      <c r="CU30" s="107">
        <v>22823.961471808656</v>
      </c>
      <c r="CV30" s="108">
        <v>-657719.97102192813</v>
      </c>
      <c r="DD30" s="107">
        <v>22823.961471808656</v>
      </c>
      <c r="DE30" s="108">
        <v>-657719.97102192813</v>
      </c>
      <c r="DM30" s="107"/>
      <c r="DN30" s="108"/>
      <c r="DV30" s="107"/>
      <c r="DW30" s="108"/>
      <c r="EE30" s="107"/>
      <c r="EF30" s="108"/>
      <c r="EN30" s="107"/>
      <c r="EO30" s="108"/>
      <c r="EW30" s="107"/>
      <c r="EX30" s="108"/>
      <c r="FF30" s="107"/>
      <c r="FG30" s="108"/>
      <c r="FO30" s="107"/>
      <c r="FP30" s="108"/>
      <c r="FX30" s="107"/>
      <c r="FY30" s="108"/>
      <c r="GG30" s="107"/>
      <c r="GH30" s="108"/>
    </row>
    <row r="31" spans="1:204" ht="18" x14ac:dyDescent="0.25">
      <c r="A31"/>
      <c r="AM31" s="44"/>
      <c r="AS31" s="109"/>
      <c r="AT31" s="110"/>
      <c r="AU31" s="107"/>
      <c r="AV31" s="107"/>
      <c r="BB31" s="109"/>
      <c r="BC31" s="110"/>
      <c r="BD31" s="107"/>
      <c r="BE31" s="107"/>
      <c r="BK31" s="109"/>
      <c r="BL31" s="110"/>
      <c r="BM31" s="107"/>
      <c r="BN31" s="107"/>
      <c r="BT31" s="107">
        <v>169781.88351210128</v>
      </c>
      <c r="BU31" s="108">
        <v>-1439630.6623599036</v>
      </c>
      <c r="CC31" s="107">
        <v>169781.88351210128</v>
      </c>
      <c r="CD31" s="108">
        <v>-1439630.6623599036</v>
      </c>
      <c r="CL31" s="107">
        <v>169781.88351210128</v>
      </c>
      <c r="CM31" s="108">
        <v>-1439630.6623599036</v>
      </c>
      <c r="CU31" s="107">
        <v>169781.88351210128</v>
      </c>
      <c r="CV31" s="108">
        <v>-1439630.6623599036</v>
      </c>
      <c r="DD31" s="107">
        <v>169781.88351210128</v>
      </c>
      <c r="DE31" s="108">
        <v>-1439630.6623599036</v>
      </c>
      <c r="DM31" s="107"/>
      <c r="DN31" s="108"/>
      <c r="DV31" s="107"/>
      <c r="DW31" s="108"/>
      <c r="EE31" s="107"/>
      <c r="EF31" s="108"/>
      <c r="EN31" s="107"/>
      <c r="EO31" s="108"/>
      <c r="EW31" s="107"/>
      <c r="EX31" s="108"/>
      <c r="FF31" s="107"/>
      <c r="FG31" s="108"/>
      <c r="FO31" s="107"/>
      <c r="FP31" s="108"/>
      <c r="FX31" s="107"/>
      <c r="FY31" s="108"/>
      <c r="GG31" s="107"/>
      <c r="GH31" s="108"/>
    </row>
    <row r="32" spans="1:204" ht="18" x14ac:dyDescent="0.25">
      <c r="A32"/>
      <c r="AM32" s="44"/>
      <c r="AS32" s="109"/>
      <c r="AT32" s="110"/>
      <c r="AU32" s="107"/>
      <c r="AV32" s="107"/>
      <c r="BB32" s="109"/>
      <c r="BC32" s="110"/>
      <c r="BD32" s="107"/>
      <c r="BE32" s="107"/>
      <c r="BK32" s="109"/>
      <c r="BL32" s="110"/>
      <c r="BM32" s="107"/>
      <c r="BN32" s="107"/>
      <c r="BT32" s="107">
        <v>72707.980356998363</v>
      </c>
      <c r="BU32" s="108">
        <v>-971784.58997117984</v>
      </c>
      <c r="CC32" s="107">
        <v>72707.980356998363</v>
      </c>
      <c r="CD32" s="108">
        <v>-971784.58997117984</v>
      </c>
      <c r="CL32" s="107">
        <v>72707.980356998363</v>
      </c>
      <c r="CM32" s="108">
        <v>-971784.58997117984</v>
      </c>
      <c r="CU32" s="107">
        <v>72707.980356998363</v>
      </c>
      <c r="CV32" s="108">
        <v>-971784.58997117984</v>
      </c>
      <c r="DD32" s="107">
        <v>72707.980356998363</v>
      </c>
      <c r="DE32" s="108">
        <v>-971784.58997117984</v>
      </c>
      <c r="DM32" s="107"/>
      <c r="DN32" s="108"/>
      <c r="DV32" s="107"/>
      <c r="DW32" s="108"/>
      <c r="EE32" s="107"/>
      <c r="EF32" s="108"/>
      <c r="EN32" s="107"/>
      <c r="EO32" s="108"/>
      <c r="EW32" s="107"/>
      <c r="EX32" s="108"/>
      <c r="FF32" s="107"/>
      <c r="FG32" s="108"/>
      <c r="FO32" s="107"/>
      <c r="FP32" s="108"/>
      <c r="FX32" s="107"/>
      <c r="FY32" s="108"/>
      <c r="GG32" s="107"/>
      <c r="GH32" s="108"/>
    </row>
    <row r="33" spans="1:190" ht="18" x14ac:dyDescent="0.25">
      <c r="A33"/>
      <c r="AM33" s="44"/>
      <c r="AS33" s="109"/>
      <c r="AT33" s="110"/>
      <c r="AU33" s="107"/>
      <c r="AV33" s="107"/>
      <c r="BB33" s="109"/>
      <c r="BC33" s="110"/>
      <c r="BD33" s="107"/>
      <c r="BE33" s="107"/>
      <c r="BK33" s="109"/>
      <c r="BL33" s="110"/>
      <c r="BM33" s="107"/>
      <c r="BN33" s="107"/>
      <c r="BT33" s="107">
        <v>693908.81343132001</v>
      </c>
      <c r="BU33" s="108">
        <v>-4762127.6040509436</v>
      </c>
      <c r="CC33" s="107">
        <v>693908.81343132001</v>
      </c>
      <c r="CD33" s="108">
        <v>-4762127.6040509436</v>
      </c>
      <c r="CL33" s="107">
        <v>693908.81343132001</v>
      </c>
      <c r="CM33" s="108">
        <v>-4762127.6040509436</v>
      </c>
      <c r="CU33" s="107">
        <v>693908.81343132001</v>
      </c>
      <c r="CV33" s="108">
        <v>-4762127.6040509436</v>
      </c>
      <c r="DD33" s="107">
        <v>693908.81343132001</v>
      </c>
      <c r="DE33" s="108">
        <v>-4762127.6040509436</v>
      </c>
      <c r="DM33" s="107"/>
      <c r="DN33" s="108"/>
      <c r="DV33" s="107"/>
      <c r="DW33" s="108"/>
      <c r="EE33" s="107"/>
      <c r="EF33" s="108"/>
      <c r="EN33" s="107"/>
      <c r="EO33" s="108"/>
      <c r="EW33" s="107"/>
      <c r="EX33" s="108"/>
      <c r="FF33" s="107"/>
      <c r="FG33" s="108"/>
      <c r="FO33" s="107"/>
      <c r="FP33" s="108"/>
      <c r="FX33" s="107"/>
      <c r="FY33" s="108"/>
      <c r="GG33" s="107"/>
      <c r="GH33" s="108"/>
    </row>
    <row r="34" spans="1:190" ht="18" x14ac:dyDescent="0.25">
      <c r="A34"/>
      <c r="AM34" s="44"/>
      <c r="AS34" s="109"/>
      <c r="AT34" s="110"/>
      <c r="AU34" s="107"/>
      <c r="AV34" s="107"/>
      <c r="BB34" s="109"/>
      <c r="BC34" s="110"/>
      <c r="BD34" s="107"/>
      <c r="BE34" s="107"/>
      <c r="BK34" s="109"/>
      <c r="BL34" s="110"/>
      <c r="BM34" s="107"/>
      <c r="BN34" s="107"/>
      <c r="BT34" s="107">
        <v>485736.16940192407</v>
      </c>
      <c r="BU34" s="108">
        <v>-3151784.9923176998</v>
      </c>
      <c r="CC34" s="107">
        <v>485736.16940192407</v>
      </c>
      <c r="CD34" s="108">
        <v>-3151784.9923176998</v>
      </c>
      <c r="CL34" s="107">
        <v>485736.16940192407</v>
      </c>
      <c r="CM34" s="108">
        <v>-3151784.9923176998</v>
      </c>
      <c r="CU34" s="107">
        <v>485736.16940192407</v>
      </c>
      <c r="CV34" s="108">
        <v>-3151784.9923176998</v>
      </c>
      <c r="DD34" s="107">
        <v>485736.16940192407</v>
      </c>
      <c r="DE34" s="108">
        <v>-3151784.9923176998</v>
      </c>
      <c r="DM34" s="107"/>
      <c r="DN34" s="108"/>
      <c r="DV34" s="107"/>
      <c r="DW34" s="108"/>
      <c r="EE34" s="107"/>
      <c r="EF34" s="108"/>
      <c r="EN34" s="107"/>
      <c r="EO34" s="108"/>
      <c r="EW34" s="107"/>
      <c r="EX34" s="108"/>
      <c r="FF34" s="107"/>
      <c r="FG34" s="108"/>
      <c r="FO34" s="107"/>
      <c r="FP34" s="108"/>
      <c r="FX34" s="107"/>
      <c r="FY34" s="108"/>
      <c r="GG34" s="107"/>
      <c r="GH34" s="108"/>
    </row>
    <row r="35" spans="1:190" ht="18" x14ac:dyDescent="0.25">
      <c r="A35"/>
      <c r="AM35" s="44"/>
      <c r="AS35" s="109"/>
      <c r="AT35" s="110"/>
      <c r="AU35" s="107"/>
      <c r="AV35" s="107"/>
      <c r="BB35" s="109"/>
      <c r="BC35" s="110"/>
      <c r="BD35" s="107"/>
      <c r="BE35" s="107"/>
      <c r="BK35" s="109"/>
      <c r="BL35" s="110"/>
      <c r="BM35" s="107"/>
      <c r="BN35" s="107"/>
      <c r="BT35" s="107">
        <v>200.33985962413524</v>
      </c>
      <c r="CC35" s="107">
        <v>200.33985962413524</v>
      </c>
      <c r="CL35" s="107">
        <v>200.33985962413524</v>
      </c>
      <c r="CU35" s="107">
        <v>200.33985962413524</v>
      </c>
      <c r="DD35" s="107">
        <v>200.33985962413524</v>
      </c>
      <c r="DM35" s="107"/>
      <c r="DV35" s="107"/>
      <c r="EE35" s="107"/>
      <c r="EN35" s="107"/>
      <c r="EW35" s="107"/>
      <c r="FF35" s="107"/>
      <c r="FO35" s="107"/>
      <c r="FX35" s="107"/>
      <c r="GG35" s="107"/>
    </row>
    <row r="36" spans="1:190" ht="18" x14ac:dyDescent="0.25">
      <c r="A36"/>
      <c r="AS36" s="109"/>
      <c r="AT36" s="110"/>
      <c r="AU36" s="107"/>
      <c r="AV36" s="107"/>
      <c r="BB36" s="109"/>
      <c r="BC36" s="110"/>
      <c r="BD36" s="107"/>
      <c r="BE36" s="107"/>
      <c r="BK36" s="109"/>
      <c r="BL36" s="110"/>
      <c r="BM36" s="107"/>
      <c r="BN36" s="107"/>
      <c r="BT36" s="107">
        <v>233.72983622815784</v>
      </c>
      <c r="CC36" s="107">
        <v>233.72983622815784</v>
      </c>
      <c r="CL36" s="107">
        <v>233.72983622815784</v>
      </c>
      <c r="CU36" s="107">
        <v>233.72983622815784</v>
      </c>
      <c r="DD36" s="107">
        <v>233.72983622815784</v>
      </c>
      <c r="DM36" s="107"/>
      <c r="DV36" s="107"/>
      <c r="EE36" s="107"/>
      <c r="EN36" s="107"/>
      <c r="EW36" s="107"/>
      <c r="FF36" s="107"/>
      <c r="FO36" s="107"/>
      <c r="FX36" s="107"/>
      <c r="GG36" s="107"/>
    </row>
    <row r="37" spans="1:190" ht="18" x14ac:dyDescent="0.25">
      <c r="A37"/>
      <c r="AS37" s="109"/>
      <c r="AT37" s="110"/>
      <c r="AU37" s="107"/>
      <c r="AV37" s="107"/>
      <c r="BB37" s="109"/>
      <c r="BC37" s="110"/>
      <c r="BD37" s="107"/>
      <c r="BE37" s="107"/>
      <c r="BK37" s="109"/>
      <c r="BL37" s="110"/>
      <c r="BM37" s="107"/>
      <c r="BN37" s="107"/>
      <c r="BT37" s="107">
        <v>3458028.1318592029</v>
      </c>
      <c r="BU37" s="108">
        <v>-7428277.7884409269</v>
      </c>
      <c r="CC37" s="107">
        <v>3458028.1318592029</v>
      </c>
      <c r="CD37" s="108">
        <v>-7428277.7884409269</v>
      </c>
      <c r="CL37" s="107">
        <v>3458028.1318592029</v>
      </c>
      <c r="CM37" s="108">
        <v>-7428277.7884409269</v>
      </c>
      <c r="CU37" s="107">
        <v>3458028.1318592029</v>
      </c>
      <c r="CV37" s="108">
        <v>-7428277.7884409269</v>
      </c>
      <c r="DD37" s="107">
        <v>3458028.1318592029</v>
      </c>
      <c r="DE37" s="108">
        <v>-7428277.7884409269</v>
      </c>
      <c r="DM37" s="107"/>
      <c r="DN37" s="108"/>
      <c r="DV37" s="107"/>
      <c r="DW37" s="108"/>
      <c r="EE37" s="107"/>
      <c r="EF37" s="108"/>
      <c r="EN37" s="107"/>
      <c r="EO37" s="108"/>
      <c r="EW37" s="107"/>
      <c r="EX37" s="108"/>
      <c r="FF37" s="107"/>
      <c r="FG37" s="108"/>
      <c r="FO37" s="107"/>
      <c r="FP37" s="108"/>
      <c r="FX37" s="107"/>
      <c r="FY37" s="108"/>
      <c r="GG37" s="107"/>
      <c r="GH37" s="108"/>
    </row>
    <row r="38" spans="1:190" ht="18" x14ac:dyDescent="0.25">
      <c r="A38"/>
      <c r="AS38" s="109"/>
      <c r="AT38" s="110"/>
      <c r="AU38" s="107"/>
      <c r="AV38" s="107"/>
      <c r="BB38" s="109"/>
      <c r="BC38" s="110"/>
      <c r="BD38" s="107"/>
      <c r="BE38" s="107"/>
      <c r="BK38" s="109"/>
      <c r="BL38" s="110"/>
      <c r="BM38" s="107"/>
      <c r="BN38" s="107"/>
    </row>
    <row r="39" spans="1:190" x14ac:dyDescent="0.2">
      <c r="A39"/>
    </row>
    <row r="40" spans="1:190" x14ac:dyDescent="0.2">
      <c r="A40"/>
    </row>
    <row r="41" spans="1:190" x14ac:dyDescent="0.2">
      <c r="A41"/>
    </row>
    <row r="42" spans="1:190" x14ac:dyDescent="0.2">
      <c r="A42"/>
    </row>
    <row r="43" spans="1:190" x14ac:dyDescent="0.2">
      <c r="A43"/>
      <c r="AS43" s="107"/>
      <c r="AT43" s="108"/>
      <c r="BB43" s="107"/>
      <c r="BC43" s="108"/>
      <c r="BK43" s="107"/>
      <c r="BL43" s="108"/>
    </row>
    <row r="44" spans="1:190" x14ac:dyDescent="0.2">
      <c r="A44"/>
    </row>
    <row r="45" spans="1:190" x14ac:dyDescent="0.2">
      <c r="A45"/>
      <c r="AS45" s="107"/>
      <c r="AT45" s="108"/>
      <c r="BB45" s="107"/>
      <c r="BC45" s="108"/>
      <c r="BK45" s="107"/>
      <c r="BL45" s="108"/>
    </row>
    <row r="46" spans="1:190" x14ac:dyDescent="0.2">
      <c r="A46"/>
    </row>
    <row r="47" spans="1:190" x14ac:dyDescent="0.2">
      <c r="A47"/>
      <c r="AS47" s="107"/>
      <c r="AT47" s="108"/>
      <c r="BB47" s="107"/>
      <c r="BC47" s="108"/>
      <c r="BK47" s="107"/>
      <c r="BL47" s="108"/>
    </row>
    <row r="48" spans="1:190" x14ac:dyDescent="0.2">
      <c r="A48"/>
    </row>
    <row r="49" spans="1:64" x14ac:dyDescent="0.2">
      <c r="A49"/>
      <c r="AS49" s="107"/>
      <c r="AT49" s="108"/>
      <c r="BB49" s="107"/>
      <c r="BC49" s="108"/>
      <c r="BK49" s="107"/>
      <c r="BL49" s="108"/>
    </row>
    <row r="50" spans="1:64" x14ac:dyDescent="0.2">
      <c r="A50"/>
    </row>
    <row r="51" spans="1:64" x14ac:dyDescent="0.2">
      <c r="A51"/>
      <c r="AS51" s="107"/>
      <c r="AT51" s="108"/>
      <c r="BB51" s="107"/>
      <c r="BC51" s="108"/>
      <c r="BK51" s="107"/>
      <c r="BL51" s="108"/>
    </row>
    <row r="52" spans="1:64" x14ac:dyDescent="0.2">
      <c r="A52"/>
    </row>
    <row r="53" spans="1:64" x14ac:dyDescent="0.2">
      <c r="A53"/>
      <c r="AS53" s="107"/>
      <c r="AT53" s="108"/>
      <c r="BB53" s="107"/>
      <c r="BC53" s="108"/>
      <c r="BK53" s="107"/>
      <c r="BL53" s="108"/>
    </row>
    <row r="54" spans="1:64" x14ac:dyDescent="0.2">
      <c r="A54"/>
    </row>
    <row r="55" spans="1:64" x14ac:dyDescent="0.2">
      <c r="A55"/>
      <c r="AS55" s="107"/>
      <c r="AT55" s="108"/>
      <c r="BB55" s="107"/>
      <c r="BC55" s="108"/>
      <c r="BK55" s="107"/>
      <c r="BL55" s="108"/>
    </row>
    <row r="56" spans="1:64" x14ac:dyDescent="0.2">
      <c r="A56"/>
    </row>
    <row r="57" spans="1:64" x14ac:dyDescent="0.2">
      <c r="A57"/>
      <c r="AS57" s="107"/>
      <c r="AT57" s="108"/>
      <c r="BB57" s="107"/>
      <c r="BC57" s="108"/>
      <c r="BK57" s="107"/>
      <c r="BL57" s="108"/>
    </row>
    <row r="58" spans="1:64" x14ac:dyDescent="0.2">
      <c r="A58"/>
    </row>
    <row r="59" spans="1:64" x14ac:dyDescent="0.2">
      <c r="A59"/>
      <c r="AS59" s="107"/>
      <c r="AT59" s="108"/>
      <c r="BB59" s="107"/>
      <c r="BC59" s="108"/>
      <c r="BK59" s="107"/>
      <c r="BL59" s="108"/>
    </row>
    <row r="60" spans="1:64" x14ac:dyDescent="0.2">
      <c r="A60"/>
    </row>
    <row r="61" spans="1:64" x14ac:dyDescent="0.2">
      <c r="A61"/>
      <c r="AS61" s="107"/>
      <c r="AT61" s="108"/>
      <c r="BB61" s="107"/>
      <c r="BC61" s="108"/>
      <c r="BK61" s="107"/>
      <c r="BL61" s="108"/>
    </row>
    <row r="62" spans="1:64" x14ac:dyDescent="0.2">
      <c r="A62"/>
    </row>
    <row r="63" spans="1:64" x14ac:dyDescent="0.2">
      <c r="A63"/>
      <c r="AS63" s="107"/>
      <c r="AT63" s="108"/>
      <c r="BB63" s="107"/>
      <c r="BC63" s="108"/>
      <c r="BK63" s="107"/>
      <c r="BL63" s="108"/>
    </row>
    <row r="64" spans="1:64" x14ac:dyDescent="0.2">
      <c r="A64"/>
    </row>
    <row r="65" spans="1:64" x14ac:dyDescent="0.2">
      <c r="A65"/>
      <c r="AS65" s="107"/>
      <c r="AT65" s="108"/>
      <c r="BB65" s="107"/>
      <c r="BC65" s="108"/>
      <c r="BK65" s="107"/>
      <c r="BL65" s="108"/>
    </row>
    <row r="66" spans="1:64" x14ac:dyDescent="0.2">
      <c r="A66"/>
    </row>
    <row r="67" spans="1:64" x14ac:dyDescent="0.2">
      <c r="A67"/>
      <c r="AS67" s="107"/>
      <c r="AT67" s="108"/>
      <c r="BB67" s="107"/>
      <c r="BC67" s="108"/>
      <c r="BK67" s="107"/>
      <c r="BL67" s="108"/>
    </row>
    <row r="68" spans="1:64" x14ac:dyDescent="0.2">
      <c r="A68"/>
    </row>
    <row r="69" spans="1:64" x14ac:dyDescent="0.2">
      <c r="A69"/>
    </row>
    <row r="70" spans="1:64" x14ac:dyDescent="0.2">
      <c r="A7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</sheetData>
  <mergeCells count="27">
    <mergeCell ref="CL5:CS5"/>
    <mergeCell ref="CU5:DB5"/>
    <mergeCell ref="GP19:GP21"/>
    <mergeCell ref="GU5:GX5"/>
    <mergeCell ref="GP5:GS5"/>
    <mergeCell ref="DD5:DK5"/>
    <mergeCell ref="DM5:DT5"/>
    <mergeCell ref="DV5:EC5"/>
    <mergeCell ref="EE5:EL5"/>
    <mergeCell ref="EN5:EU5"/>
    <mergeCell ref="EW5:FD5"/>
    <mergeCell ref="FF5:FM5"/>
    <mergeCell ref="FO5:FV5"/>
    <mergeCell ref="FX5:GE5"/>
    <mergeCell ref="GG5:GN5"/>
    <mergeCell ref="A2:C2"/>
    <mergeCell ref="A3:C3"/>
    <mergeCell ref="E5:G5"/>
    <mergeCell ref="I5:P5"/>
    <mergeCell ref="R5:Y5"/>
    <mergeCell ref="BT5:CA5"/>
    <mergeCell ref="CC5:CJ5"/>
    <mergeCell ref="AA5:AH5"/>
    <mergeCell ref="AJ5:AQ5"/>
    <mergeCell ref="AS5:AZ5"/>
    <mergeCell ref="BB5:BI5"/>
    <mergeCell ref="BK5:BR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14" style="89" customWidth="1"/>
    <col min="2" max="2" width="11.28515625" style="89" customWidth="1"/>
    <col min="3" max="3" width="6.7109375" style="89" customWidth="1"/>
    <col min="4" max="4" width="42.42578125" style="89" bestFit="1" customWidth="1"/>
    <col min="5" max="5" width="11.28515625" style="95" customWidth="1"/>
    <col min="6" max="6" width="8.42578125" style="101" customWidth="1"/>
    <col min="7" max="8" width="8.42578125" style="92" customWidth="1"/>
    <col min="9" max="9" width="8" style="95" customWidth="1"/>
    <col min="10" max="10" width="5.140625" style="97" customWidth="1"/>
    <col min="11" max="11" width="4.140625" style="97" bestFit="1" customWidth="1"/>
    <col min="12" max="12" width="7.140625" style="102" bestFit="1" customWidth="1"/>
    <col min="13" max="13" width="2.85546875" style="97" customWidth="1"/>
    <col min="14" max="14" width="7.42578125" style="97" customWidth="1"/>
    <col min="15" max="15" width="3.85546875" style="95" bestFit="1" customWidth="1"/>
    <col min="16" max="16" width="12.42578125" style="103" bestFit="1" customWidth="1"/>
    <col min="17" max="17" width="1.7109375" style="89" customWidth="1"/>
    <col min="18" max="18" width="13.42578125" style="89" customWidth="1"/>
    <col min="19" max="20" width="10.140625" style="89" customWidth="1"/>
    <col min="21" max="21" width="2.28515625" style="89" customWidth="1"/>
    <col min="22" max="22" width="11.28515625" style="89" customWidth="1"/>
    <col min="23" max="23" width="12" style="89" bestFit="1" customWidth="1"/>
    <col min="24" max="24" width="3.28515625" style="89" customWidth="1"/>
    <col min="25" max="26" width="12" style="89" customWidth="1"/>
    <col min="27" max="27" width="13" style="95" bestFit="1" customWidth="1"/>
    <col min="28" max="30" width="10.42578125" style="89" bestFit="1" customWidth="1"/>
    <col min="31" max="31" width="10.28515625" style="89" bestFit="1" customWidth="1"/>
    <col min="32" max="32" width="10.42578125" style="89" bestFit="1" customWidth="1"/>
    <col min="33" max="33" width="10.28515625" style="89" bestFit="1" customWidth="1"/>
    <col min="34" max="34" width="10.42578125" style="89" bestFit="1" customWidth="1"/>
    <col min="35" max="36" width="10.28515625" style="89" bestFit="1" customWidth="1"/>
    <col min="37" max="37" width="10.42578125" style="89" bestFit="1" customWidth="1"/>
    <col min="38" max="38" width="10.28515625" style="89" bestFit="1" customWidth="1"/>
    <col min="39" max="41" width="10.42578125" style="89" bestFit="1" customWidth="1"/>
    <col min="42" max="43" width="10.28515625" style="89" bestFit="1" customWidth="1"/>
    <col min="44" max="44" width="8.42578125" style="89" bestFit="1" customWidth="1"/>
    <col min="45" max="45" width="7.85546875" style="89" bestFit="1" customWidth="1"/>
    <col min="46" max="16384" width="9.140625" style="89"/>
  </cols>
  <sheetData>
    <row r="1" spans="1:45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AA1" s="56"/>
    </row>
    <row r="2" spans="1:45" s="60" customFormat="1" ht="23.25" x14ac:dyDescent="0.35">
      <c r="A2" s="197"/>
      <c r="B2" s="197"/>
      <c r="C2" s="197"/>
      <c r="D2" s="197"/>
      <c r="E2" s="197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54"/>
      <c r="Z2" s="54"/>
      <c r="AA2" s="62"/>
      <c r="AB2" s="63"/>
    </row>
    <row r="3" spans="1:45" s="60" customFormat="1" ht="23.25" x14ac:dyDescent="0.35">
      <c r="A3" s="198"/>
      <c r="B3" s="198"/>
      <c r="C3" s="198"/>
      <c r="D3" s="198"/>
      <c r="E3" s="198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89"/>
      <c r="Z3" s="54"/>
      <c r="AA3" s="62"/>
      <c r="AB3" s="63"/>
    </row>
    <row r="4" spans="1:45" s="60" customFormat="1" ht="15.75" x14ac:dyDescent="0.2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V4" s="170" t="s">
        <v>102</v>
      </c>
      <c r="W4" s="172"/>
      <c r="X4" s="89"/>
      <c r="Y4" s="170" t="s">
        <v>103</v>
      </c>
      <c r="Z4" s="172"/>
      <c r="AA4" s="62"/>
      <c r="AB4" s="63"/>
    </row>
    <row r="5" spans="1:45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70" t="s">
        <v>12</v>
      </c>
      <c r="S5" s="171"/>
      <c r="T5" s="172"/>
      <c r="V5" s="170">
        <v>43101</v>
      </c>
      <c r="W5" s="172"/>
      <c r="X5" s="89"/>
      <c r="Y5" s="170">
        <v>43282</v>
      </c>
      <c r="Z5" s="172"/>
      <c r="AA5" s="62"/>
    </row>
    <row r="6" spans="1:45" s="74" customFormat="1" ht="13.35" customHeight="1" x14ac:dyDescent="0.25">
      <c r="A6" s="173" t="s">
        <v>39</v>
      </c>
      <c r="B6" s="199" t="s">
        <v>40</v>
      </c>
      <c r="C6" s="173" t="s">
        <v>41</v>
      </c>
      <c r="D6" s="118"/>
      <c r="E6" s="200" t="s">
        <v>42</v>
      </c>
      <c r="F6" s="176" t="s">
        <v>43</v>
      </c>
      <c r="G6" s="176" t="s">
        <v>44</v>
      </c>
      <c r="H6" s="176" t="s">
        <v>45</v>
      </c>
      <c r="I6" s="173" t="s">
        <v>101</v>
      </c>
      <c r="J6" s="179" t="s">
        <v>46</v>
      </c>
      <c r="K6" s="180"/>
      <c r="L6" s="185" t="s">
        <v>47</v>
      </c>
      <c r="M6" s="179" t="s">
        <v>48</v>
      </c>
      <c r="N6" s="180"/>
      <c r="O6" s="188" t="s">
        <v>49</v>
      </c>
      <c r="P6" s="189"/>
      <c r="Q6" s="71"/>
      <c r="R6" s="194" t="s">
        <v>13</v>
      </c>
      <c r="S6" s="176" t="s">
        <v>98</v>
      </c>
      <c r="T6" s="176" t="s">
        <v>99</v>
      </c>
      <c r="U6" s="60"/>
      <c r="V6" s="194" t="s">
        <v>104</v>
      </c>
      <c r="W6" s="176" t="s">
        <v>99</v>
      </c>
      <c r="X6" s="89"/>
      <c r="Y6" s="194" t="s">
        <v>104</v>
      </c>
      <c r="Z6" s="176" t="s">
        <v>99</v>
      </c>
      <c r="AA6" s="72"/>
      <c r="AB6" s="73" t="s">
        <v>50</v>
      </c>
      <c r="AC6" s="73" t="s">
        <v>51</v>
      </c>
      <c r="AD6" s="73" t="s">
        <v>52</v>
      </c>
      <c r="AE6" s="73" t="s">
        <v>53</v>
      </c>
      <c r="AF6" s="73" t="s">
        <v>54</v>
      </c>
      <c r="AG6" s="73" t="s">
        <v>55</v>
      </c>
      <c r="AH6" s="73" t="s">
        <v>56</v>
      </c>
      <c r="AI6" s="73" t="s">
        <v>57</v>
      </c>
      <c r="AJ6" s="73" t="s">
        <v>58</v>
      </c>
      <c r="AK6" s="73" t="s">
        <v>59</v>
      </c>
      <c r="AL6" s="73" t="s">
        <v>60</v>
      </c>
      <c r="AM6" s="73" t="s">
        <v>61</v>
      </c>
      <c r="AN6" s="73" t="s">
        <v>62</v>
      </c>
      <c r="AO6" s="73" t="s">
        <v>63</v>
      </c>
      <c r="AP6" s="73" t="s">
        <v>64</v>
      </c>
      <c r="AQ6" s="73" t="s">
        <v>65</v>
      </c>
      <c r="AR6" s="73" t="s">
        <v>66</v>
      </c>
      <c r="AS6" s="73" t="s">
        <v>67</v>
      </c>
    </row>
    <row r="7" spans="1:45" s="74" customFormat="1" ht="22.5" x14ac:dyDescent="0.25">
      <c r="A7" s="174"/>
      <c r="B7" s="199"/>
      <c r="C7" s="174"/>
      <c r="D7" s="119" t="s">
        <v>2</v>
      </c>
      <c r="E7" s="201"/>
      <c r="F7" s="177"/>
      <c r="G7" s="177"/>
      <c r="H7" s="177"/>
      <c r="I7" s="174"/>
      <c r="J7" s="181"/>
      <c r="K7" s="182"/>
      <c r="L7" s="186"/>
      <c r="M7" s="181"/>
      <c r="N7" s="182"/>
      <c r="O7" s="190"/>
      <c r="P7" s="191"/>
      <c r="Q7" s="71"/>
      <c r="R7" s="195"/>
      <c r="S7" s="177"/>
      <c r="T7" s="177"/>
      <c r="U7" s="60"/>
      <c r="V7" s="195"/>
      <c r="W7" s="177"/>
      <c r="X7" s="89"/>
      <c r="Y7" s="195"/>
      <c r="Z7" s="177"/>
      <c r="AA7" s="128" t="s">
        <v>68</v>
      </c>
      <c r="AB7" s="75">
        <v>43101</v>
      </c>
      <c r="AC7" s="75">
        <f>AB8</f>
        <v>43282</v>
      </c>
      <c r="AD7" s="75">
        <f t="shared" ref="AD7:AS7" si="0">AC8</f>
        <v>43466</v>
      </c>
      <c r="AE7" s="75">
        <f t="shared" si="0"/>
        <v>43647</v>
      </c>
      <c r="AF7" s="75">
        <f t="shared" si="0"/>
        <v>43831</v>
      </c>
      <c r="AG7" s="75">
        <f t="shared" si="0"/>
        <v>44013</v>
      </c>
      <c r="AH7" s="75">
        <f t="shared" si="0"/>
        <v>44197</v>
      </c>
      <c r="AI7" s="75">
        <f t="shared" si="0"/>
        <v>44378</v>
      </c>
      <c r="AJ7" s="75">
        <f t="shared" si="0"/>
        <v>44562</v>
      </c>
      <c r="AK7" s="75">
        <f t="shared" si="0"/>
        <v>44743</v>
      </c>
      <c r="AL7" s="75">
        <f t="shared" si="0"/>
        <v>44927</v>
      </c>
      <c r="AM7" s="75">
        <f t="shared" si="0"/>
        <v>45108</v>
      </c>
      <c r="AN7" s="75">
        <f t="shared" si="0"/>
        <v>45292</v>
      </c>
      <c r="AO7" s="75">
        <f t="shared" si="0"/>
        <v>45474</v>
      </c>
      <c r="AP7" s="75">
        <f t="shared" si="0"/>
        <v>45658</v>
      </c>
      <c r="AQ7" s="75">
        <f t="shared" si="0"/>
        <v>45839</v>
      </c>
      <c r="AR7" s="75">
        <f t="shared" si="0"/>
        <v>46023</v>
      </c>
      <c r="AS7" s="75">
        <f t="shared" si="0"/>
        <v>46204</v>
      </c>
    </row>
    <row r="8" spans="1:45" s="74" customFormat="1" ht="15.75" x14ac:dyDescent="0.25">
      <c r="A8" s="175"/>
      <c r="B8" s="199"/>
      <c r="C8" s="175"/>
      <c r="D8" s="120"/>
      <c r="E8" s="202"/>
      <c r="F8" s="178"/>
      <c r="G8" s="178"/>
      <c r="H8" s="178"/>
      <c r="I8" s="175"/>
      <c r="J8" s="183"/>
      <c r="K8" s="184"/>
      <c r="L8" s="187"/>
      <c r="M8" s="183"/>
      <c r="N8" s="184"/>
      <c r="O8" s="192"/>
      <c r="P8" s="193"/>
      <c r="Q8" s="71"/>
      <c r="R8" s="196"/>
      <c r="S8" s="178"/>
      <c r="T8" s="178"/>
      <c r="U8" s="60"/>
      <c r="V8" s="196"/>
      <c r="W8" s="178"/>
      <c r="X8" s="89"/>
      <c r="Y8" s="196"/>
      <c r="Z8" s="178"/>
      <c r="AA8" s="76"/>
      <c r="AB8" s="77">
        <v>43282</v>
      </c>
      <c r="AC8" s="77">
        <v>43466</v>
      </c>
      <c r="AD8" s="77">
        <v>43647</v>
      </c>
      <c r="AE8" s="77">
        <v>43831</v>
      </c>
      <c r="AF8" s="77">
        <v>44013</v>
      </c>
      <c r="AG8" s="77">
        <v>44197</v>
      </c>
      <c r="AH8" s="77">
        <v>44378</v>
      </c>
      <c r="AI8" s="77">
        <v>44562</v>
      </c>
      <c r="AJ8" s="77">
        <v>44743</v>
      </c>
      <c r="AK8" s="77">
        <v>44927</v>
      </c>
      <c r="AL8" s="77">
        <v>45108</v>
      </c>
      <c r="AM8" s="77">
        <v>45292</v>
      </c>
      <c r="AN8" s="77">
        <v>45474</v>
      </c>
      <c r="AO8" s="77">
        <v>45658</v>
      </c>
      <c r="AP8" s="77">
        <v>45839</v>
      </c>
      <c r="AQ8" s="77">
        <v>46023</v>
      </c>
      <c r="AR8" s="77">
        <v>46204</v>
      </c>
      <c r="AS8" s="77">
        <v>46388</v>
      </c>
    </row>
    <row r="9" spans="1:45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9"/>
      <c r="Z9" s="78"/>
      <c r="AA9" s="82"/>
    </row>
    <row r="10" spans="1:45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9"/>
      <c r="Z10" s="78"/>
      <c r="AA10" s="82"/>
    </row>
    <row r="11" spans="1:45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$H11-MAX($V$5,$G11)</f>
        <v>1565</v>
      </c>
      <c r="W11" s="127">
        <v>571328.91338508739</v>
      </c>
      <c r="Z11" s="78"/>
      <c r="AA11" s="126">
        <f t="shared" ref="AA11:AA21" si="1">SUM(AB11:AS11)</f>
        <v>571328.91338508739</v>
      </c>
      <c r="AB11" s="122">
        <f>MAX((MIN(AB$8,$H11)-MAX(AB$7,$G11))/$V11*$W11,0)</f>
        <v>66077.018097572407</v>
      </c>
      <c r="AC11" s="122">
        <f t="shared" ref="AC11:AS19" si="2">MAX((MIN(AC$8,$H11)-MAX(AC$7,$G11))/$V11*$W11,0)</f>
        <v>67172.217292559799</v>
      </c>
      <c r="AD11" s="122">
        <f t="shared" si="2"/>
        <v>66077.018097572407</v>
      </c>
      <c r="AE11" s="122">
        <f t="shared" si="2"/>
        <v>67172.217292559799</v>
      </c>
      <c r="AF11" s="122">
        <f t="shared" si="2"/>
        <v>66442.084495901538</v>
      </c>
      <c r="AG11" s="122">
        <f t="shared" si="2"/>
        <v>67172.217292559799</v>
      </c>
      <c r="AH11" s="122">
        <f t="shared" si="2"/>
        <v>66077.018097572407</v>
      </c>
      <c r="AI11" s="122">
        <f t="shared" si="2"/>
        <v>67172.217292559799</v>
      </c>
      <c r="AJ11" s="122">
        <f t="shared" si="2"/>
        <v>37966.905426229452</v>
      </c>
      <c r="AK11" s="122">
        <f t="shared" si="2"/>
        <v>0</v>
      </c>
      <c r="AL11" s="122">
        <f t="shared" si="2"/>
        <v>0</v>
      </c>
      <c r="AM11" s="122">
        <f t="shared" si="2"/>
        <v>0</v>
      </c>
      <c r="AN11" s="122">
        <f t="shared" si="2"/>
        <v>0</v>
      </c>
      <c r="AO11" s="122">
        <f t="shared" si="2"/>
        <v>0</v>
      </c>
      <c r="AP11" s="122">
        <f t="shared" si="2"/>
        <v>0</v>
      </c>
      <c r="AQ11" s="122">
        <f t="shared" si="2"/>
        <v>0</v>
      </c>
      <c r="AR11" s="122">
        <f t="shared" si="2"/>
        <v>0</v>
      </c>
      <c r="AS11" s="122">
        <f t="shared" si="2"/>
        <v>0</v>
      </c>
    </row>
    <row r="12" spans="1:45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3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19" si="4">$H12-MAX($V$5,$G12)</f>
        <v>1592</v>
      </c>
      <c r="W12" s="127">
        <v>592197.60565169132</v>
      </c>
      <c r="Z12" s="78"/>
      <c r="AA12" s="126">
        <f t="shared" si="1"/>
        <v>592197.60565169132</v>
      </c>
      <c r="AB12" s="122">
        <f t="shared" ref="AB12:AB19" si="5">MAX((MIN(AB$8,$H12)-MAX(AB$7,$G12))/$V12*$W12,0)</f>
        <v>67328.999135022692</v>
      </c>
      <c r="AC12" s="122">
        <f t="shared" si="2"/>
        <v>68444.949396929151</v>
      </c>
      <c r="AD12" s="122">
        <f t="shared" si="2"/>
        <v>67328.999135022692</v>
      </c>
      <c r="AE12" s="122">
        <f t="shared" si="2"/>
        <v>68444.949396929151</v>
      </c>
      <c r="AF12" s="122">
        <f t="shared" si="2"/>
        <v>67700.982555658178</v>
      </c>
      <c r="AG12" s="122">
        <f t="shared" si="2"/>
        <v>68444.949396929151</v>
      </c>
      <c r="AH12" s="122">
        <f t="shared" si="2"/>
        <v>67328.999135022692</v>
      </c>
      <c r="AI12" s="122">
        <f t="shared" si="2"/>
        <v>68444.949396929151</v>
      </c>
      <c r="AJ12" s="122">
        <f t="shared" si="2"/>
        <v>48729.828103248467</v>
      </c>
      <c r="AK12" s="122">
        <f t="shared" si="2"/>
        <v>0</v>
      </c>
      <c r="AL12" s="122">
        <f t="shared" si="2"/>
        <v>0</v>
      </c>
      <c r="AM12" s="122">
        <f t="shared" si="2"/>
        <v>0</v>
      </c>
      <c r="AN12" s="122">
        <f t="shared" si="2"/>
        <v>0</v>
      </c>
      <c r="AO12" s="122">
        <f t="shared" si="2"/>
        <v>0</v>
      </c>
      <c r="AP12" s="122">
        <f t="shared" si="2"/>
        <v>0</v>
      </c>
      <c r="AQ12" s="122">
        <f t="shared" si="2"/>
        <v>0</v>
      </c>
      <c r="AR12" s="122">
        <f t="shared" si="2"/>
        <v>0</v>
      </c>
      <c r="AS12" s="122">
        <f t="shared" si="2"/>
        <v>0</v>
      </c>
    </row>
    <row r="13" spans="1:45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3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4"/>
        <v>1614</v>
      </c>
      <c r="W13" s="127">
        <v>613378.92943818215</v>
      </c>
      <c r="Z13" s="78"/>
      <c r="AA13" s="126">
        <f t="shared" si="1"/>
        <v>613378.92943818215</v>
      </c>
      <c r="AB13" s="122">
        <f t="shared" si="5"/>
        <v>68786.608567726755</v>
      </c>
      <c r="AC13" s="122">
        <f t="shared" si="2"/>
        <v>69926.718101998456</v>
      </c>
      <c r="AD13" s="122">
        <f t="shared" si="2"/>
        <v>68786.608567726755</v>
      </c>
      <c r="AE13" s="122">
        <f t="shared" si="2"/>
        <v>69926.718101998456</v>
      </c>
      <c r="AF13" s="122">
        <f t="shared" si="2"/>
        <v>69166.64507915065</v>
      </c>
      <c r="AG13" s="122">
        <f t="shared" si="2"/>
        <v>69926.718101998456</v>
      </c>
      <c r="AH13" s="122">
        <f t="shared" si="2"/>
        <v>68786.608567726755</v>
      </c>
      <c r="AI13" s="122">
        <f t="shared" si="2"/>
        <v>69926.718101998456</v>
      </c>
      <c r="AJ13" s="122">
        <f t="shared" si="2"/>
        <v>58145.586247857413</v>
      </c>
      <c r="AK13" s="122">
        <f t="shared" si="2"/>
        <v>0</v>
      </c>
      <c r="AL13" s="122">
        <f t="shared" si="2"/>
        <v>0</v>
      </c>
      <c r="AM13" s="122">
        <f t="shared" si="2"/>
        <v>0</v>
      </c>
      <c r="AN13" s="122">
        <f t="shared" si="2"/>
        <v>0</v>
      </c>
      <c r="AO13" s="122">
        <f t="shared" si="2"/>
        <v>0</v>
      </c>
      <c r="AP13" s="122">
        <f t="shared" si="2"/>
        <v>0</v>
      </c>
      <c r="AQ13" s="122">
        <f t="shared" si="2"/>
        <v>0</v>
      </c>
      <c r="AR13" s="122">
        <f t="shared" si="2"/>
        <v>0</v>
      </c>
      <c r="AS13" s="122">
        <f t="shared" si="2"/>
        <v>0</v>
      </c>
    </row>
    <row r="14" spans="1:45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3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4"/>
        <v>1638</v>
      </c>
      <c r="W14" s="127">
        <v>632606.1912113959</v>
      </c>
      <c r="Z14" s="78"/>
      <c r="AA14" s="126">
        <f t="shared" si="1"/>
        <v>632606.1912113959</v>
      </c>
      <c r="AB14" s="122">
        <f t="shared" si="5"/>
        <v>69903.370335325191</v>
      </c>
      <c r="AC14" s="122">
        <f t="shared" si="2"/>
        <v>71061.989733148264</v>
      </c>
      <c r="AD14" s="122">
        <f t="shared" si="2"/>
        <v>69903.370335325191</v>
      </c>
      <c r="AE14" s="122">
        <f t="shared" si="2"/>
        <v>71061.989733148264</v>
      </c>
      <c r="AF14" s="122">
        <f t="shared" si="2"/>
        <v>70289.576801266201</v>
      </c>
      <c r="AG14" s="122">
        <f t="shared" si="2"/>
        <v>71061.989733148264</v>
      </c>
      <c r="AH14" s="122">
        <f t="shared" si="2"/>
        <v>69903.370335325191</v>
      </c>
      <c r="AI14" s="122">
        <f t="shared" si="2"/>
        <v>71061.989733148264</v>
      </c>
      <c r="AJ14" s="122">
        <f t="shared" si="2"/>
        <v>68358.544471561094</v>
      </c>
      <c r="AK14" s="122">
        <f t="shared" si="2"/>
        <v>0</v>
      </c>
      <c r="AL14" s="122">
        <f t="shared" si="2"/>
        <v>0</v>
      </c>
      <c r="AM14" s="122">
        <f t="shared" si="2"/>
        <v>0</v>
      </c>
      <c r="AN14" s="122">
        <f t="shared" si="2"/>
        <v>0</v>
      </c>
      <c r="AO14" s="122">
        <f t="shared" si="2"/>
        <v>0</v>
      </c>
      <c r="AP14" s="122">
        <f t="shared" si="2"/>
        <v>0</v>
      </c>
      <c r="AQ14" s="122">
        <f t="shared" si="2"/>
        <v>0</v>
      </c>
      <c r="AR14" s="122">
        <f t="shared" si="2"/>
        <v>0</v>
      </c>
      <c r="AS14" s="122">
        <f t="shared" si="2"/>
        <v>0</v>
      </c>
    </row>
    <row r="15" spans="1:45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3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4"/>
        <v>1646</v>
      </c>
      <c r="W15" s="127">
        <v>639411.63717973791</v>
      </c>
      <c r="Z15" s="78"/>
      <c r="AA15" s="126">
        <f t="shared" si="1"/>
        <v>639411.63717973779</v>
      </c>
      <c r="AB15" s="122">
        <f t="shared" si="5"/>
        <v>70311.972253664979</v>
      </c>
      <c r="AC15" s="122">
        <f t="shared" si="2"/>
        <v>71477.364058974345</v>
      </c>
      <c r="AD15" s="122">
        <f t="shared" si="2"/>
        <v>70311.972253664979</v>
      </c>
      <c r="AE15" s="122">
        <f t="shared" si="2"/>
        <v>71477.364058974345</v>
      </c>
      <c r="AF15" s="122">
        <f t="shared" si="2"/>
        <v>70700.436188768101</v>
      </c>
      <c r="AG15" s="122">
        <f t="shared" si="2"/>
        <v>71477.364058974345</v>
      </c>
      <c r="AH15" s="122">
        <f t="shared" si="2"/>
        <v>70311.972253664979</v>
      </c>
      <c r="AI15" s="122">
        <f t="shared" si="2"/>
        <v>71477.364058974345</v>
      </c>
      <c r="AJ15" s="122">
        <f t="shared" si="2"/>
        <v>70311.972253664979</v>
      </c>
      <c r="AK15" s="122">
        <f t="shared" si="2"/>
        <v>1553.8557404124856</v>
      </c>
      <c r="AL15" s="122">
        <f t="shared" si="2"/>
        <v>0</v>
      </c>
      <c r="AM15" s="122">
        <f t="shared" si="2"/>
        <v>0</v>
      </c>
      <c r="AN15" s="122">
        <f t="shared" si="2"/>
        <v>0</v>
      </c>
      <c r="AO15" s="122">
        <f t="shared" si="2"/>
        <v>0</v>
      </c>
      <c r="AP15" s="122">
        <f t="shared" si="2"/>
        <v>0</v>
      </c>
      <c r="AQ15" s="122">
        <f t="shared" si="2"/>
        <v>0</v>
      </c>
      <c r="AR15" s="122">
        <f t="shared" si="2"/>
        <v>0</v>
      </c>
      <c r="AS15" s="122">
        <f t="shared" si="2"/>
        <v>0</v>
      </c>
    </row>
    <row r="16" spans="1:45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3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4"/>
        <v>1919</v>
      </c>
      <c r="W16" s="127">
        <v>609343.70265854849</v>
      </c>
      <c r="Z16" s="78"/>
      <c r="AA16" s="126">
        <f t="shared" si="1"/>
        <v>609343.70265854837</v>
      </c>
      <c r="AB16" s="122">
        <f t="shared" si="5"/>
        <v>0</v>
      </c>
      <c r="AC16" s="122">
        <f t="shared" si="2"/>
        <v>0</v>
      </c>
      <c r="AD16" s="122">
        <f t="shared" si="2"/>
        <v>0</v>
      </c>
      <c r="AE16" s="122">
        <f t="shared" si="2"/>
        <v>29530.466048590417</v>
      </c>
      <c r="AF16" s="122">
        <f t="shared" si="2"/>
        <v>57790.804525198451</v>
      </c>
      <c r="AG16" s="122">
        <f t="shared" si="2"/>
        <v>58425.868311189639</v>
      </c>
      <c r="AH16" s="122">
        <f t="shared" si="2"/>
        <v>57473.272632202854</v>
      </c>
      <c r="AI16" s="122">
        <f t="shared" si="2"/>
        <v>58425.868311189639</v>
      </c>
      <c r="AJ16" s="122">
        <f t="shared" si="2"/>
        <v>57473.272632202854</v>
      </c>
      <c r="AK16" s="122">
        <f t="shared" si="2"/>
        <v>58425.868311189639</v>
      </c>
      <c r="AL16" s="122">
        <f t="shared" si="2"/>
        <v>57473.272632202854</v>
      </c>
      <c r="AM16" s="122">
        <f t="shared" si="2"/>
        <v>58425.868311189639</v>
      </c>
      <c r="AN16" s="122">
        <f t="shared" si="2"/>
        <v>57790.804525198451</v>
      </c>
      <c r="AO16" s="122">
        <f t="shared" si="2"/>
        <v>58108.336418194041</v>
      </c>
      <c r="AP16" s="122">
        <f t="shared" si="2"/>
        <v>0</v>
      </c>
      <c r="AQ16" s="122">
        <f t="shared" si="2"/>
        <v>0</v>
      </c>
      <c r="AR16" s="122">
        <f t="shared" si="2"/>
        <v>0</v>
      </c>
      <c r="AS16" s="122">
        <f t="shared" si="2"/>
        <v>0</v>
      </c>
    </row>
    <row r="17" spans="1:45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3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4"/>
        <v>2922</v>
      </c>
      <c r="W17" s="127">
        <v>1815037.6220245156</v>
      </c>
      <c r="Z17" s="78"/>
      <c r="AA17" s="126">
        <f t="shared" si="1"/>
        <v>1815037.6220245161</v>
      </c>
      <c r="AB17" s="122">
        <f t="shared" si="5"/>
        <v>111809.29909801944</v>
      </c>
      <c r="AC17" s="122">
        <f t="shared" si="2"/>
        <v>114293.95018908654</v>
      </c>
      <c r="AD17" s="122">
        <f t="shared" si="2"/>
        <v>112430.46187078622</v>
      </c>
      <c r="AE17" s="122">
        <f t="shared" si="2"/>
        <v>114293.95018908654</v>
      </c>
      <c r="AF17" s="122">
        <f t="shared" si="2"/>
        <v>113051.624643553</v>
      </c>
      <c r="AG17" s="122">
        <f t="shared" si="2"/>
        <v>114293.95018908654</v>
      </c>
      <c r="AH17" s="122">
        <f t="shared" si="2"/>
        <v>112430.46187078622</v>
      </c>
      <c r="AI17" s="122">
        <f t="shared" si="2"/>
        <v>114293.95018908654</v>
      </c>
      <c r="AJ17" s="122">
        <f t="shared" si="2"/>
        <v>112430.46187078622</v>
      </c>
      <c r="AK17" s="122">
        <f t="shared" si="2"/>
        <v>114293.95018908654</v>
      </c>
      <c r="AL17" s="122">
        <f t="shared" si="2"/>
        <v>112430.46187078622</v>
      </c>
      <c r="AM17" s="122">
        <f t="shared" si="2"/>
        <v>114293.95018908654</v>
      </c>
      <c r="AN17" s="122">
        <f t="shared" si="2"/>
        <v>113051.624643553</v>
      </c>
      <c r="AO17" s="122">
        <f t="shared" si="2"/>
        <v>114293.95018908654</v>
      </c>
      <c r="AP17" s="122">
        <f t="shared" si="2"/>
        <v>112430.46187078622</v>
      </c>
      <c r="AQ17" s="122">
        <f t="shared" si="2"/>
        <v>114293.95018908654</v>
      </c>
      <c r="AR17" s="122">
        <f t="shared" si="2"/>
        <v>621.16277276677465</v>
      </c>
      <c r="AS17" s="122">
        <f t="shared" si="2"/>
        <v>0</v>
      </c>
    </row>
    <row r="18" spans="1:45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3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4"/>
        <v>2922</v>
      </c>
      <c r="W18" s="127">
        <v>1270526.3354171608</v>
      </c>
      <c r="Z18" s="78"/>
      <c r="AA18" s="126">
        <f t="shared" si="1"/>
        <v>1270526.3354171608</v>
      </c>
      <c r="AB18" s="122">
        <f t="shared" si="5"/>
        <v>78266.509368613595</v>
      </c>
      <c r="AC18" s="122">
        <f t="shared" si="2"/>
        <v>80005.765132360568</v>
      </c>
      <c r="AD18" s="122">
        <f t="shared" si="2"/>
        <v>78701.323309550338</v>
      </c>
      <c r="AE18" s="122">
        <f t="shared" si="2"/>
        <v>80005.765132360568</v>
      </c>
      <c r="AF18" s="122">
        <f t="shared" si="2"/>
        <v>79136.137250487081</v>
      </c>
      <c r="AG18" s="122">
        <f t="shared" si="2"/>
        <v>80005.765132360568</v>
      </c>
      <c r="AH18" s="122">
        <f t="shared" si="2"/>
        <v>78701.323309550338</v>
      </c>
      <c r="AI18" s="122">
        <f t="shared" si="2"/>
        <v>80005.765132360568</v>
      </c>
      <c r="AJ18" s="122">
        <f t="shared" si="2"/>
        <v>78701.323309550338</v>
      </c>
      <c r="AK18" s="122">
        <f t="shared" si="2"/>
        <v>80005.765132360568</v>
      </c>
      <c r="AL18" s="122">
        <f t="shared" si="2"/>
        <v>78701.323309550338</v>
      </c>
      <c r="AM18" s="122">
        <f t="shared" si="2"/>
        <v>80005.765132360568</v>
      </c>
      <c r="AN18" s="122">
        <f t="shared" si="2"/>
        <v>79136.137250487081</v>
      </c>
      <c r="AO18" s="122">
        <f t="shared" si="2"/>
        <v>80005.765132360568</v>
      </c>
      <c r="AP18" s="122">
        <f t="shared" si="2"/>
        <v>78701.323309550338</v>
      </c>
      <c r="AQ18" s="122">
        <f t="shared" si="2"/>
        <v>80005.765132360568</v>
      </c>
      <c r="AR18" s="122">
        <f t="shared" si="2"/>
        <v>434.8139409367422</v>
      </c>
      <c r="AS18" s="122">
        <f t="shared" si="2"/>
        <v>0</v>
      </c>
    </row>
    <row r="19" spans="1:45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3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4"/>
        <v>2032</v>
      </c>
      <c r="W19" s="127">
        <v>993209.78163609246</v>
      </c>
      <c r="Z19" s="78"/>
      <c r="AA19" s="126">
        <f t="shared" si="1"/>
        <v>993209.78163609223</v>
      </c>
      <c r="AB19" s="122">
        <f t="shared" si="5"/>
        <v>88469.965785498382</v>
      </c>
      <c r="AC19" s="122">
        <f t="shared" si="2"/>
        <v>89936.318809567427</v>
      </c>
      <c r="AD19" s="122">
        <f t="shared" si="2"/>
        <v>88469.965785498382</v>
      </c>
      <c r="AE19" s="122">
        <f t="shared" si="2"/>
        <v>89936.318809567427</v>
      </c>
      <c r="AF19" s="122">
        <f t="shared" si="2"/>
        <v>88958.750126854735</v>
      </c>
      <c r="AG19" s="122">
        <f t="shared" si="2"/>
        <v>89936.318809567427</v>
      </c>
      <c r="AH19" s="122">
        <f t="shared" si="2"/>
        <v>88469.965785498382</v>
      </c>
      <c r="AI19" s="122">
        <f t="shared" si="2"/>
        <v>89936.318809567427</v>
      </c>
      <c r="AJ19" s="122">
        <f t="shared" si="2"/>
        <v>88469.965785498382</v>
      </c>
      <c r="AK19" s="122">
        <f t="shared" si="2"/>
        <v>89936.318809567427</v>
      </c>
      <c r="AL19" s="122">
        <f t="shared" si="2"/>
        <v>88469.965785498382</v>
      </c>
      <c r="AM19" s="122">
        <f t="shared" si="2"/>
        <v>12219.608533908618</v>
      </c>
      <c r="AN19" s="122">
        <f t="shared" si="2"/>
        <v>0</v>
      </c>
      <c r="AO19" s="122">
        <f t="shared" si="2"/>
        <v>0</v>
      </c>
      <c r="AP19" s="122">
        <f t="shared" si="2"/>
        <v>0</v>
      </c>
      <c r="AQ19" s="122">
        <f t="shared" si="2"/>
        <v>0</v>
      </c>
      <c r="AR19" s="122">
        <f t="shared" si="2"/>
        <v>0</v>
      </c>
      <c r="AS19" s="122">
        <f t="shared" si="2"/>
        <v>0</v>
      </c>
    </row>
    <row r="20" spans="1:45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3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/>
      <c r="W20" s="121"/>
      <c r="Y20" s="125">
        <f>$H20-MAX($Y$5,$G20)</f>
        <v>1644</v>
      </c>
      <c r="Z20" s="127">
        <v>8040.4976160704846</v>
      </c>
      <c r="AA20" s="126">
        <f t="shared" si="1"/>
        <v>8040.4976160704837</v>
      </c>
      <c r="AB20" s="129"/>
      <c r="AC20" s="122">
        <f t="shared" ref="AC20:AS21" si="6">MAX((MIN(AC$8,$H20)-MAX(AC$7,$G20))/$Y20*$Z20,0)</f>
        <v>899.9097088546041</v>
      </c>
      <c r="AD20" s="122">
        <f t="shared" si="6"/>
        <v>885.23726794936601</v>
      </c>
      <c r="AE20" s="122">
        <f t="shared" si="6"/>
        <v>899.9097088546041</v>
      </c>
      <c r="AF20" s="122">
        <f t="shared" si="6"/>
        <v>890.12808158444545</v>
      </c>
      <c r="AG20" s="122">
        <f t="shared" si="6"/>
        <v>899.9097088546041</v>
      </c>
      <c r="AH20" s="122">
        <f t="shared" si="6"/>
        <v>885.23726794936601</v>
      </c>
      <c r="AI20" s="122">
        <f t="shared" si="6"/>
        <v>899.9097088546041</v>
      </c>
      <c r="AJ20" s="122">
        <f t="shared" si="6"/>
        <v>885.23726794936601</v>
      </c>
      <c r="AK20" s="122">
        <f t="shared" si="6"/>
        <v>895.01889521952478</v>
      </c>
      <c r="AL20" s="122">
        <f t="shared" si="6"/>
        <v>0</v>
      </c>
      <c r="AM20" s="122">
        <f t="shared" si="6"/>
        <v>0</v>
      </c>
      <c r="AN20" s="122">
        <f t="shared" si="6"/>
        <v>0</v>
      </c>
      <c r="AO20" s="122">
        <f t="shared" si="6"/>
        <v>0</v>
      </c>
      <c r="AP20" s="122">
        <f t="shared" si="6"/>
        <v>0</v>
      </c>
      <c r="AQ20" s="122">
        <f t="shared" si="6"/>
        <v>0</v>
      </c>
      <c r="AR20" s="122">
        <f t="shared" si="6"/>
        <v>0</v>
      </c>
      <c r="AS20" s="122">
        <f t="shared" si="6"/>
        <v>0</v>
      </c>
    </row>
    <row r="21" spans="1:45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3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/>
      <c r="W21" s="121"/>
      <c r="Y21" s="125">
        <f>$H21-MAX($Y$5,$G21)</f>
        <v>1644</v>
      </c>
      <c r="Z21" s="127">
        <v>9380.5805520822323</v>
      </c>
      <c r="AA21" s="126">
        <f t="shared" si="1"/>
        <v>9380.5805520822341</v>
      </c>
      <c r="AB21" s="129"/>
      <c r="AC21" s="122">
        <f t="shared" si="6"/>
        <v>1049.8946603303716</v>
      </c>
      <c r="AD21" s="122">
        <f t="shared" si="6"/>
        <v>1032.7768126075937</v>
      </c>
      <c r="AE21" s="122">
        <f t="shared" si="6"/>
        <v>1049.8946603303716</v>
      </c>
      <c r="AF21" s="122">
        <f t="shared" si="6"/>
        <v>1038.4827618485197</v>
      </c>
      <c r="AG21" s="122">
        <f t="shared" si="6"/>
        <v>1049.8946603303716</v>
      </c>
      <c r="AH21" s="122">
        <f t="shared" si="6"/>
        <v>1032.7768126075937</v>
      </c>
      <c r="AI21" s="122">
        <f t="shared" si="6"/>
        <v>1049.8946603303716</v>
      </c>
      <c r="AJ21" s="122">
        <f t="shared" si="6"/>
        <v>1032.7768126075937</v>
      </c>
      <c r="AK21" s="122">
        <f t="shared" si="6"/>
        <v>1044.1887110894456</v>
      </c>
      <c r="AL21" s="122">
        <f t="shared" si="6"/>
        <v>0</v>
      </c>
      <c r="AM21" s="122">
        <f t="shared" si="6"/>
        <v>0</v>
      </c>
      <c r="AN21" s="122">
        <f t="shared" si="6"/>
        <v>0</v>
      </c>
      <c r="AO21" s="122">
        <f t="shared" si="6"/>
        <v>0</v>
      </c>
      <c r="AP21" s="122">
        <f t="shared" si="6"/>
        <v>0</v>
      </c>
      <c r="AQ21" s="122">
        <f t="shared" si="6"/>
        <v>0</v>
      </c>
      <c r="AR21" s="122">
        <f t="shared" si="6"/>
        <v>0</v>
      </c>
      <c r="AS21" s="122">
        <f t="shared" si="6"/>
        <v>0</v>
      </c>
    </row>
    <row r="22" spans="1:45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91">
        <f>SUM(W11:W21)</f>
        <v>7737040.7186024124</v>
      </c>
      <c r="X22" s="89"/>
      <c r="Y22" s="89"/>
      <c r="Z22" s="91">
        <f>SUM(Z11:Z21)</f>
        <v>17421.078168152715</v>
      </c>
      <c r="AA22" s="123">
        <f>SUM(AA11:AA21)</f>
        <v>7754461.7967705652</v>
      </c>
      <c r="AB22" s="123">
        <f t="shared" ref="AB22:AS22" si="7">SUM(AB11:AB21)</f>
        <v>620953.7426414435</v>
      </c>
      <c r="AC22" s="123">
        <f t="shared" si="7"/>
        <v>634269.07708380965</v>
      </c>
      <c r="AD22" s="123">
        <f t="shared" si="7"/>
        <v>623927.73343570391</v>
      </c>
      <c r="AE22" s="123">
        <f t="shared" si="7"/>
        <v>663799.54313240002</v>
      </c>
      <c r="AF22" s="123">
        <f t="shared" si="7"/>
        <v>685165.65251027094</v>
      </c>
      <c r="AG22" s="123">
        <f t="shared" si="7"/>
        <v>692694.94539499923</v>
      </c>
      <c r="AH22" s="123">
        <f t="shared" si="7"/>
        <v>681401.00606790674</v>
      </c>
      <c r="AI22" s="123">
        <f t="shared" si="7"/>
        <v>692694.94539499923</v>
      </c>
      <c r="AJ22" s="123">
        <f t="shared" si="7"/>
        <v>622505.87418115605</v>
      </c>
      <c r="AK22" s="123">
        <f t="shared" si="7"/>
        <v>346154.96578892565</v>
      </c>
      <c r="AL22" s="123">
        <f t="shared" si="7"/>
        <v>337075.02359803778</v>
      </c>
      <c r="AM22" s="123">
        <f t="shared" si="7"/>
        <v>264945.19216654537</v>
      </c>
      <c r="AN22" s="123">
        <f t="shared" si="7"/>
        <v>249978.56641923854</v>
      </c>
      <c r="AO22" s="123">
        <f t="shared" si="7"/>
        <v>252408.05173964115</v>
      </c>
      <c r="AP22" s="123">
        <f t="shared" si="7"/>
        <v>191131.78518033656</v>
      </c>
      <c r="AQ22" s="123">
        <f t="shared" si="7"/>
        <v>194299.71532144712</v>
      </c>
      <c r="AR22" s="123">
        <f t="shared" si="7"/>
        <v>1055.9767137035169</v>
      </c>
      <c r="AS22" s="123">
        <f t="shared" si="7"/>
        <v>0</v>
      </c>
    </row>
    <row r="23" spans="1:45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5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5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AA25" s="69"/>
    </row>
    <row r="26" spans="1:45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AA26" s="69"/>
    </row>
    <row r="27" spans="1:45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AA27" s="69"/>
    </row>
    <row r="28" spans="1:45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AA28" s="98"/>
    </row>
    <row r="29" spans="1:45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AA29" s="100"/>
      <c r="AB29" s="63"/>
      <c r="AC29" s="63"/>
      <c r="AD29" s="63"/>
      <c r="AE29" s="63"/>
      <c r="AF29" s="63"/>
      <c r="AG29" s="63"/>
      <c r="AH29" s="63"/>
      <c r="AI29" s="63"/>
      <c r="AJ29" s="63"/>
    </row>
    <row r="30" spans="1:45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5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AA31" s="89"/>
    </row>
    <row r="32" spans="1:45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6">
    <mergeCell ref="V4:W4"/>
    <mergeCell ref="Y4:Z4"/>
    <mergeCell ref="Z6:Z8"/>
    <mergeCell ref="V6:V8"/>
    <mergeCell ref="V5:W5"/>
    <mergeCell ref="Y6:Y8"/>
    <mergeCell ref="Y5:Z5"/>
    <mergeCell ref="W6:W8"/>
    <mergeCell ref="A2:E2"/>
    <mergeCell ref="A3:E3"/>
    <mergeCell ref="A6:A8"/>
    <mergeCell ref="B6:B8"/>
    <mergeCell ref="C6:C8"/>
    <mergeCell ref="E6:E8"/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21.28515625" style="89" customWidth="1"/>
    <col min="2" max="2" width="12.140625" style="89" bestFit="1" customWidth="1"/>
    <col min="3" max="3" width="8.7109375" style="89" bestFit="1" customWidth="1"/>
    <col min="4" max="4" width="45.42578125" style="89" bestFit="1" customWidth="1"/>
    <col min="5" max="5" width="12.42578125" style="95" bestFit="1" customWidth="1"/>
    <col min="6" max="6" width="8.42578125" style="101" customWidth="1"/>
    <col min="7" max="7" width="9.28515625" style="92" bestFit="1" customWidth="1"/>
    <col min="8" max="8" width="8.42578125" style="92" bestFit="1" customWidth="1"/>
    <col min="9" max="9" width="14.42578125" style="95" bestFit="1" customWidth="1"/>
    <col min="10" max="10" width="4.28515625" style="97" bestFit="1" customWidth="1"/>
    <col min="11" max="11" width="4" style="97" bestFit="1" customWidth="1"/>
    <col min="12" max="12" width="7.140625" style="102" bestFit="1" customWidth="1"/>
    <col min="13" max="13" width="2.85546875" style="97" customWidth="1"/>
    <col min="14" max="14" width="8.42578125" style="97" bestFit="1" customWidth="1"/>
    <col min="15" max="15" width="4.28515625" style="95" bestFit="1" customWidth="1"/>
    <col min="16" max="16" width="12.42578125" style="103" bestFit="1" customWidth="1"/>
    <col min="17" max="17" width="1.7109375" style="89" customWidth="1"/>
    <col min="18" max="18" width="23" style="89" bestFit="1" customWidth="1"/>
    <col min="19" max="19" width="10.28515625" style="89" bestFit="1" customWidth="1"/>
    <col min="20" max="20" width="11.28515625" style="89" bestFit="1" customWidth="1"/>
    <col min="21" max="21" width="2.28515625" style="89" customWidth="1"/>
    <col min="22" max="22" width="17.42578125" style="89" bestFit="1" customWidth="1"/>
    <col min="23" max="23" width="11.28515625" style="89" bestFit="1" customWidth="1"/>
    <col min="24" max="24" width="3.28515625" style="89" customWidth="1"/>
    <col min="25" max="25" width="11.28515625" style="95" bestFit="1" customWidth="1"/>
    <col min="26" max="26" width="8.7109375" style="95" bestFit="1" customWidth="1"/>
    <col min="27" max="28" width="9" style="95" bestFit="1" customWidth="1"/>
    <col min="29" max="29" width="8.7109375" style="95" bestFit="1" customWidth="1"/>
    <col min="30" max="31" width="10.28515625" style="89" bestFit="1" customWidth="1"/>
    <col min="32" max="32" width="9.42578125" style="89" bestFit="1" customWidth="1"/>
    <col min="33" max="34" width="10.28515625" style="89" bestFit="1" customWidth="1"/>
    <col min="35" max="35" width="9.85546875" style="89" bestFit="1" customWidth="1"/>
    <col min="36" max="36" width="9.42578125" style="89" bestFit="1" customWidth="1"/>
    <col min="37" max="37" width="9.85546875" style="89" bestFit="1" customWidth="1"/>
    <col min="38" max="38" width="10.28515625" style="89" bestFit="1" customWidth="1"/>
    <col min="39" max="39" width="9" style="89" bestFit="1" customWidth="1"/>
    <col min="40" max="41" width="8.7109375" style="89" bestFit="1" customWidth="1"/>
    <col min="42" max="44" width="9" style="89" bestFit="1" customWidth="1"/>
    <col min="45" max="47" width="8.7109375" style="89" bestFit="1" customWidth="1"/>
    <col min="48" max="48" width="9.140625" style="89"/>
    <col min="49" max="49" width="10.28515625" style="89" bestFit="1" customWidth="1"/>
    <col min="50" max="16384" width="9.140625" style="89"/>
  </cols>
  <sheetData>
    <row r="1" spans="1:49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Y1" s="56"/>
      <c r="Z1" s="56"/>
      <c r="AA1" s="56"/>
      <c r="AB1" s="56"/>
      <c r="AC1" s="56"/>
    </row>
    <row r="2" spans="1:49" s="60" customFormat="1" ht="23.25" x14ac:dyDescent="0.35">
      <c r="A2" s="197"/>
      <c r="B2" s="197"/>
      <c r="C2" s="197"/>
      <c r="D2" s="197"/>
      <c r="E2" s="197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62"/>
      <c r="Z2" s="62"/>
      <c r="AA2" s="62"/>
      <c r="AB2" s="62"/>
      <c r="AC2" s="62"/>
      <c r="AD2" s="63"/>
    </row>
    <row r="3" spans="1:49" s="60" customFormat="1" ht="23.25" x14ac:dyDescent="0.35">
      <c r="A3" s="198"/>
      <c r="B3" s="198"/>
      <c r="C3" s="198"/>
      <c r="D3" s="198"/>
      <c r="E3" s="198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54"/>
      <c r="Y3" s="62"/>
      <c r="Z3" s="62"/>
      <c r="AA3" s="62"/>
      <c r="AB3" s="62"/>
      <c r="AC3" s="62"/>
      <c r="AD3" s="63"/>
    </row>
    <row r="4" spans="1:49" s="60" customFormat="1" ht="23.25" x14ac:dyDescent="0.3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W4" s="54"/>
      <c r="X4" s="54"/>
      <c r="Y4" s="62"/>
      <c r="Z4" s="62"/>
      <c r="AA4" s="62"/>
      <c r="AB4" s="62"/>
      <c r="AC4" s="62"/>
      <c r="AD4" s="63"/>
    </row>
    <row r="5" spans="1:49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70" t="s">
        <v>12</v>
      </c>
      <c r="S5" s="171"/>
      <c r="T5" s="172"/>
      <c r="V5" s="170" t="s">
        <v>111</v>
      </c>
      <c r="W5" s="172"/>
      <c r="X5" s="89"/>
      <c r="Y5" s="62"/>
      <c r="Z5" s="62"/>
      <c r="AA5" s="62"/>
      <c r="AB5" s="62"/>
      <c r="AC5" s="62"/>
    </row>
    <row r="6" spans="1:49" s="74" customFormat="1" ht="13.35" customHeight="1" x14ac:dyDescent="0.25">
      <c r="A6" s="173" t="s">
        <v>39</v>
      </c>
      <c r="B6" s="199" t="s">
        <v>40</v>
      </c>
      <c r="C6" s="173" t="s">
        <v>41</v>
      </c>
      <c r="D6" s="118"/>
      <c r="E6" s="200" t="s">
        <v>42</v>
      </c>
      <c r="F6" s="176" t="s">
        <v>43</v>
      </c>
      <c r="G6" s="176" t="s">
        <v>44</v>
      </c>
      <c r="H6" s="176" t="s">
        <v>45</v>
      </c>
      <c r="I6" s="173" t="s">
        <v>101</v>
      </c>
      <c r="J6" s="179" t="s">
        <v>46</v>
      </c>
      <c r="K6" s="180"/>
      <c r="L6" s="185" t="s">
        <v>47</v>
      </c>
      <c r="M6" s="179" t="s">
        <v>48</v>
      </c>
      <c r="N6" s="180"/>
      <c r="O6" s="188" t="s">
        <v>49</v>
      </c>
      <c r="P6" s="189"/>
      <c r="Q6" s="71"/>
      <c r="R6" s="194" t="s">
        <v>13</v>
      </c>
      <c r="S6" s="176" t="s">
        <v>98</v>
      </c>
      <c r="T6" s="176" t="s">
        <v>99</v>
      </c>
      <c r="U6" s="60"/>
      <c r="V6" s="194" t="s">
        <v>104</v>
      </c>
      <c r="W6" s="176" t="s">
        <v>99</v>
      </c>
      <c r="X6" s="89"/>
      <c r="Y6" s="136"/>
      <c r="Z6" s="73" t="s">
        <v>112</v>
      </c>
      <c r="AA6" s="73" t="s">
        <v>113</v>
      </c>
      <c r="AB6" s="73" t="s">
        <v>114</v>
      </c>
      <c r="AC6" s="73" t="s">
        <v>115</v>
      </c>
      <c r="AD6" s="73" t="s">
        <v>50</v>
      </c>
      <c r="AE6" s="73" t="s">
        <v>51</v>
      </c>
      <c r="AF6" s="73" t="s">
        <v>52</v>
      </c>
      <c r="AG6" s="73" t="s">
        <v>53</v>
      </c>
      <c r="AH6" s="73" t="s">
        <v>54</v>
      </c>
      <c r="AI6" s="73" t="s">
        <v>55</v>
      </c>
      <c r="AJ6" s="73" t="s">
        <v>56</v>
      </c>
      <c r="AK6" s="73" t="s">
        <v>57</v>
      </c>
      <c r="AL6" s="73" t="s">
        <v>58</v>
      </c>
      <c r="AM6" s="73" t="s">
        <v>59</v>
      </c>
      <c r="AN6" s="73" t="s">
        <v>60</v>
      </c>
      <c r="AO6" s="73" t="s">
        <v>61</v>
      </c>
      <c r="AP6" s="73" t="s">
        <v>62</v>
      </c>
      <c r="AQ6" s="73" t="s">
        <v>63</v>
      </c>
      <c r="AR6" s="73" t="s">
        <v>64</v>
      </c>
      <c r="AS6" s="73" t="s">
        <v>65</v>
      </c>
      <c r="AT6" s="73" t="s">
        <v>66</v>
      </c>
      <c r="AU6" s="73" t="s">
        <v>67</v>
      </c>
    </row>
    <row r="7" spans="1:49" s="74" customFormat="1" ht="22.5" x14ac:dyDescent="0.25">
      <c r="A7" s="174"/>
      <c r="B7" s="199"/>
      <c r="C7" s="174"/>
      <c r="D7" s="119" t="s">
        <v>2</v>
      </c>
      <c r="E7" s="201"/>
      <c r="F7" s="177"/>
      <c r="G7" s="177"/>
      <c r="H7" s="177"/>
      <c r="I7" s="174"/>
      <c r="J7" s="181"/>
      <c r="K7" s="182"/>
      <c r="L7" s="186"/>
      <c r="M7" s="181"/>
      <c r="N7" s="182"/>
      <c r="O7" s="190"/>
      <c r="P7" s="191"/>
      <c r="Q7" s="71"/>
      <c r="R7" s="195"/>
      <c r="S7" s="177"/>
      <c r="T7" s="177"/>
      <c r="U7" s="60"/>
      <c r="V7" s="195"/>
      <c r="W7" s="177"/>
      <c r="X7" s="89"/>
      <c r="Y7" s="137" t="s">
        <v>68</v>
      </c>
      <c r="Z7" s="75">
        <v>42370</v>
      </c>
      <c r="AA7" s="75">
        <f t="shared" ref="AA7" si="0">Z8</f>
        <v>42552</v>
      </c>
      <c r="AB7" s="75">
        <v>42736</v>
      </c>
      <c r="AC7" s="75">
        <f t="shared" ref="AC7" si="1">AB8</f>
        <v>42917</v>
      </c>
      <c r="AD7" s="75">
        <v>43101</v>
      </c>
      <c r="AE7" s="75">
        <f>AD8</f>
        <v>43282</v>
      </c>
      <c r="AF7" s="75">
        <f t="shared" ref="AF7:AU7" si="2">AE8</f>
        <v>43466</v>
      </c>
      <c r="AG7" s="75">
        <f t="shared" si="2"/>
        <v>43647</v>
      </c>
      <c r="AH7" s="75">
        <f t="shared" si="2"/>
        <v>43831</v>
      </c>
      <c r="AI7" s="75">
        <f t="shared" si="2"/>
        <v>44013</v>
      </c>
      <c r="AJ7" s="75">
        <f t="shared" si="2"/>
        <v>44197</v>
      </c>
      <c r="AK7" s="75">
        <f t="shared" si="2"/>
        <v>44378</v>
      </c>
      <c r="AL7" s="75">
        <f t="shared" si="2"/>
        <v>44562</v>
      </c>
      <c r="AM7" s="75">
        <f t="shared" si="2"/>
        <v>44743</v>
      </c>
      <c r="AN7" s="75">
        <f t="shared" si="2"/>
        <v>44927</v>
      </c>
      <c r="AO7" s="75">
        <f t="shared" si="2"/>
        <v>45108</v>
      </c>
      <c r="AP7" s="75">
        <f t="shared" si="2"/>
        <v>45292</v>
      </c>
      <c r="AQ7" s="75">
        <f t="shared" si="2"/>
        <v>45474</v>
      </c>
      <c r="AR7" s="75">
        <f t="shared" si="2"/>
        <v>45658</v>
      </c>
      <c r="AS7" s="75">
        <f t="shared" si="2"/>
        <v>45839</v>
      </c>
      <c r="AT7" s="75">
        <f t="shared" si="2"/>
        <v>46023</v>
      </c>
      <c r="AU7" s="75">
        <f t="shared" si="2"/>
        <v>46204</v>
      </c>
    </row>
    <row r="8" spans="1:49" s="74" customFormat="1" ht="15.75" x14ac:dyDescent="0.25">
      <c r="A8" s="175"/>
      <c r="B8" s="199"/>
      <c r="C8" s="175"/>
      <c r="D8" s="120"/>
      <c r="E8" s="202"/>
      <c r="F8" s="178"/>
      <c r="G8" s="178"/>
      <c r="H8" s="178"/>
      <c r="I8" s="175"/>
      <c r="J8" s="183"/>
      <c r="K8" s="184"/>
      <c r="L8" s="187"/>
      <c r="M8" s="183"/>
      <c r="N8" s="184"/>
      <c r="O8" s="192"/>
      <c r="P8" s="193"/>
      <c r="Q8" s="71"/>
      <c r="R8" s="196"/>
      <c r="S8" s="178"/>
      <c r="T8" s="178"/>
      <c r="U8" s="60"/>
      <c r="V8" s="196"/>
      <c r="W8" s="178"/>
      <c r="X8" s="89"/>
      <c r="Y8" s="138"/>
      <c r="Z8" s="77">
        <v>42552</v>
      </c>
      <c r="AA8" s="77">
        <v>42736</v>
      </c>
      <c r="AB8" s="77">
        <v>42917</v>
      </c>
      <c r="AC8" s="77">
        <v>43101</v>
      </c>
      <c r="AD8" s="77">
        <v>43282</v>
      </c>
      <c r="AE8" s="77">
        <v>43466</v>
      </c>
      <c r="AF8" s="77">
        <v>43647</v>
      </c>
      <c r="AG8" s="77">
        <v>43831</v>
      </c>
      <c r="AH8" s="77">
        <v>44013</v>
      </c>
      <c r="AI8" s="77">
        <v>44197</v>
      </c>
      <c r="AJ8" s="77">
        <v>44378</v>
      </c>
      <c r="AK8" s="77">
        <v>44562</v>
      </c>
      <c r="AL8" s="77">
        <v>44743</v>
      </c>
      <c r="AM8" s="77">
        <v>44927</v>
      </c>
      <c r="AN8" s="77">
        <v>45108</v>
      </c>
      <c r="AO8" s="77">
        <v>45292</v>
      </c>
      <c r="AP8" s="77">
        <v>45474</v>
      </c>
      <c r="AQ8" s="77">
        <v>45658</v>
      </c>
      <c r="AR8" s="77">
        <v>45839</v>
      </c>
      <c r="AS8" s="77">
        <v>46023</v>
      </c>
      <c r="AT8" s="77">
        <v>46204</v>
      </c>
      <c r="AU8" s="77">
        <v>46388</v>
      </c>
    </row>
    <row r="9" spans="1:49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2"/>
      <c r="Z9" s="82"/>
      <c r="AA9" s="82"/>
      <c r="AB9" s="82"/>
      <c r="AC9" s="82"/>
    </row>
    <row r="10" spans="1:49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2"/>
      <c r="Z10" s="82"/>
      <c r="AA10" s="82"/>
      <c r="AB10" s="82"/>
      <c r="AC10" s="82"/>
    </row>
    <row r="11" spans="1:49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H11-G11</f>
        <v>2191</v>
      </c>
      <c r="W11" s="127">
        <f>T11</f>
        <v>1258631.223</v>
      </c>
      <c r="Y11" s="126">
        <f>SUM(Z11:AU11)</f>
        <v>1258631.223</v>
      </c>
      <c r="Z11" s="122">
        <f t="shared" ref="Z11:AO21" si="3">MAX((MIN(Z$8,$H11)-MAX(Z$7,$G11))/$V11*$W11,0)</f>
        <v>44233.046175718846</v>
      </c>
      <c r="AA11" s="122">
        <f t="shared" si="3"/>
        <v>105699.74670561387</v>
      </c>
      <c r="AB11" s="122">
        <f t="shared" si="3"/>
        <v>103976.38127019626</v>
      </c>
      <c r="AC11" s="122">
        <f t="shared" si="3"/>
        <v>105699.74670561387</v>
      </c>
      <c r="AD11" s="122">
        <f t="shared" si="3"/>
        <v>103976.38127019626</v>
      </c>
      <c r="AE11" s="122">
        <f t="shared" si="3"/>
        <v>105699.74670561387</v>
      </c>
      <c r="AF11" s="122">
        <f t="shared" si="3"/>
        <v>103976.38127019626</v>
      </c>
      <c r="AG11" s="122">
        <f t="shared" si="3"/>
        <v>105699.74670561387</v>
      </c>
      <c r="AH11" s="122">
        <f t="shared" si="3"/>
        <v>104550.83641533546</v>
      </c>
      <c r="AI11" s="122">
        <f t="shared" si="3"/>
        <v>105699.74670561387</v>
      </c>
      <c r="AJ11" s="122">
        <f t="shared" si="3"/>
        <v>103976.38127019626</v>
      </c>
      <c r="AK11" s="122">
        <f t="shared" si="3"/>
        <v>105699.74670561387</v>
      </c>
      <c r="AL11" s="122">
        <f t="shared" si="3"/>
        <v>59743.335094477407</v>
      </c>
      <c r="AM11" s="122">
        <f t="shared" si="3"/>
        <v>0</v>
      </c>
      <c r="AN11" s="122">
        <f t="shared" si="3"/>
        <v>0</v>
      </c>
      <c r="AO11" s="122">
        <f t="shared" si="3"/>
        <v>0</v>
      </c>
      <c r="AP11" s="122">
        <f t="shared" ref="AA11:AU21" si="4">MAX((MIN(AP$8,$H11)-MAX(AP$7,$G11))/$V11*$W11,0)</f>
        <v>0</v>
      </c>
      <c r="AQ11" s="122">
        <f t="shared" si="4"/>
        <v>0</v>
      </c>
      <c r="AR11" s="122">
        <f t="shared" si="4"/>
        <v>0</v>
      </c>
      <c r="AS11" s="122">
        <f t="shared" si="4"/>
        <v>0</v>
      </c>
      <c r="AT11" s="122">
        <f t="shared" si="4"/>
        <v>0</v>
      </c>
      <c r="AU11" s="122">
        <f t="shared" si="4"/>
        <v>0</v>
      </c>
      <c r="AW11" s="141">
        <f>SUM(AI11:AU11)</f>
        <v>375119.2097759014</v>
      </c>
    </row>
    <row r="12" spans="1:49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5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21" si="6">H12-G12</f>
        <v>2191</v>
      </c>
      <c r="W12" s="127">
        <f t="shared" ref="W12:W19" si="7">T12</f>
        <v>1352852</v>
      </c>
      <c r="Y12" s="126">
        <f t="shared" ref="Y12:Y21" si="8">SUM(Z12:AU12)</f>
        <v>1352852</v>
      </c>
      <c r="Z12" s="122">
        <f t="shared" si="3"/>
        <v>30872.93473299863</v>
      </c>
      <c r="AA12" s="122">
        <f t="shared" si="4"/>
        <v>113612.39981743495</v>
      </c>
      <c r="AB12" s="122">
        <f t="shared" si="4"/>
        <v>111760.02373345505</v>
      </c>
      <c r="AC12" s="122">
        <f t="shared" si="4"/>
        <v>113612.39981743495</v>
      </c>
      <c r="AD12" s="122">
        <f t="shared" si="4"/>
        <v>111760.02373345505</v>
      </c>
      <c r="AE12" s="122">
        <f t="shared" si="4"/>
        <v>113612.39981743495</v>
      </c>
      <c r="AF12" s="122">
        <f t="shared" si="4"/>
        <v>111760.02373345505</v>
      </c>
      <c r="AG12" s="122">
        <f t="shared" si="4"/>
        <v>113612.39981743495</v>
      </c>
      <c r="AH12" s="122">
        <f t="shared" si="4"/>
        <v>112377.48242811501</v>
      </c>
      <c r="AI12" s="122">
        <f t="shared" si="4"/>
        <v>113612.39981743495</v>
      </c>
      <c r="AJ12" s="122">
        <f t="shared" si="4"/>
        <v>111760.02373345505</v>
      </c>
      <c r="AK12" s="122">
        <f t="shared" si="4"/>
        <v>113612.39981743495</v>
      </c>
      <c r="AL12" s="122">
        <f t="shared" si="4"/>
        <v>80887.089000456413</v>
      </c>
      <c r="AM12" s="122">
        <f t="shared" si="4"/>
        <v>0</v>
      </c>
      <c r="AN12" s="122">
        <f t="shared" si="4"/>
        <v>0</v>
      </c>
      <c r="AO12" s="122">
        <f t="shared" si="4"/>
        <v>0</v>
      </c>
      <c r="AP12" s="122">
        <f t="shared" si="4"/>
        <v>0</v>
      </c>
      <c r="AQ12" s="122">
        <f t="shared" si="4"/>
        <v>0</v>
      </c>
      <c r="AR12" s="122">
        <f t="shared" si="4"/>
        <v>0</v>
      </c>
      <c r="AS12" s="122">
        <f t="shared" si="4"/>
        <v>0</v>
      </c>
      <c r="AT12" s="122">
        <f t="shared" si="4"/>
        <v>0</v>
      </c>
      <c r="AU12" s="122">
        <f t="shared" si="4"/>
        <v>0</v>
      </c>
      <c r="AW12" s="141">
        <f t="shared" ref="AW12:AW21" si="9">SUM(AI12:AU12)</f>
        <v>419871.9123687814</v>
      </c>
    </row>
    <row r="13" spans="1:49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5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6"/>
        <v>2191</v>
      </c>
      <c r="W13" s="127">
        <f t="shared" si="7"/>
        <v>1262789.8071999999</v>
      </c>
      <c r="Y13" s="126">
        <f t="shared" si="8"/>
        <v>1262789.8071999997</v>
      </c>
      <c r="Z13" s="122">
        <f t="shared" si="3"/>
        <v>16137.888909904152</v>
      </c>
      <c r="AA13" s="122">
        <f t="shared" si="4"/>
        <v>106048.98426508442</v>
      </c>
      <c r="AB13" s="122">
        <f t="shared" si="4"/>
        <v>104319.92473902328</v>
      </c>
      <c r="AC13" s="122">
        <f t="shared" si="4"/>
        <v>106048.98426508442</v>
      </c>
      <c r="AD13" s="122">
        <f t="shared" si="4"/>
        <v>104319.92473902328</v>
      </c>
      <c r="AE13" s="122">
        <f t="shared" si="4"/>
        <v>106048.98426508442</v>
      </c>
      <c r="AF13" s="122">
        <f t="shared" si="4"/>
        <v>104319.92473902328</v>
      </c>
      <c r="AG13" s="122">
        <f t="shared" si="4"/>
        <v>106048.98426508442</v>
      </c>
      <c r="AH13" s="122">
        <f t="shared" si="4"/>
        <v>104896.27791437699</v>
      </c>
      <c r="AI13" s="122">
        <f t="shared" si="4"/>
        <v>106048.98426508442</v>
      </c>
      <c r="AJ13" s="122">
        <f t="shared" si="4"/>
        <v>104319.92473902328</v>
      </c>
      <c r="AK13" s="122">
        <f t="shared" si="4"/>
        <v>106048.98426508442</v>
      </c>
      <c r="AL13" s="122">
        <f t="shared" si="4"/>
        <v>88182.035829119122</v>
      </c>
      <c r="AM13" s="122">
        <f t="shared" si="4"/>
        <v>0</v>
      </c>
      <c r="AN13" s="122">
        <f t="shared" si="4"/>
        <v>0</v>
      </c>
      <c r="AO13" s="122">
        <f t="shared" si="4"/>
        <v>0</v>
      </c>
      <c r="AP13" s="122">
        <f t="shared" si="4"/>
        <v>0</v>
      </c>
      <c r="AQ13" s="122">
        <f t="shared" si="4"/>
        <v>0</v>
      </c>
      <c r="AR13" s="122">
        <f t="shared" si="4"/>
        <v>0</v>
      </c>
      <c r="AS13" s="122">
        <f t="shared" si="4"/>
        <v>0</v>
      </c>
      <c r="AT13" s="122">
        <f t="shared" si="4"/>
        <v>0</v>
      </c>
      <c r="AU13" s="122">
        <f t="shared" si="4"/>
        <v>0</v>
      </c>
      <c r="AW13" s="141">
        <f t="shared" si="9"/>
        <v>404599.92909831123</v>
      </c>
    </row>
    <row r="14" spans="1:49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5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6"/>
        <v>2191</v>
      </c>
      <c r="W14" s="127">
        <f t="shared" si="7"/>
        <v>1425130.6069038401</v>
      </c>
      <c r="Y14" s="126">
        <f t="shared" si="8"/>
        <v>1425130.6069038399</v>
      </c>
      <c r="Z14" s="122">
        <f t="shared" si="3"/>
        <v>2601.7902453744227</v>
      </c>
      <c r="AA14" s="122">
        <f t="shared" si="4"/>
        <v>119682.35128722344</v>
      </c>
      <c r="AB14" s="122">
        <f t="shared" si="4"/>
        <v>117731.00860319263</v>
      </c>
      <c r="AC14" s="122">
        <f t="shared" si="4"/>
        <v>119682.35128722344</v>
      </c>
      <c r="AD14" s="122">
        <f t="shared" si="4"/>
        <v>117731.00860319263</v>
      </c>
      <c r="AE14" s="122">
        <f t="shared" si="4"/>
        <v>119682.35128722344</v>
      </c>
      <c r="AF14" s="122">
        <f t="shared" si="4"/>
        <v>117731.00860319263</v>
      </c>
      <c r="AG14" s="122">
        <f t="shared" si="4"/>
        <v>119682.35128722344</v>
      </c>
      <c r="AH14" s="122">
        <f t="shared" si="4"/>
        <v>118381.45616453623</v>
      </c>
      <c r="AI14" s="122">
        <f t="shared" si="4"/>
        <v>119682.35128722344</v>
      </c>
      <c r="AJ14" s="122">
        <f t="shared" si="4"/>
        <v>117731.00860319263</v>
      </c>
      <c r="AK14" s="122">
        <f t="shared" si="4"/>
        <v>119682.35128722344</v>
      </c>
      <c r="AL14" s="122">
        <f t="shared" si="4"/>
        <v>115129.2183578182</v>
      </c>
      <c r="AM14" s="122">
        <f t="shared" si="4"/>
        <v>0</v>
      </c>
      <c r="AN14" s="122">
        <f t="shared" si="4"/>
        <v>0</v>
      </c>
      <c r="AO14" s="122">
        <f t="shared" si="4"/>
        <v>0</v>
      </c>
      <c r="AP14" s="122">
        <f t="shared" si="4"/>
        <v>0</v>
      </c>
      <c r="AQ14" s="122">
        <f t="shared" si="4"/>
        <v>0</v>
      </c>
      <c r="AR14" s="122">
        <f t="shared" si="4"/>
        <v>0</v>
      </c>
      <c r="AS14" s="122">
        <f t="shared" si="4"/>
        <v>0</v>
      </c>
      <c r="AT14" s="122">
        <f t="shared" si="4"/>
        <v>0</v>
      </c>
      <c r="AU14" s="122">
        <f t="shared" si="4"/>
        <v>0</v>
      </c>
      <c r="AW14" s="141">
        <f t="shared" si="9"/>
        <v>472224.92953545775</v>
      </c>
    </row>
    <row r="15" spans="1:49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5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6"/>
        <v>2191</v>
      </c>
      <c r="W15" s="127">
        <f t="shared" si="7"/>
        <v>1449900.2282753501</v>
      </c>
      <c r="Y15" s="126">
        <f t="shared" si="8"/>
        <v>1449900.2282753498</v>
      </c>
      <c r="Z15" s="122">
        <f t="shared" si="3"/>
        <v>0</v>
      </c>
      <c r="AA15" s="122">
        <f t="shared" si="4"/>
        <v>119115.49114083203</v>
      </c>
      <c r="AB15" s="122">
        <f t="shared" si="4"/>
        <v>119777.24386939223</v>
      </c>
      <c r="AC15" s="122">
        <f t="shared" si="4"/>
        <v>121762.50205507275</v>
      </c>
      <c r="AD15" s="122">
        <f t="shared" si="4"/>
        <v>119777.24386939223</v>
      </c>
      <c r="AE15" s="122">
        <f t="shared" si="4"/>
        <v>121762.50205507275</v>
      </c>
      <c r="AF15" s="122">
        <f t="shared" si="4"/>
        <v>119777.24386939223</v>
      </c>
      <c r="AG15" s="122">
        <f t="shared" si="4"/>
        <v>121762.50205507275</v>
      </c>
      <c r="AH15" s="122">
        <f t="shared" si="4"/>
        <v>120438.9965979524</v>
      </c>
      <c r="AI15" s="122">
        <f t="shared" si="4"/>
        <v>121762.50205507275</v>
      </c>
      <c r="AJ15" s="122">
        <f t="shared" si="4"/>
        <v>119777.24386939223</v>
      </c>
      <c r="AK15" s="122">
        <f t="shared" si="4"/>
        <v>121762.50205507275</v>
      </c>
      <c r="AL15" s="122">
        <f t="shared" si="4"/>
        <v>119777.24386939223</v>
      </c>
      <c r="AM15" s="122">
        <f t="shared" si="4"/>
        <v>2647.0109142407123</v>
      </c>
      <c r="AN15" s="122">
        <f t="shared" si="4"/>
        <v>0</v>
      </c>
      <c r="AO15" s="122">
        <f t="shared" si="4"/>
        <v>0</v>
      </c>
      <c r="AP15" s="122">
        <f t="shared" si="4"/>
        <v>0</v>
      </c>
      <c r="AQ15" s="122">
        <f t="shared" si="4"/>
        <v>0</v>
      </c>
      <c r="AR15" s="122">
        <f t="shared" si="4"/>
        <v>0</v>
      </c>
      <c r="AS15" s="122">
        <f t="shared" si="4"/>
        <v>0</v>
      </c>
      <c r="AT15" s="122">
        <f t="shared" si="4"/>
        <v>0</v>
      </c>
      <c r="AU15" s="122">
        <f t="shared" si="4"/>
        <v>0</v>
      </c>
      <c r="AW15" s="141">
        <f t="shared" si="9"/>
        <v>485726.50276317063</v>
      </c>
    </row>
    <row r="16" spans="1:49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5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6"/>
        <v>1919</v>
      </c>
      <c r="W16" s="127">
        <f t="shared" si="7"/>
        <v>1329216.39250209</v>
      </c>
      <c r="Y16" s="126">
        <f t="shared" si="8"/>
        <v>1329216.3925020904</v>
      </c>
      <c r="Z16" s="122">
        <f t="shared" si="3"/>
        <v>0</v>
      </c>
      <c r="AA16" s="122">
        <f t="shared" si="4"/>
        <v>0</v>
      </c>
      <c r="AB16" s="122">
        <f t="shared" si="4"/>
        <v>0</v>
      </c>
      <c r="AC16" s="122">
        <f t="shared" si="4"/>
        <v>0</v>
      </c>
      <c r="AD16" s="122">
        <f t="shared" si="4"/>
        <v>0</v>
      </c>
      <c r="AE16" s="122">
        <f t="shared" si="4"/>
        <v>0</v>
      </c>
      <c r="AF16" s="122">
        <f t="shared" si="4"/>
        <v>0</v>
      </c>
      <c r="AG16" s="122">
        <f t="shared" si="4"/>
        <v>64417.46977732901</v>
      </c>
      <c r="AH16" s="122">
        <f t="shared" si="4"/>
        <v>126064.29569326753</v>
      </c>
      <c r="AI16" s="122">
        <f t="shared" si="4"/>
        <v>127449.61762396277</v>
      </c>
      <c r="AJ16" s="122">
        <f t="shared" si="4"/>
        <v>125371.63472791991</v>
      </c>
      <c r="AK16" s="122">
        <f t="shared" si="4"/>
        <v>127449.61762396277</v>
      </c>
      <c r="AL16" s="122">
        <f t="shared" si="4"/>
        <v>125371.63472791991</v>
      </c>
      <c r="AM16" s="122">
        <f t="shared" si="4"/>
        <v>127449.61762396277</v>
      </c>
      <c r="AN16" s="122">
        <f t="shared" si="4"/>
        <v>125371.63472791991</v>
      </c>
      <c r="AO16" s="122">
        <f t="shared" si="4"/>
        <v>127449.61762396277</v>
      </c>
      <c r="AP16" s="122">
        <f t="shared" si="4"/>
        <v>126064.29569326753</v>
      </c>
      <c r="AQ16" s="122">
        <f t="shared" si="4"/>
        <v>126756.95665861515</v>
      </c>
      <c r="AR16" s="122">
        <f t="shared" si="4"/>
        <v>0</v>
      </c>
      <c r="AS16" s="122">
        <f t="shared" si="4"/>
        <v>0</v>
      </c>
      <c r="AT16" s="122">
        <f t="shared" si="4"/>
        <v>0</v>
      </c>
      <c r="AU16" s="122">
        <f t="shared" si="4"/>
        <v>0</v>
      </c>
      <c r="AW16" s="141">
        <f t="shared" si="9"/>
        <v>1138734.6270314935</v>
      </c>
    </row>
    <row r="17" spans="1:49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5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6"/>
        <v>2922</v>
      </c>
      <c r="W17" s="127">
        <f t="shared" si="7"/>
        <v>3090219.04165034</v>
      </c>
      <c r="Y17" s="126">
        <f t="shared" si="8"/>
        <v>3090219.04165034</v>
      </c>
      <c r="Z17" s="122">
        <f t="shared" si="3"/>
        <v>0</v>
      </c>
      <c r="AA17" s="122">
        <f t="shared" si="4"/>
        <v>0</v>
      </c>
      <c r="AB17" s="122">
        <f t="shared" si="4"/>
        <v>0</v>
      </c>
      <c r="AC17" s="122">
        <f t="shared" si="4"/>
        <v>0</v>
      </c>
      <c r="AD17" s="122">
        <f t="shared" si="4"/>
        <v>190362.5693008423</v>
      </c>
      <c r="AE17" s="122">
        <f t="shared" si="4"/>
        <v>194592.84861863879</v>
      </c>
      <c r="AF17" s="122">
        <f t="shared" si="4"/>
        <v>191420.13913029141</v>
      </c>
      <c r="AG17" s="122">
        <f t="shared" si="4"/>
        <v>194592.84861863879</v>
      </c>
      <c r="AH17" s="122">
        <f t="shared" si="4"/>
        <v>192477.70895974056</v>
      </c>
      <c r="AI17" s="122">
        <f t="shared" si="4"/>
        <v>194592.84861863879</v>
      </c>
      <c r="AJ17" s="122">
        <f t="shared" si="4"/>
        <v>191420.13913029141</v>
      </c>
      <c r="AK17" s="122">
        <f t="shared" si="4"/>
        <v>194592.84861863879</v>
      </c>
      <c r="AL17" s="122">
        <f t="shared" si="4"/>
        <v>191420.13913029141</v>
      </c>
      <c r="AM17" s="122">
        <f t="shared" si="4"/>
        <v>194592.84861863879</v>
      </c>
      <c r="AN17" s="122">
        <f t="shared" si="4"/>
        <v>191420.13913029141</v>
      </c>
      <c r="AO17" s="122">
        <f t="shared" si="4"/>
        <v>194592.84861863879</v>
      </c>
      <c r="AP17" s="122">
        <f t="shared" si="4"/>
        <v>192477.70895974056</v>
      </c>
      <c r="AQ17" s="122">
        <f t="shared" si="4"/>
        <v>194592.84861863879</v>
      </c>
      <c r="AR17" s="122">
        <f t="shared" si="4"/>
        <v>191420.13913029141</v>
      </c>
      <c r="AS17" s="122">
        <f t="shared" si="4"/>
        <v>194592.84861863879</v>
      </c>
      <c r="AT17" s="122">
        <f t="shared" si="4"/>
        <v>1057.5698294491237</v>
      </c>
      <c r="AU17" s="122">
        <f t="shared" si="4"/>
        <v>0</v>
      </c>
      <c r="AW17" s="141">
        <f t="shared" si="9"/>
        <v>2126772.927022188</v>
      </c>
    </row>
    <row r="18" spans="1:49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5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6"/>
        <v>2922</v>
      </c>
      <c r="W18" s="127">
        <f t="shared" si="7"/>
        <v>2195602.8012064099</v>
      </c>
      <c r="Y18" s="126">
        <f t="shared" si="8"/>
        <v>2195602.8012064095</v>
      </c>
      <c r="Z18" s="122">
        <f t="shared" si="3"/>
        <v>0</v>
      </c>
      <c r="AA18" s="122">
        <f t="shared" si="4"/>
        <v>0</v>
      </c>
      <c r="AB18" s="122">
        <f t="shared" si="4"/>
        <v>0</v>
      </c>
      <c r="AC18" s="122">
        <f t="shared" si="4"/>
        <v>0</v>
      </c>
      <c r="AD18" s="122">
        <f t="shared" si="4"/>
        <v>135252.73929402936</v>
      </c>
      <c r="AE18" s="122">
        <f t="shared" si="4"/>
        <v>138258.35572278555</v>
      </c>
      <c r="AF18" s="122">
        <f t="shared" si="4"/>
        <v>136004.1434012184</v>
      </c>
      <c r="AG18" s="122">
        <f t="shared" si="4"/>
        <v>138258.35572278555</v>
      </c>
      <c r="AH18" s="122">
        <f t="shared" si="4"/>
        <v>136755.54750840747</v>
      </c>
      <c r="AI18" s="122">
        <f t="shared" si="4"/>
        <v>138258.35572278555</v>
      </c>
      <c r="AJ18" s="122">
        <f t="shared" si="4"/>
        <v>136004.1434012184</v>
      </c>
      <c r="AK18" s="122">
        <f t="shared" si="4"/>
        <v>138258.35572278555</v>
      </c>
      <c r="AL18" s="122">
        <f t="shared" si="4"/>
        <v>136004.1434012184</v>
      </c>
      <c r="AM18" s="122">
        <f t="shared" si="4"/>
        <v>138258.35572278555</v>
      </c>
      <c r="AN18" s="122">
        <f t="shared" si="4"/>
        <v>136004.1434012184</v>
      </c>
      <c r="AO18" s="122">
        <f t="shared" si="4"/>
        <v>138258.35572278555</v>
      </c>
      <c r="AP18" s="122">
        <f t="shared" si="4"/>
        <v>136755.54750840747</v>
      </c>
      <c r="AQ18" s="122">
        <f t="shared" si="4"/>
        <v>138258.35572278555</v>
      </c>
      <c r="AR18" s="122">
        <f t="shared" si="4"/>
        <v>136004.1434012184</v>
      </c>
      <c r="AS18" s="122">
        <f t="shared" si="4"/>
        <v>138258.35572278555</v>
      </c>
      <c r="AT18" s="122">
        <f t="shared" si="4"/>
        <v>751.40410718905196</v>
      </c>
      <c r="AU18" s="122">
        <f t="shared" si="4"/>
        <v>0</v>
      </c>
      <c r="AW18" s="141">
        <f t="shared" si="9"/>
        <v>1511073.6595571833</v>
      </c>
    </row>
    <row r="19" spans="1:49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5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6"/>
        <v>2556</v>
      </c>
      <c r="W19" s="127">
        <f t="shared" si="7"/>
        <v>1827361.9317906599</v>
      </c>
      <c r="Y19" s="126">
        <f t="shared" si="8"/>
        <v>1827361.9317906601</v>
      </c>
      <c r="Z19" s="122">
        <f t="shared" si="3"/>
        <v>0</v>
      </c>
      <c r="AA19" s="122">
        <f t="shared" si="4"/>
        <v>113673.92298697768</v>
      </c>
      <c r="AB19" s="122">
        <f t="shared" si="4"/>
        <v>129402.39031850916</v>
      </c>
      <c r="AC19" s="122">
        <f t="shared" si="4"/>
        <v>131547.18131826347</v>
      </c>
      <c r="AD19" s="122">
        <f t="shared" si="4"/>
        <v>129402.39031850916</v>
      </c>
      <c r="AE19" s="122">
        <f t="shared" si="4"/>
        <v>131547.18131826347</v>
      </c>
      <c r="AF19" s="122">
        <f t="shared" si="4"/>
        <v>129402.39031850916</v>
      </c>
      <c r="AG19" s="122">
        <f t="shared" si="4"/>
        <v>131547.18131826347</v>
      </c>
      <c r="AH19" s="122">
        <f t="shared" si="4"/>
        <v>130117.3206517606</v>
      </c>
      <c r="AI19" s="122">
        <f t="shared" si="4"/>
        <v>131547.18131826347</v>
      </c>
      <c r="AJ19" s="122">
        <f t="shared" si="4"/>
        <v>129402.39031850916</v>
      </c>
      <c r="AK19" s="122">
        <f t="shared" si="4"/>
        <v>131547.18131826347</v>
      </c>
      <c r="AL19" s="122">
        <f t="shared" si="4"/>
        <v>129402.39031850916</v>
      </c>
      <c r="AM19" s="122">
        <f t="shared" si="4"/>
        <v>131547.18131826347</v>
      </c>
      <c r="AN19" s="122">
        <f t="shared" si="4"/>
        <v>129402.39031850916</v>
      </c>
      <c r="AO19" s="122">
        <f t="shared" si="4"/>
        <v>17873.258331285797</v>
      </c>
      <c r="AP19" s="122">
        <f t="shared" si="4"/>
        <v>0</v>
      </c>
      <c r="AQ19" s="122">
        <f t="shared" si="4"/>
        <v>0</v>
      </c>
      <c r="AR19" s="122">
        <f t="shared" si="4"/>
        <v>0</v>
      </c>
      <c r="AS19" s="122">
        <f t="shared" si="4"/>
        <v>0</v>
      </c>
      <c r="AT19" s="122">
        <f t="shared" si="4"/>
        <v>0</v>
      </c>
      <c r="AU19" s="122">
        <f t="shared" si="4"/>
        <v>0</v>
      </c>
      <c r="AW19" s="141">
        <f t="shared" si="9"/>
        <v>800721.9732416037</v>
      </c>
    </row>
    <row r="20" spans="1:49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5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>
        <f t="shared" si="6"/>
        <v>2191</v>
      </c>
      <c r="W20" s="127">
        <v>41722</v>
      </c>
      <c r="Y20" s="126">
        <f t="shared" si="8"/>
        <v>41721.999999999993</v>
      </c>
      <c r="Z20" s="122">
        <f t="shared" si="3"/>
        <v>0</v>
      </c>
      <c r="AA20" s="122">
        <f t="shared" si="4"/>
        <v>19.042446371519855</v>
      </c>
      <c r="AB20" s="122">
        <f t="shared" si="4"/>
        <v>3446.6827932450938</v>
      </c>
      <c r="AC20" s="122">
        <f t="shared" si="4"/>
        <v>3503.8101323596529</v>
      </c>
      <c r="AD20" s="122">
        <f t="shared" si="4"/>
        <v>3446.6827932450938</v>
      </c>
      <c r="AE20" s="122">
        <f t="shared" si="4"/>
        <v>3503.8101323596529</v>
      </c>
      <c r="AF20" s="122">
        <f t="shared" si="4"/>
        <v>3446.6827932450938</v>
      </c>
      <c r="AG20" s="122">
        <f t="shared" si="4"/>
        <v>3503.8101323596529</v>
      </c>
      <c r="AH20" s="122">
        <f t="shared" si="4"/>
        <v>3465.7252396166132</v>
      </c>
      <c r="AI20" s="122">
        <f t="shared" si="4"/>
        <v>3503.8101323596529</v>
      </c>
      <c r="AJ20" s="122">
        <f t="shared" si="4"/>
        <v>3446.6827932450938</v>
      </c>
      <c r="AK20" s="122">
        <f t="shared" si="4"/>
        <v>3503.8101323596529</v>
      </c>
      <c r="AL20" s="122">
        <f t="shared" si="4"/>
        <v>3446.6827932450938</v>
      </c>
      <c r="AM20" s="122">
        <f t="shared" si="4"/>
        <v>3484.7676859881335</v>
      </c>
      <c r="AN20" s="122">
        <f t="shared" si="4"/>
        <v>0</v>
      </c>
      <c r="AO20" s="122">
        <f t="shared" si="4"/>
        <v>0</v>
      </c>
      <c r="AP20" s="122">
        <f t="shared" si="4"/>
        <v>0</v>
      </c>
      <c r="AQ20" s="122">
        <f t="shared" si="4"/>
        <v>0</v>
      </c>
      <c r="AR20" s="122">
        <f t="shared" si="4"/>
        <v>0</v>
      </c>
      <c r="AS20" s="122">
        <f t="shared" si="4"/>
        <v>0</v>
      </c>
      <c r="AT20" s="122">
        <f t="shared" si="4"/>
        <v>0</v>
      </c>
      <c r="AU20" s="122">
        <f t="shared" si="4"/>
        <v>0</v>
      </c>
      <c r="AW20" s="141">
        <f t="shared" si="9"/>
        <v>17385.753537197626</v>
      </c>
    </row>
    <row r="21" spans="1:49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5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>
        <f t="shared" si="6"/>
        <v>2191</v>
      </c>
      <c r="W21" s="127">
        <v>48676</v>
      </c>
      <c r="Y21" s="126">
        <f t="shared" si="8"/>
        <v>48676</v>
      </c>
      <c r="Z21" s="122">
        <f t="shared" si="3"/>
        <v>0</v>
      </c>
      <c r="AA21" s="122">
        <f t="shared" si="4"/>
        <v>22.21633957097216</v>
      </c>
      <c r="AB21" s="122">
        <f t="shared" si="4"/>
        <v>4021.157462345961</v>
      </c>
      <c r="AC21" s="122">
        <f t="shared" si="4"/>
        <v>4087.8064810588771</v>
      </c>
      <c r="AD21" s="122">
        <f t="shared" si="4"/>
        <v>4021.157462345961</v>
      </c>
      <c r="AE21" s="122">
        <f t="shared" si="4"/>
        <v>4087.8064810588771</v>
      </c>
      <c r="AF21" s="122">
        <f t="shared" si="4"/>
        <v>4021.157462345961</v>
      </c>
      <c r="AG21" s="122">
        <f t="shared" si="4"/>
        <v>4087.8064810588771</v>
      </c>
      <c r="AH21" s="122">
        <f t="shared" si="4"/>
        <v>4043.3738019169327</v>
      </c>
      <c r="AI21" s="122">
        <f t="shared" si="4"/>
        <v>4087.8064810588771</v>
      </c>
      <c r="AJ21" s="122">
        <f t="shared" si="4"/>
        <v>4021.157462345961</v>
      </c>
      <c r="AK21" s="122">
        <f t="shared" si="4"/>
        <v>4087.8064810588771</v>
      </c>
      <c r="AL21" s="122">
        <f t="shared" si="4"/>
        <v>4021.157462345961</v>
      </c>
      <c r="AM21" s="122">
        <f t="shared" si="4"/>
        <v>4065.5901414879054</v>
      </c>
      <c r="AN21" s="122">
        <f t="shared" si="4"/>
        <v>0</v>
      </c>
      <c r="AO21" s="122">
        <f t="shared" si="4"/>
        <v>0</v>
      </c>
      <c r="AP21" s="122">
        <f t="shared" si="4"/>
        <v>0</v>
      </c>
      <c r="AQ21" s="122">
        <f t="shared" si="4"/>
        <v>0</v>
      </c>
      <c r="AR21" s="122">
        <f t="shared" si="4"/>
        <v>0</v>
      </c>
      <c r="AS21" s="122">
        <f t="shared" ref="AS21:AU21" si="10">MAX((MIN(AS$8,$H21)-MAX(AS$7,$G21))/$V21*$W21,0)</f>
        <v>0</v>
      </c>
      <c r="AT21" s="122">
        <f t="shared" si="10"/>
        <v>0</v>
      </c>
      <c r="AU21" s="122">
        <f t="shared" si="10"/>
        <v>0</v>
      </c>
      <c r="AW21" s="141">
        <f t="shared" si="9"/>
        <v>20283.518028297582</v>
      </c>
    </row>
    <row r="22" spans="1:49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123">
        <f>SUM(W11:W21)</f>
        <v>15282102.032528689</v>
      </c>
      <c r="X22" s="89"/>
      <c r="Y22" s="123">
        <f>SUM(Y11:Y21)</f>
        <v>15282102.032528691</v>
      </c>
      <c r="Z22" s="123">
        <f>SUM(Z11:Z21)</f>
        <v>93845.660063996052</v>
      </c>
      <c r="AA22" s="123">
        <f>SUM(AA11:AA21)</f>
        <v>677874.15498910879</v>
      </c>
      <c r="AB22" s="123">
        <f>SUM(AB11:AB21)</f>
        <v>694434.81278935971</v>
      </c>
      <c r="AC22" s="123">
        <f>SUM(AC11:AC21)</f>
        <v>705944.78206211131</v>
      </c>
      <c r="AD22" s="123">
        <f t="shared" ref="AD22:AU22" si="11">SUM(AD11:AD21)</f>
        <v>1020050.1213842314</v>
      </c>
      <c r="AE22" s="123">
        <f t="shared" si="11"/>
        <v>1038795.9864035357</v>
      </c>
      <c r="AF22" s="123">
        <f t="shared" si="11"/>
        <v>1021859.0953208695</v>
      </c>
      <c r="AG22" s="123">
        <f t="shared" si="11"/>
        <v>1103213.4561808649</v>
      </c>
      <c r="AH22" s="123">
        <f t="shared" si="11"/>
        <v>1153569.0213750256</v>
      </c>
      <c r="AI22" s="123">
        <f t="shared" si="11"/>
        <v>1166245.6040274987</v>
      </c>
      <c r="AJ22" s="123">
        <f t="shared" si="11"/>
        <v>1147230.7300487894</v>
      </c>
      <c r="AK22" s="123">
        <f t="shared" si="11"/>
        <v>1166245.6040274987</v>
      </c>
      <c r="AL22" s="123">
        <f t="shared" si="11"/>
        <v>1053385.0699847934</v>
      </c>
      <c r="AM22" s="123">
        <f t="shared" si="11"/>
        <v>602045.37202536734</v>
      </c>
      <c r="AN22" s="123">
        <f t="shared" si="11"/>
        <v>582198.30757793889</v>
      </c>
      <c r="AO22" s="123">
        <f t="shared" si="11"/>
        <v>478174.08029667288</v>
      </c>
      <c r="AP22" s="123">
        <f t="shared" si="11"/>
        <v>455297.55216141557</v>
      </c>
      <c r="AQ22" s="123">
        <f t="shared" si="11"/>
        <v>459608.16100003954</v>
      </c>
      <c r="AR22" s="123">
        <f t="shared" si="11"/>
        <v>327424.28253150982</v>
      </c>
      <c r="AS22" s="123">
        <f t="shared" si="11"/>
        <v>332851.20434142434</v>
      </c>
      <c r="AT22" s="123">
        <f t="shared" si="11"/>
        <v>1808.9739366381757</v>
      </c>
      <c r="AU22" s="123">
        <f t="shared" si="11"/>
        <v>0</v>
      </c>
    </row>
    <row r="23" spans="1:49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9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9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Y25" s="69"/>
      <c r="Z25" s="69"/>
      <c r="AA25" s="69"/>
      <c r="AB25" s="69"/>
      <c r="AC25" s="69"/>
    </row>
    <row r="26" spans="1:49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Y26" s="69"/>
      <c r="Z26" s="69"/>
      <c r="AA26" s="69"/>
      <c r="AB26" s="69"/>
      <c r="AC26" s="69"/>
    </row>
    <row r="27" spans="1:49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Y27" s="69"/>
      <c r="Z27" s="69"/>
      <c r="AA27" s="69"/>
      <c r="AB27" s="69"/>
      <c r="AC27" s="69"/>
    </row>
    <row r="28" spans="1:49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Y28" s="98"/>
      <c r="Z28" s="98"/>
      <c r="AA28" s="98"/>
      <c r="AB28" s="98"/>
      <c r="AC28" s="98"/>
    </row>
    <row r="29" spans="1:49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Y29" s="100"/>
      <c r="Z29" s="100"/>
      <c r="AA29" s="100"/>
      <c r="AB29" s="100"/>
      <c r="AC29" s="100"/>
      <c r="AD29" s="63"/>
      <c r="AE29" s="63"/>
      <c r="AF29" s="63"/>
      <c r="AG29" s="63"/>
      <c r="AH29" s="63"/>
      <c r="AI29" s="63"/>
      <c r="AJ29" s="63"/>
      <c r="AK29" s="63"/>
      <c r="AL29" s="63"/>
    </row>
    <row r="30" spans="1:49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9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Y31" s="89"/>
      <c r="Z31" s="89"/>
      <c r="AA31" s="89"/>
      <c r="AB31" s="89"/>
      <c r="AC31" s="89"/>
    </row>
    <row r="32" spans="1:49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1"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  <mergeCell ref="R6:R8"/>
    <mergeCell ref="S6:S8"/>
    <mergeCell ref="T6:T8"/>
    <mergeCell ref="V6:V8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C3" sqref="C3:G3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03" t="s">
        <v>50</v>
      </c>
      <c r="D3" s="203"/>
      <c r="E3" s="203"/>
      <c r="F3" s="203"/>
      <c r="G3" s="203"/>
    </row>
    <row r="4" spans="3:7" ht="15.75" x14ac:dyDescent="0.2">
      <c r="C4" s="104" t="s">
        <v>110</v>
      </c>
      <c r="D4" s="104" t="s">
        <v>37</v>
      </c>
      <c r="E4" s="104" t="s">
        <v>106</v>
      </c>
      <c r="F4" s="104" t="s">
        <v>107</v>
      </c>
      <c r="G4" s="104" t="s">
        <v>109</v>
      </c>
    </row>
    <row r="5" spans="3:7" x14ac:dyDescent="0.2">
      <c r="C5" s="135">
        <v>-634741</v>
      </c>
      <c r="D5" s="135">
        <v>-987496</v>
      </c>
      <c r="E5" s="135">
        <v>-500453</v>
      </c>
      <c r="F5" s="135">
        <v>-195196</v>
      </c>
      <c r="G5" s="135">
        <f>C5-D5-E5+F5</f>
        <v>658012</v>
      </c>
    </row>
    <row r="8" spans="3:7" ht="15.75" x14ac:dyDescent="0.2">
      <c r="C8" s="204" t="s">
        <v>51</v>
      </c>
      <c r="D8" s="205"/>
      <c r="E8" s="205"/>
      <c r="F8" s="205"/>
      <c r="G8" s="206"/>
    </row>
    <row r="9" spans="3:7" ht="15.75" x14ac:dyDescent="0.2">
      <c r="C9" s="104" t="s">
        <v>110</v>
      </c>
      <c r="D9" s="104" t="s">
        <v>37</v>
      </c>
      <c r="E9" s="104" t="s">
        <v>108</v>
      </c>
      <c r="F9" s="104" t="s">
        <v>106</v>
      </c>
      <c r="G9" s="104" t="s">
        <v>109</v>
      </c>
    </row>
    <row r="10" spans="3:7" x14ac:dyDescent="0.2">
      <c r="C10" s="135">
        <v>-648284.57639591605</v>
      </c>
      <c r="D10" s="135">
        <v>-1369050</v>
      </c>
      <c r="E10" s="135">
        <v>-516815.6944444445</v>
      </c>
      <c r="F10" s="135">
        <v>-500453</v>
      </c>
      <c r="G10" s="135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Kerius08</cp:lastModifiedBy>
  <cp:lastPrinted>2018-03-12T09:53:41Z</cp:lastPrinted>
  <dcterms:created xsi:type="dcterms:W3CDTF">1996-10-14T23:33:28Z</dcterms:created>
  <dcterms:modified xsi:type="dcterms:W3CDTF">2022-12-02T10:28:35Z</dcterms:modified>
</cp:coreProperties>
</file>