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24029B26-59EE-41CC-8788-CFB89218FAA6}" xr6:coauthVersionLast="47" xr6:coauthVersionMax="47" xr10:uidLastSave="{00000000-0000-0000-0000-000000000000}"/>
  <bookViews>
    <workbookView xWindow="-120" yWindow="-120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Résumé!$A$6:$IL$28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N15" i="1" l="1"/>
  <c r="IN16" i="1"/>
  <c r="IN11" i="1"/>
  <c r="IN12" i="1"/>
  <c r="IN13" i="1"/>
  <c r="IN14" i="1"/>
  <c r="IN10" i="1"/>
  <c r="IL12" i="1"/>
  <c r="IL13" i="1"/>
  <c r="IL14" i="1"/>
  <c r="IL11" i="1"/>
  <c r="IK12" i="1"/>
  <c r="IK13" i="1"/>
  <c r="IK14" i="1"/>
  <c r="IK11" i="1"/>
  <c r="IJ12" i="1"/>
  <c r="IJ13" i="1"/>
  <c r="IJ14" i="1"/>
  <c r="IJ11" i="1"/>
  <c r="II12" i="1"/>
  <c r="II13" i="1"/>
  <c r="II14" i="1"/>
  <c r="II11" i="1"/>
  <c r="IC18" i="1"/>
  <c r="IB18" i="1"/>
  <c r="IA18" i="1"/>
  <c r="HZ18" i="1"/>
  <c r="IG16" i="1"/>
  <c r="IF16" i="1"/>
  <c r="IE16" i="1"/>
  <c r="ID16" i="1"/>
  <c r="IG15" i="1"/>
  <c r="IF15" i="1"/>
  <c r="IE15" i="1"/>
  <c r="ID15" i="1"/>
  <c r="IG14" i="1"/>
  <c r="IF14" i="1"/>
  <c r="IE14" i="1"/>
  <c r="ID14" i="1"/>
  <c r="IG13" i="1"/>
  <c r="IF13" i="1"/>
  <c r="IE13" i="1"/>
  <c r="ID13" i="1"/>
  <c r="IG12" i="1"/>
  <c r="IF12" i="1"/>
  <c r="IE12" i="1"/>
  <c r="ID12" i="1"/>
  <c r="IF11" i="1"/>
  <c r="IE11" i="1"/>
  <c r="ID11" i="1"/>
  <c r="IG10" i="1"/>
  <c r="IG18" i="1" s="1"/>
  <c r="IF10" i="1"/>
  <c r="IF18" i="1" s="1"/>
  <c r="IE10" i="1"/>
  <c r="IE18" i="1" s="1"/>
  <c r="ID10" i="1"/>
  <c r="ID18" i="1" s="1"/>
  <c r="HT18" i="1"/>
  <c r="HS18" i="1"/>
  <c r="HR18" i="1"/>
  <c r="HQ18" i="1"/>
  <c r="HX16" i="1"/>
  <c r="HW16" i="1"/>
  <c r="HV16" i="1"/>
  <c r="HU16" i="1"/>
  <c r="HX15" i="1"/>
  <c r="HW15" i="1"/>
  <c r="HV15" i="1"/>
  <c r="HU15" i="1"/>
  <c r="HX14" i="1"/>
  <c r="HW14" i="1"/>
  <c r="HV14" i="1"/>
  <c r="HU14" i="1"/>
  <c r="HX13" i="1"/>
  <c r="HW13" i="1"/>
  <c r="HV13" i="1"/>
  <c r="HU13" i="1"/>
  <c r="HX12" i="1"/>
  <c r="HW12" i="1"/>
  <c r="HV12" i="1"/>
  <c r="HU12" i="1"/>
  <c r="HW11" i="1"/>
  <c r="HV11" i="1"/>
  <c r="HU11" i="1"/>
  <c r="HX10" i="1"/>
  <c r="HW10" i="1"/>
  <c r="HV10" i="1"/>
  <c r="HU10" i="1"/>
  <c r="HK18" i="1"/>
  <c r="HJ18" i="1"/>
  <c r="HI18" i="1"/>
  <c r="HH18" i="1"/>
  <c r="HO16" i="1"/>
  <c r="HN16" i="1"/>
  <c r="HM16" i="1"/>
  <c r="HL16" i="1"/>
  <c r="HO15" i="1"/>
  <c r="HN15" i="1"/>
  <c r="HM15" i="1"/>
  <c r="HL15" i="1"/>
  <c r="HO14" i="1"/>
  <c r="HN14" i="1"/>
  <c r="HM14" i="1"/>
  <c r="HL14" i="1"/>
  <c r="HO13" i="1"/>
  <c r="HN13" i="1"/>
  <c r="HM13" i="1"/>
  <c r="HL13" i="1"/>
  <c r="HO12" i="1"/>
  <c r="HN12" i="1"/>
  <c r="HM12" i="1"/>
  <c r="HL12" i="1"/>
  <c r="HN11" i="1"/>
  <c r="HM11" i="1"/>
  <c r="HL11" i="1"/>
  <c r="HO10" i="1"/>
  <c r="HN10" i="1"/>
  <c r="HM10" i="1"/>
  <c r="HL10" i="1"/>
  <c r="HC11" i="1"/>
  <c r="HC12" i="1"/>
  <c r="HC13" i="1"/>
  <c r="HC14" i="1"/>
  <c r="HB18" i="1"/>
  <c r="HA18" i="1"/>
  <c r="GZ18" i="1"/>
  <c r="GY18" i="1"/>
  <c r="HF16" i="1"/>
  <c r="HE16" i="1"/>
  <c r="HD16" i="1"/>
  <c r="HC16" i="1"/>
  <c r="HF15" i="1"/>
  <c r="HE15" i="1"/>
  <c r="HD15" i="1"/>
  <c r="HC15" i="1"/>
  <c r="HF14" i="1"/>
  <c r="HE14" i="1"/>
  <c r="HD14" i="1"/>
  <c r="HF13" i="1"/>
  <c r="HE13" i="1"/>
  <c r="HD13" i="1"/>
  <c r="HF12" i="1"/>
  <c r="HE12" i="1"/>
  <c r="HD12" i="1"/>
  <c r="HE11" i="1"/>
  <c r="HD11" i="1"/>
  <c r="HF10" i="1"/>
  <c r="HE10" i="1"/>
  <c r="HD10" i="1"/>
  <c r="HC10" i="1"/>
  <c r="GP18" i="1"/>
  <c r="HU18" i="1" l="1"/>
  <c r="HV18" i="1"/>
  <c r="HX18" i="1"/>
  <c r="HW18" i="1"/>
  <c r="HO18" i="1"/>
  <c r="HN18" i="1"/>
  <c r="HL18" i="1"/>
  <c r="HM18" i="1"/>
  <c r="HD18" i="1"/>
  <c r="HC18" i="1"/>
  <c r="HE18" i="1"/>
  <c r="HF18" i="1"/>
  <c r="GS18" i="1"/>
  <c r="GR18" i="1"/>
  <c r="GQ18" i="1"/>
  <c r="GW16" i="1"/>
  <c r="GV16" i="1"/>
  <c r="GU16" i="1"/>
  <c r="GT16" i="1"/>
  <c r="GW15" i="1"/>
  <c r="GV15" i="1"/>
  <c r="GU15" i="1"/>
  <c r="GT15" i="1"/>
  <c r="GW14" i="1"/>
  <c r="GV14" i="1"/>
  <c r="GU14" i="1"/>
  <c r="GT14" i="1"/>
  <c r="GW13" i="1"/>
  <c r="GV13" i="1"/>
  <c r="GU13" i="1"/>
  <c r="GT13" i="1"/>
  <c r="GW12" i="1"/>
  <c r="GV12" i="1"/>
  <c r="GU12" i="1"/>
  <c r="GT12" i="1"/>
  <c r="GV11" i="1"/>
  <c r="GU11" i="1"/>
  <c r="GT11" i="1"/>
  <c r="GW10" i="1"/>
  <c r="GV10" i="1"/>
  <c r="GU10" i="1"/>
  <c r="GT10" i="1"/>
  <c r="GJ18" i="1"/>
  <c r="GI18" i="1"/>
  <c r="GH18" i="1"/>
  <c r="GG18" i="1"/>
  <c r="GN16" i="1"/>
  <c r="GM16" i="1"/>
  <c r="GL16" i="1"/>
  <c r="GK16" i="1"/>
  <c r="GN15" i="1"/>
  <c r="GM15" i="1"/>
  <c r="GL15" i="1"/>
  <c r="GK15" i="1"/>
  <c r="GN14" i="1"/>
  <c r="GM14" i="1"/>
  <c r="GL14" i="1"/>
  <c r="GK14" i="1"/>
  <c r="GN13" i="1"/>
  <c r="GM13" i="1"/>
  <c r="GL13" i="1"/>
  <c r="GK13" i="1"/>
  <c r="GN12" i="1"/>
  <c r="GM12" i="1"/>
  <c r="GL12" i="1"/>
  <c r="GK12" i="1"/>
  <c r="GM11" i="1"/>
  <c r="GL11" i="1"/>
  <c r="GK11" i="1"/>
  <c r="GN10" i="1"/>
  <c r="GM10" i="1"/>
  <c r="GL10" i="1"/>
  <c r="GK10" i="1"/>
  <c r="GA18" i="1"/>
  <c r="FZ18" i="1"/>
  <c r="FY18" i="1"/>
  <c r="FX18" i="1"/>
  <c r="GE16" i="1"/>
  <c r="GD16" i="1"/>
  <c r="GC16" i="1"/>
  <c r="GB16" i="1"/>
  <c r="GE15" i="1"/>
  <c r="GD15" i="1"/>
  <c r="GC15" i="1"/>
  <c r="GB15" i="1"/>
  <c r="GE14" i="1"/>
  <c r="GD14" i="1"/>
  <c r="GC14" i="1"/>
  <c r="GB14" i="1"/>
  <c r="GE13" i="1"/>
  <c r="GD13" i="1"/>
  <c r="GC13" i="1"/>
  <c r="GB13" i="1"/>
  <c r="GE12" i="1"/>
  <c r="GD12" i="1"/>
  <c r="GC12" i="1"/>
  <c r="GB12" i="1"/>
  <c r="GD11" i="1"/>
  <c r="GC11" i="1"/>
  <c r="GB11" i="1"/>
  <c r="GE10" i="1"/>
  <c r="GD10" i="1"/>
  <c r="GC10" i="1"/>
  <c r="GB10" i="1"/>
  <c r="GT18" i="1" l="1"/>
  <c r="GU18" i="1"/>
  <c r="GV18" i="1"/>
  <c r="GW18" i="1"/>
  <c r="GN18" i="1"/>
  <c r="GM18" i="1"/>
  <c r="GL18" i="1"/>
  <c r="GK18" i="1"/>
  <c r="GD18" i="1"/>
  <c r="GE18" i="1"/>
  <c r="GB18" i="1"/>
  <c r="GC18" i="1"/>
  <c r="FR18" i="1"/>
  <c r="FQ18" i="1"/>
  <c r="FP18" i="1"/>
  <c r="FO18" i="1"/>
  <c r="FV16" i="1"/>
  <c r="FU16" i="1"/>
  <c r="FT16" i="1"/>
  <c r="FS16" i="1"/>
  <c r="FV15" i="1"/>
  <c r="FU15" i="1"/>
  <c r="FT15" i="1"/>
  <c r="FS15" i="1"/>
  <c r="FV14" i="1"/>
  <c r="FU14" i="1"/>
  <c r="FT14" i="1"/>
  <c r="FS14" i="1"/>
  <c r="FV13" i="1"/>
  <c r="FU13" i="1"/>
  <c r="FT13" i="1"/>
  <c r="FS13" i="1"/>
  <c r="FV12" i="1"/>
  <c r="FU12" i="1"/>
  <c r="FT12" i="1"/>
  <c r="FS12" i="1"/>
  <c r="FU11" i="1"/>
  <c r="FT11" i="1"/>
  <c r="FS11" i="1"/>
  <c r="FV10" i="1"/>
  <c r="FU10" i="1"/>
  <c r="FT10" i="1"/>
  <c r="FS10" i="1"/>
  <c r="II18" i="1"/>
  <c r="FF18" i="1"/>
  <c r="FH18" i="1"/>
  <c r="IJ18" i="1"/>
  <c r="FI18" i="1"/>
  <c r="FG18" i="1"/>
  <c r="FT18" i="1" l="1"/>
  <c r="FS18" i="1"/>
  <c r="FV18" i="1"/>
  <c r="FU18" i="1"/>
  <c r="IK18" i="1"/>
  <c r="IL18" i="1"/>
  <c r="IN18" i="1"/>
  <c r="FM16" i="1"/>
  <c r="FL16" i="1"/>
  <c r="FK16" i="1"/>
  <c r="FJ16" i="1"/>
  <c r="FM15" i="1"/>
  <c r="FL15" i="1"/>
  <c r="FK15" i="1"/>
  <c r="FJ15" i="1"/>
  <c r="FM14" i="1"/>
  <c r="FL14" i="1"/>
  <c r="FK14" i="1"/>
  <c r="FJ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L10" i="1"/>
  <c r="FK10" i="1"/>
  <c r="FJ10" i="1"/>
  <c r="FB10" i="1"/>
  <c r="FA11" i="1"/>
  <c r="FA12" i="1"/>
  <c r="FA13" i="1"/>
  <c r="FA14" i="1"/>
  <c r="FA15" i="1"/>
  <c r="FA16" i="1"/>
  <c r="FK18" i="1" l="1"/>
  <c r="FM18" i="1"/>
  <c r="FL18" i="1"/>
  <c r="FJ18" i="1"/>
  <c r="EZ18" i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B18" i="1" l="1"/>
  <c r="FC18" i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L11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<sst xmlns="http://schemas.openxmlformats.org/spreadsheetml/2006/main" count="574" uniqueCount="138">
  <si>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</si>
  <si>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</si>
  <si>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</si>
  <si>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</si>
  <si>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</si>
  <si>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</si>
  <si>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</si>
  <si>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</si>
  <si>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</si>
  <si>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</si>
  <si>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</si>
  <si>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</si>
  <si>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</si>
  <si>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</si>
  <si>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</si>
  <si>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</si>
  <si>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</si>
  <si>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</si>
  <si>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</si>
  <si>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</si>
  <si>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</si>
  <si>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</si>
  <si>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</si>
  <si>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</si>
  <si>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</si>
  <si>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</si>
  <si>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</si>
  <si>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</si>
  <si>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</si>
  <si>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</si>
  <si>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</si>
  <si>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</si>
  <si>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</si>
  <si>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</si>
  <si>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</si>
  <si>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</si>
  <si>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</si>
  <si>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</si>
  <si>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</si>
  <si>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</si>
  <si>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</si>
  <si>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</si>
  <si>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</si>
  <si>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</si>
  <si>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</si>
  <si>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</si>
  <si>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</si>
  <si>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</si>
  <si>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</si>
  <si>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</si>
  <si>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</si>
  <si>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</si>
  <si>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</si>
  <si>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</si>
  <si>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</si>
  <si>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</si>
  <si>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</si>
  <si>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</si>
  <si>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</si>
  <si>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</si>
  <si>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</si>
  <si>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</si>
  <si>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</si>
  <si>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</si>
  <si>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</si>
  <si>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</si>
  <si>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</si>
  <si>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</si>
  <si>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</si>
  <si>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</si>
  <si>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</si>
  <si>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</si>
  <si>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</si>
  <si>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</si>
  <si>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</si>
  <si>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</si>
  <si>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</si>
  <si>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</si>
  <si>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</si>
  <si>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</si>
  <si>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</si>
  <si>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</si>
  <si>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</si>
  <si>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</si>
  <si>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</si>
  <si>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</si>
  <si>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</si>
  <si>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</si>
  <si>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</si>
  <si>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</si>
  <si>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</si>
  <si>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</si>
  <si>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</si>
  <si>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</si>
  <si>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</si>
  <si>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</si>
  <si>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</si>
  <si>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</si>
  <si>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</si>
  <si>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</si>
  <si>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</si>
  <si>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</si>
  <si>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</si>
  <si>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</si>
  <si>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</si>
  <si>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</si>
  <si>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</si>
  <si>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</si>
  <si>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</si>
  <si>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</si>
  <si>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</si>
  <si>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</si>
  <si>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</si>
  <si>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</si>
  <si>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</si>
  <si>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</si>
  <si>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</si>
  <si>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</si>
  <si>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</si>
  <si>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</si>
  <si>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</si>
  <si>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</si>
  <si>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</si>
  <si>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</si>
  <si>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</si>
  <si>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</si>
  <si>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</si>
  <si>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</si>
  <si>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</si>
  <si>
    <t>Au 30/09/2022</t>
  </si>
  <si>
    <t>Au 31/10/2022</t>
  </si>
  <si>
    <t>Au 30/11/2022</t>
  </si>
  <si>
    <t>Au 30/12/2022</t>
  </si>
  <si>
    <t xml:space="preserve"> </t>
  </si>
  <si>
    <t>Au 31/01/2023</t>
  </si>
  <si>
    <t>Au 28/02/2023</t>
  </si>
  <si>
    <t>Au 31/03/2023</t>
  </si>
  <si>
    <t>Au 28/04/2023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</si>
</sst>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8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09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5" xfId="45" applyNumberFormat="1" applyFont="1" applyFill="1" applyBorder="1" applyAlignment="1">
      <alignment horizontal="right"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78" fillId="0" borderId="0" xfId="0" applyFont="1" applyAlignment="1">
      <alignment vertical="center"/>
    </xf>
    <xf numFmtId="3" fontId="79" fillId="0" borderId="11" xfId="45" applyNumberFormat="1" applyFont="1" applyFill="1" applyBorder="1" applyAlignment="1">
      <alignment horizontal="right" vertical="center"/>
    </xf>
    <xf numFmtId="3" fontId="70" fillId="0" borderId="17" xfId="45" applyNumberFormat="1" applyFont="1" applyFill="1" applyBorder="1" applyAlignment="1">
      <alignment horizontal="right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Q142"/>
  <sheetViews>
    <sheetView showGridLines="0" tabSelected="1" zoomScale="55" zoomScaleNormal="55" workbookViewId="0">
      <pane xSplit="8" topLeftCell="HW1" activePane="topRight" state="frozen"/>
      <selection pane="topRight" activeCell="ID22" sqref="ID22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8" width="20.42578125" style="1" customWidth="1"/>
    <col min="179" max="179" width="2.42578125" style="1" customWidth="1"/>
    <col min="180" max="187" width="20.42578125" style="1" customWidth="1"/>
    <col min="188" max="188" width="2.42578125" style="1" customWidth="1"/>
    <col min="189" max="196" width="20.42578125" style="1" customWidth="1"/>
    <col min="197" max="197" width="2.42578125" style="1" customWidth="1"/>
    <col min="198" max="205" width="20.42578125" style="1" customWidth="1"/>
    <col min="206" max="206" width="2.42578125" style="1" customWidth="1"/>
    <col min="207" max="214" width="20.42578125" style="1" customWidth="1"/>
    <col min="215" max="215" width="2.42578125" style="1" customWidth="1"/>
    <col min="216" max="223" width="20.42578125" style="1" customWidth="1"/>
    <col min="224" max="224" width="2.42578125" style="1" customWidth="1"/>
    <col min="225" max="232" width="20.42578125" style="1" customWidth="1"/>
    <col min="233" max="233" width="2.42578125" style="1" customWidth="1"/>
    <col min="234" max="241" width="20.42578125" style="1" customWidth="1"/>
    <col min="242" max="242" width="2.42578125" style="1" customWidth="1"/>
    <col min="243" max="245" width="20.140625" style="1" customWidth="1"/>
    <col min="246" max="246" width="22" style="1" customWidth="1"/>
    <col min="247" max="247" width="9.140625" style="1"/>
    <col min="248" max="248" width="16.5703125" style="1" bestFit="1" customWidth="1"/>
    <col min="249" max="249" width="21.7109375" style="1" customWidth="1"/>
    <col min="250" max="16384" width="9.140625" style="1"/>
  </cols>
  <sheetData>
    <row r="1" spans="1:251" ht="31.5" x14ac:dyDescent="0.5">
      <c r="A1" s="3" t="s">
        <v>26</v>
      </c>
      <c r="B1" s="4"/>
      <c r="C1" s="4"/>
      <c r="D1" s="4"/>
    </row>
    <row r="2" spans="1:251" ht="15.75" x14ac:dyDescent="0.25">
      <c r="A2" s="160"/>
      <c r="B2" s="160"/>
      <c r="C2" s="160"/>
      <c r="D2" s="11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  <c r="FO2" s="19"/>
      <c r="FP2" s="19"/>
      <c r="FQ2" s="19"/>
      <c r="FR2" s="19"/>
      <c r="FS2" s="19"/>
      <c r="FT2" s="19"/>
      <c r="FU2" s="19"/>
      <c r="FV2" s="19"/>
      <c r="FX2" s="19"/>
      <c r="FY2" s="19"/>
      <c r="FZ2" s="19"/>
      <c r="GA2" s="19"/>
      <c r="GB2" s="19"/>
      <c r="GC2" s="19"/>
      <c r="GD2" s="19"/>
      <c r="GE2" s="19"/>
      <c r="GG2" s="19"/>
      <c r="GH2" s="19"/>
      <c r="GI2" s="19"/>
      <c r="GJ2" s="19"/>
      <c r="GK2" s="19"/>
      <c r="GL2" s="19"/>
      <c r="GM2" s="19"/>
      <c r="GN2" s="19"/>
      <c r="GP2" s="19"/>
      <c r="GQ2" s="19"/>
      <c r="GR2" s="19"/>
      <c r="GS2" s="19"/>
      <c r="GT2" s="19"/>
      <c r="GU2" s="19"/>
      <c r="GV2" s="19"/>
      <c r="GW2" s="19"/>
      <c r="GY2" s="19"/>
      <c r="GZ2" s="19"/>
      <c r="HA2" s="19"/>
      <c r="HB2" s="19"/>
      <c r="HC2" s="19"/>
      <c r="HD2" s="19"/>
      <c r="HE2" s="19"/>
      <c r="HF2" s="19"/>
      <c r="HH2" s="19"/>
      <c r="HI2" s="19"/>
      <c r="HJ2" s="19"/>
      <c r="HK2" s="19"/>
      <c r="HL2" s="19"/>
      <c r="HM2" s="19"/>
      <c r="HN2" s="19"/>
      <c r="HO2" s="19"/>
      <c r="HQ2" s="19"/>
      <c r="HR2" s="19"/>
      <c r="HS2" s="19"/>
      <c r="HT2" s="19"/>
      <c r="HU2" s="19"/>
      <c r="HV2" s="19"/>
      <c r="HW2" s="19"/>
      <c r="HX2" s="19"/>
      <c r="HZ2" s="19"/>
      <c r="IA2" s="19"/>
      <c r="IB2" s="19"/>
      <c r="IC2" s="19"/>
      <c r="ID2" s="19"/>
      <c r="IE2" s="19"/>
      <c r="IF2" s="19"/>
      <c r="IG2" s="19"/>
    </row>
    <row r="3" spans="1:251" ht="15.75" x14ac:dyDescent="0.25">
      <c r="A3" s="161"/>
      <c r="B3" s="161"/>
      <c r="C3" s="161"/>
      <c r="D3" s="114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  <c r="FO3" s="19"/>
      <c r="FP3" s="19"/>
      <c r="FQ3" s="19"/>
      <c r="FR3" s="19"/>
      <c r="FS3" s="19"/>
      <c r="FT3" s="19"/>
      <c r="FU3" s="19"/>
      <c r="FV3" s="19"/>
      <c r="FX3" s="19"/>
      <c r="FY3" s="19"/>
      <c r="FZ3" s="19"/>
      <c r="GA3" s="19"/>
      <c r="GB3" s="19"/>
      <c r="GC3" s="19"/>
      <c r="GD3" s="19"/>
      <c r="GE3" s="19"/>
      <c r="GG3" s="19"/>
      <c r="GH3" s="19"/>
      <c r="GI3" s="19"/>
      <c r="GJ3" s="19"/>
      <c r="GK3" s="19"/>
      <c r="GL3" s="19"/>
      <c r="GM3" s="19"/>
      <c r="GN3" s="19"/>
      <c r="GP3" s="19"/>
      <c r="GQ3" s="19"/>
      <c r="GR3" s="19"/>
      <c r="GS3" s="19"/>
      <c r="GT3" s="19"/>
      <c r="GU3" s="19"/>
      <c r="GV3" s="19"/>
      <c r="GW3" s="19"/>
      <c r="GY3" s="19"/>
      <c r="GZ3" s="19"/>
      <c r="HA3" s="19"/>
      <c r="HB3" s="19"/>
      <c r="HC3" s="19"/>
      <c r="HD3" s="19"/>
      <c r="HE3" s="19"/>
      <c r="HF3" s="19"/>
      <c r="HH3" s="19"/>
      <c r="HI3" s="19"/>
      <c r="HJ3" s="19"/>
      <c r="HK3" s="19"/>
      <c r="HL3" s="19"/>
      <c r="HM3" s="19"/>
      <c r="HN3" s="19"/>
      <c r="HO3" s="19"/>
      <c r="HQ3" s="19"/>
      <c r="HR3" s="19"/>
      <c r="HS3" s="19"/>
      <c r="HT3" s="19"/>
      <c r="HU3" s="19"/>
      <c r="HV3" s="19"/>
      <c r="HW3" s="19"/>
      <c r="HX3" s="19"/>
      <c r="HZ3" s="19"/>
      <c r="IA3" s="19"/>
      <c r="IB3" s="19"/>
      <c r="IC3" s="19"/>
      <c r="ID3" s="19"/>
      <c r="IE3" s="19"/>
      <c r="IF3" s="19"/>
      <c r="IG3" s="19"/>
    </row>
    <row r="4" spans="1:251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  <c r="FO4" s="23"/>
      <c r="FP4" s="23"/>
      <c r="FQ4" s="23"/>
      <c r="FR4" s="23"/>
      <c r="FS4" s="23"/>
      <c r="FT4" s="23"/>
      <c r="FU4" s="23"/>
      <c r="FV4" s="23"/>
      <c r="FX4" s="23"/>
      <c r="FY4" s="23"/>
      <c r="FZ4" s="23"/>
      <c r="GA4" s="23"/>
      <c r="GB4" s="23"/>
      <c r="GC4" s="23"/>
      <c r="GD4" s="23"/>
      <c r="GE4" s="23"/>
      <c r="GG4" s="23"/>
      <c r="GH4" s="23"/>
      <c r="GI4" s="23"/>
      <c r="GJ4" s="23"/>
      <c r="GK4" s="23"/>
      <c r="GL4" s="23"/>
      <c r="GM4" s="23"/>
      <c r="GN4" s="23"/>
      <c r="GP4" s="23"/>
      <c r="GQ4" s="23"/>
      <c r="GR4" s="23"/>
      <c r="GS4" s="23"/>
      <c r="GT4" s="23"/>
      <c r="GU4" s="23"/>
      <c r="GV4" s="23"/>
      <c r="GW4" s="23"/>
      <c r="GY4" s="23"/>
      <c r="GZ4" s="23"/>
      <c r="HA4" s="23"/>
      <c r="HB4" s="23"/>
      <c r="HC4" s="23"/>
      <c r="HD4" s="23"/>
      <c r="HE4" s="23"/>
      <c r="HF4" s="23"/>
      <c r="HH4" s="23"/>
      <c r="HI4" s="23"/>
      <c r="HJ4" s="23"/>
      <c r="HK4" s="23"/>
      <c r="HL4" s="23"/>
      <c r="HM4" s="23"/>
      <c r="HN4" s="23"/>
      <c r="HO4" s="23"/>
      <c r="HQ4" s="23"/>
      <c r="HR4" s="23"/>
      <c r="HS4" s="23"/>
      <c r="HT4" s="23"/>
      <c r="HU4" s="23"/>
      <c r="HV4" s="23"/>
      <c r="HW4" s="23"/>
      <c r="HX4" s="23"/>
      <c r="HZ4" s="23"/>
      <c r="IA4" s="23"/>
      <c r="IB4" s="23"/>
      <c r="IC4" s="23"/>
      <c r="ID4" s="23"/>
      <c r="IE4" s="23"/>
      <c r="IF4" s="23"/>
      <c r="IG4" s="23"/>
    </row>
    <row r="5" spans="1:251" ht="15.75" customHeight="1" x14ac:dyDescent="0.2">
      <c r="A5" s="18"/>
      <c r="B5" s="18"/>
      <c r="C5" s="18"/>
      <c r="D5" s="18"/>
      <c r="E5" s="162" t="s">
        <v>12</v>
      </c>
      <c r="F5" s="162"/>
      <c r="G5" s="162"/>
      <c r="H5" s="19"/>
      <c r="I5" s="157" t="s">
        <v>23</v>
      </c>
      <c r="J5" s="158"/>
      <c r="K5" s="158"/>
      <c r="L5" s="158"/>
      <c r="M5" s="158"/>
      <c r="N5" s="158"/>
      <c r="O5" s="158"/>
      <c r="P5" s="159"/>
      <c r="Q5" s="19"/>
      <c r="R5" s="157" t="s">
        <v>25</v>
      </c>
      <c r="S5" s="158"/>
      <c r="T5" s="158"/>
      <c r="U5" s="158"/>
      <c r="V5" s="158"/>
      <c r="W5" s="158"/>
      <c r="X5" s="158"/>
      <c r="Y5" s="159"/>
      <c r="Z5" s="19"/>
      <c r="AA5" s="157" t="s">
        <v>19</v>
      </c>
      <c r="AB5" s="158"/>
      <c r="AC5" s="158"/>
      <c r="AD5" s="158"/>
      <c r="AE5" s="158"/>
      <c r="AF5" s="158"/>
      <c r="AG5" s="158"/>
      <c r="AH5" s="159"/>
      <c r="AJ5" s="157" t="s">
        <v>80</v>
      </c>
      <c r="AK5" s="158"/>
      <c r="AL5" s="158"/>
      <c r="AM5" s="158"/>
      <c r="AN5" s="158"/>
      <c r="AO5" s="158"/>
      <c r="AP5" s="158"/>
      <c r="AQ5" s="159"/>
      <c r="AR5" s="19"/>
      <c r="AS5" s="157" t="s">
        <v>93</v>
      </c>
      <c r="AT5" s="158"/>
      <c r="AU5" s="158"/>
      <c r="AV5" s="158"/>
      <c r="AW5" s="158"/>
      <c r="AX5" s="158"/>
      <c r="AY5" s="158"/>
      <c r="AZ5" s="159"/>
      <c r="BB5" s="157" t="s">
        <v>105</v>
      </c>
      <c r="BC5" s="158"/>
      <c r="BD5" s="158"/>
      <c r="BE5" s="158"/>
      <c r="BF5" s="158"/>
      <c r="BG5" s="158"/>
      <c r="BH5" s="158"/>
      <c r="BI5" s="159"/>
      <c r="BK5" s="157" t="s">
        <v>116</v>
      </c>
      <c r="BL5" s="158"/>
      <c r="BM5" s="158"/>
      <c r="BN5" s="158"/>
      <c r="BO5" s="158"/>
      <c r="BP5" s="158"/>
      <c r="BQ5" s="158"/>
      <c r="BR5" s="159"/>
      <c r="BT5" s="157" t="s">
        <v>118</v>
      </c>
      <c r="BU5" s="158"/>
      <c r="BV5" s="158"/>
      <c r="BW5" s="158"/>
      <c r="BX5" s="158"/>
      <c r="BY5" s="158"/>
      <c r="BZ5" s="158"/>
      <c r="CA5" s="159"/>
      <c r="CC5" s="157" t="s">
        <v>119</v>
      </c>
      <c r="CD5" s="158"/>
      <c r="CE5" s="158"/>
      <c r="CF5" s="158"/>
      <c r="CG5" s="158"/>
      <c r="CH5" s="158"/>
      <c r="CI5" s="158"/>
      <c r="CJ5" s="159"/>
      <c r="CL5" s="157" t="s">
        <v>120</v>
      </c>
      <c r="CM5" s="158"/>
      <c r="CN5" s="158"/>
      <c r="CO5" s="158"/>
      <c r="CP5" s="158"/>
      <c r="CQ5" s="158"/>
      <c r="CR5" s="158"/>
      <c r="CS5" s="159"/>
      <c r="CU5" s="157" t="s">
        <v>121</v>
      </c>
      <c r="CV5" s="158"/>
      <c r="CW5" s="158"/>
      <c r="CX5" s="158"/>
      <c r="CY5" s="158"/>
      <c r="CZ5" s="158"/>
      <c r="DA5" s="158"/>
      <c r="DB5" s="159"/>
      <c r="DD5" s="157" t="s">
        <v>122</v>
      </c>
      <c r="DE5" s="158"/>
      <c r="DF5" s="158"/>
      <c r="DG5" s="158"/>
      <c r="DH5" s="158"/>
      <c r="DI5" s="158"/>
      <c r="DJ5" s="158"/>
      <c r="DK5" s="159"/>
      <c r="DM5" s="157" t="s">
        <v>123</v>
      </c>
      <c r="DN5" s="158"/>
      <c r="DO5" s="158"/>
      <c r="DP5" s="158"/>
      <c r="DQ5" s="158"/>
      <c r="DR5" s="158"/>
      <c r="DS5" s="158"/>
      <c r="DT5" s="159"/>
      <c r="DV5" s="157" t="s">
        <v>124</v>
      </c>
      <c r="DW5" s="158"/>
      <c r="DX5" s="158"/>
      <c r="DY5" s="158"/>
      <c r="DZ5" s="158"/>
      <c r="EA5" s="158"/>
      <c r="EB5" s="158"/>
      <c r="EC5" s="159"/>
      <c r="EE5" s="157" t="s">
        <v>125</v>
      </c>
      <c r="EF5" s="158"/>
      <c r="EG5" s="158"/>
      <c r="EH5" s="158"/>
      <c r="EI5" s="158"/>
      <c r="EJ5" s="158"/>
      <c r="EK5" s="158"/>
      <c r="EL5" s="159"/>
      <c r="EN5" s="157" t="s">
        <v>126</v>
      </c>
      <c r="EO5" s="158"/>
      <c r="EP5" s="158"/>
      <c r="EQ5" s="158"/>
      <c r="ER5" s="158"/>
      <c r="ES5" s="158"/>
      <c r="ET5" s="158"/>
      <c r="EU5" s="159"/>
      <c r="EW5" s="157" t="s">
        <v>127</v>
      </c>
      <c r="EX5" s="158"/>
      <c r="EY5" s="158"/>
      <c r="EZ5" s="158"/>
      <c r="FA5" s="158"/>
      <c r="FB5" s="158"/>
      <c r="FC5" s="158"/>
      <c r="FD5" s="159"/>
      <c r="FF5" s="157" t="s">
        <v>128</v>
      </c>
      <c r="FG5" s="158"/>
      <c r="FH5" s="158"/>
      <c r="FI5" s="158"/>
      <c r="FJ5" s="158"/>
      <c r="FK5" s="158"/>
      <c r="FL5" s="158"/>
      <c r="FM5" s="159"/>
      <c r="FO5" s="157" t="s">
        <v>129</v>
      </c>
      <c r="FP5" s="158"/>
      <c r="FQ5" s="158"/>
      <c r="FR5" s="158"/>
      <c r="FS5" s="158"/>
      <c r="FT5" s="158"/>
      <c r="FU5" s="158"/>
      <c r="FV5" s="159"/>
      <c r="FX5" s="157" t="s">
        <v>130</v>
      </c>
      <c r="FY5" s="158"/>
      <c r="FZ5" s="158"/>
      <c r="GA5" s="158"/>
      <c r="GB5" s="158"/>
      <c r="GC5" s="158"/>
      <c r="GD5" s="158"/>
      <c r="GE5" s="159"/>
      <c r="GG5" s="157" t="s">
        <v>131</v>
      </c>
      <c r="GH5" s="158"/>
      <c r="GI5" s="158"/>
      <c r="GJ5" s="158"/>
      <c r="GK5" s="158"/>
      <c r="GL5" s="158"/>
      <c r="GM5" s="158"/>
      <c r="GN5" s="159"/>
      <c r="GP5" s="157" t="s">
        <v>132</v>
      </c>
      <c r="GQ5" s="158"/>
      <c r="GR5" s="158"/>
      <c r="GS5" s="158"/>
      <c r="GT5" s="158"/>
      <c r="GU5" s="158"/>
      <c r="GV5" s="158"/>
      <c r="GW5" s="159"/>
      <c r="GY5" s="157" t="s">
        <v>134</v>
      </c>
      <c r="GZ5" s="158"/>
      <c r="HA5" s="158"/>
      <c r="HB5" s="158"/>
      <c r="HC5" s="158"/>
      <c r="HD5" s="158"/>
      <c r="HE5" s="158"/>
      <c r="HF5" s="159"/>
      <c r="HH5" s="157" t="s">
        <v>135</v>
      </c>
      <c r="HI5" s="158"/>
      <c r="HJ5" s="158"/>
      <c r="HK5" s="158"/>
      <c r="HL5" s="158"/>
      <c r="HM5" s="158"/>
      <c r="HN5" s="158"/>
      <c r="HO5" s="159"/>
      <c r="HQ5" s="157" t="s">
        <v>136</v>
      </c>
      <c r="HR5" s="158"/>
      <c r="HS5" s="158"/>
      <c r="HT5" s="158"/>
      <c r="HU5" s="158"/>
      <c r="HV5" s="158"/>
      <c r="HW5" s="158"/>
      <c r="HX5" s="159"/>
      <c r="HZ5" s="157" t="s">
        <v>137</v>
      </c>
      <c r="IA5" s="158"/>
      <c r="IB5" s="158"/>
      <c r="IC5" s="158"/>
      <c r="ID5" s="158"/>
      <c r="IE5" s="158"/>
      <c r="IF5" s="158"/>
      <c r="IG5" s="159"/>
      <c r="II5" s="169" t="s">
        <v>32</v>
      </c>
      <c r="IJ5" s="170"/>
      <c r="IK5" s="170"/>
      <c r="IL5" s="171"/>
      <c r="IN5" s="166" t="s">
        <v>97</v>
      </c>
      <c r="IO5" s="167"/>
      <c r="IP5" s="167"/>
      <c r="IQ5" s="168"/>
    </row>
    <row r="6" spans="1:251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20" t="s">
        <v>38</v>
      </c>
      <c r="FP6" s="16" t="s">
        <v>14</v>
      </c>
      <c r="FQ6" s="16" t="s">
        <v>4</v>
      </c>
      <c r="FR6" s="16" t="s">
        <v>36</v>
      </c>
      <c r="FS6" s="40" t="s">
        <v>33</v>
      </c>
      <c r="FT6" s="40" t="s">
        <v>34</v>
      </c>
      <c r="FU6" s="40" t="s">
        <v>30</v>
      </c>
      <c r="FV6" s="27" t="s">
        <v>35</v>
      </c>
      <c r="FX6" s="20" t="s">
        <v>38</v>
      </c>
      <c r="FY6" s="16" t="s">
        <v>14</v>
      </c>
      <c r="FZ6" s="16" t="s">
        <v>4</v>
      </c>
      <c r="GA6" s="16" t="s">
        <v>36</v>
      </c>
      <c r="GB6" s="40" t="s">
        <v>33</v>
      </c>
      <c r="GC6" s="40" t="s">
        <v>34</v>
      </c>
      <c r="GD6" s="40" t="s">
        <v>30</v>
      </c>
      <c r="GE6" s="27" t="s">
        <v>35</v>
      </c>
      <c r="GG6" s="20" t="s">
        <v>38</v>
      </c>
      <c r="GH6" s="16" t="s">
        <v>14</v>
      </c>
      <c r="GI6" s="16" t="s">
        <v>4</v>
      </c>
      <c r="GJ6" s="16" t="s">
        <v>36</v>
      </c>
      <c r="GK6" s="40" t="s">
        <v>33</v>
      </c>
      <c r="GL6" s="40" t="s">
        <v>34</v>
      </c>
      <c r="GM6" s="40" t="s">
        <v>30</v>
      </c>
      <c r="GN6" s="27" t="s">
        <v>35</v>
      </c>
      <c r="GP6" s="20" t="s">
        <v>38</v>
      </c>
      <c r="GQ6" s="16" t="s">
        <v>14</v>
      </c>
      <c r="GR6" s="16" t="s">
        <v>4</v>
      </c>
      <c r="GS6" s="16" t="s">
        <v>36</v>
      </c>
      <c r="GT6" s="40" t="s">
        <v>33</v>
      </c>
      <c r="GU6" s="40" t="s">
        <v>34</v>
      </c>
      <c r="GV6" s="40" t="s">
        <v>30</v>
      </c>
      <c r="GW6" s="27" t="s">
        <v>35</v>
      </c>
      <c r="GY6" s="20" t="s">
        <v>38</v>
      </c>
      <c r="GZ6" s="16" t="s">
        <v>14</v>
      </c>
      <c r="HA6" s="16" t="s">
        <v>4</v>
      </c>
      <c r="HB6" s="16" t="s">
        <v>36</v>
      </c>
      <c r="HC6" s="40" t="s">
        <v>33</v>
      </c>
      <c r="HD6" s="40" t="s">
        <v>34</v>
      </c>
      <c r="HE6" s="40" t="s">
        <v>30</v>
      </c>
      <c r="HF6" s="27" t="s">
        <v>35</v>
      </c>
      <c r="HH6" s="20" t="s">
        <v>38</v>
      </c>
      <c r="HI6" s="16" t="s">
        <v>14</v>
      </c>
      <c r="HJ6" s="16" t="s">
        <v>4</v>
      </c>
      <c r="HK6" s="16" t="s">
        <v>36</v>
      </c>
      <c r="HL6" s="40" t="s">
        <v>33</v>
      </c>
      <c r="HM6" s="40" t="s">
        <v>34</v>
      </c>
      <c r="HN6" s="40" t="s">
        <v>30</v>
      </c>
      <c r="HO6" s="27" t="s">
        <v>35</v>
      </c>
      <c r="HQ6" s="20" t="s">
        <v>38</v>
      </c>
      <c r="HR6" s="16" t="s">
        <v>14</v>
      </c>
      <c r="HS6" s="16" t="s">
        <v>4</v>
      </c>
      <c r="HT6" s="16" t="s">
        <v>36</v>
      </c>
      <c r="HU6" s="40" t="s">
        <v>33</v>
      </c>
      <c r="HV6" s="40" t="s">
        <v>34</v>
      </c>
      <c r="HW6" s="40" t="s">
        <v>30</v>
      </c>
      <c r="HX6" s="27" t="s">
        <v>35</v>
      </c>
      <c r="HZ6" s="20" t="s">
        <v>38</v>
      </c>
      <c r="IA6" s="16" t="s">
        <v>14</v>
      </c>
      <c r="IB6" s="16" t="s">
        <v>4</v>
      </c>
      <c r="IC6" s="16" t="s">
        <v>36</v>
      </c>
      <c r="ID6" s="40" t="s">
        <v>33</v>
      </c>
      <c r="IE6" s="40" t="s">
        <v>34</v>
      </c>
      <c r="IF6" s="40" t="s">
        <v>30</v>
      </c>
      <c r="IG6" s="27" t="s">
        <v>35</v>
      </c>
      <c r="II6" s="42" t="s">
        <v>4</v>
      </c>
      <c r="IJ6" s="46" t="s">
        <v>31</v>
      </c>
      <c r="IK6" s="46" t="s">
        <v>24</v>
      </c>
      <c r="IL6" s="47" t="s">
        <v>37</v>
      </c>
      <c r="IN6" s="104" t="s">
        <v>4</v>
      </c>
    </row>
    <row r="7" spans="1:251" s="5" customFormat="1" ht="22.5" customHeight="1" x14ac:dyDescent="0.2">
      <c r="A7" s="148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2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2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2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2">
        <v>242.11918861571002</v>
      </c>
      <c r="CM7" s="143">
        <v>0</v>
      </c>
      <c r="CN7" s="143">
        <v>242.11918861571002</v>
      </c>
      <c r="CO7" s="143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2">
        <v>1.4473495847762248</v>
      </c>
      <c r="CV7" s="143">
        <v>0</v>
      </c>
      <c r="CW7" s="143">
        <v>1.4473495847762248</v>
      </c>
      <c r="CX7" s="143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2">
        <v>4.4422672493786401E-4</v>
      </c>
      <c r="DE7" s="143">
        <v>0</v>
      </c>
      <c r="DF7" s="143">
        <v>4.4422672493786401E-4</v>
      </c>
      <c r="DG7" s="143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2">
        <v>0</v>
      </c>
      <c r="DN7" s="143">
        <v>0</v>
      </c>
      <c r="DO7" s="143">
        <v>0</v>
      </c>
      <c r="DP7" s="143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2">
        <v>0</v>
      </c>
      <c r="DW7" s="143">
        <v>0</v>
      </c>
      <c r="DX7" s="143">
        <v>0</v>
      </c>
      <c r="DY7" s="143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2"/>
      <c r="EF7" s="143"/>
      <c r="EG7" s="143"/>
      <c r="EH7" s="143"/>
      <c r="EI7" s="38"/>
      <c r="EJ7" s="38"/>
      <c r="EK7" s="38"/>
      <c r="EL7" s="31"/>
      <c r="EN7" s="142"/>
      <c r="EO7" s="143"/>
      <c r="EP7" s="143"/>
      <c r="EQ7" s="143"/>
      <c r="ER7" s="38"/>
      <c r="ES7" s="38"/>
      <c r="ET7" s="38"/>
      <c r="EU7" s="31"/>
      <c r="EW7" s="142"/>
      <c r="EX7" s="143"/>
      <c r="EY7" s="143"/>
      <c r="EZ7" s="143"/>
      <c r="FA7" s="38"/>
      <c r="FB7" s="38"/>
      <c r="FC7" s="38"/>
      <c r="FD7" s="31"/>
      <c r="FF7" s="142"/>
      <c r="FG7" s="143"/>
      <c r="FH7" s="143"/>
      <c r="FI7" s="143"/>
      <c r="FJ7" s="38"/>
      <c r="FK7" s="38"/>
      <c r="FL7" s="38"/>
      <c r="FM7" s="31"/>
      <c r="FO7" s="142"/>
      <c r="FP7" s="143"/>
      <c r="FQ7" s="143"/>
      <c r="FR7" s="143"/>
      <c r="FS7" s="38"/>
      <c r="FT7" s="38"/>
      <c r="FU7" s="38"/>
      <c r="FV7" s="31"/>
      <c r="FX7" s="142"/>
      <c r="FY7" s="143"/>
      <c r="FZ7" s="143"/>
      <c r="GA7" s="143"/>
      <c r="GB7" s="38"/>
      <c r="GC7" s="38"/>
      <c r="GD7" s="38"/>
      <c r="GE7" s="31"/>
      <c r="GG7" s="142"/>
      <c r="GH7" s="143"/>
      <c r="GI7" s="143"/>
      <c r="GJ7" s="143"/>
      <c r="GK7" s="38"/>
      <c r="GL7" s="38"/>
      <c r="GM7" s="38"/>
      <c r="GN7" s="31"/>
      <c r="GP7" s="142"/>
      <c r="GQ7" s="143"/>
      <c r="GR7" s="143"/>
      <c r="GS7" s="143"/>
      <c r="GT7" s="38"/>
      <c r="GU7" s="38"/>
      <c r="GV7" s="38"/>
      <c r="GW7" s="31"/>
      <c r="GY7" s="142"/>
      <c r="GZ7" s="143"/>
      <c r="HA7" s="143"/>
      <c r="HB7" s="143"/>
      <c r="HC7" s="38"/>
      <c r="HD7" s="38"/>
      <c r="HE7" s="38"/>
      <c r="HF7" s="31"/>
      <c r="HH7" s="142"/>
      <c r="HI7" s="143"/>
      <c r="HJ7" s="143"/>
      <c r="HK7" s="143"/>
      <c r="HL7" s="38"/>
      <c r="HM7" s="38"/>
      <c r="HN7" s="38"/>
      <c r="HO7" s="31"/>
      <c r="HQ7" s="142"/>
      <c r="HR7" s="143"/>
      <c r="HS7" s="143"/>
      <c r="HT7" s="143"/>
      <c r="HU7" s="38"/>
      <c r="HV7" s="38"/>
      <c r="HW7" s="38"/>
      <c r="HX7" s="31"/>
      <c r="HZ7" s="142"/>
      <c r="IA7" s="143"/>
      <c r="IB7" s="143"/>
      <c r="IC7" s="143"/>
      <c r="ID7" s="38"/>
      <c r="IE7" s="38"/>
      <c r="IF7" s="38"/>
      <c r="IG7" s="31"/>
      <c r="II7" s="149"/>
      <c r="IJ7" s="150"/>
      <c r="IK7" s="150"/>
      <c r="IL7" s="151"/>
      <c r="IN7" s="115"/>
    </row>
    <row r="8" spans="1:251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3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3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3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4">
        <v>333.82003226794484</v>
      </c>
      <c r="CM8" s="145">
        <v>0</v>
      </c>
      <c r="CN8" s="145">
        <v>333.82003226794484</v>
      </c>
      <c r="CO8" s="145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4">
        <v>3.1769691746677227</v>
      </c>
      <c r="CV8" s="145">
        <v>0</v>
      </c>
      <c r="CW8" s="145">
        <v>3.1769691746677227</v>
      </c>
      <c r="CX8" s="145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4">
        <v>6.8200075514719405E-2</v>
      </c>
      <c r="DE8" s="145">
        <v>0</v>
      </c>
      <c r="DF8" s="145">
        <v>6.8200075514719405E-2</v>
      </c>
      <c r="DG8" s="145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4">
        <v>0</v>
      </c>
      <c r="DN8" s="145">
        <v>0</v>
      </c>
      <c r="DO8" s="145">
        <v>0</v>
      </c>
      <c r="DP8" s="145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4">
        <v>0</v>
      </c>
      <c r="DW8" s="145">
        <v>0</v>
      </c>
      <c r="DX8" s="145">
        <v>0</v>
      </c>
      <c r="DY8" s="145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4">
        <v>0</v>
      </c>
      <c r="EF8" s="145">
        <v>0</v>
      </c>
      <c r="EG8" s="145">
        <v>0</v>
      </c>
      <c r="EH8" s="145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4"/>
      <c r="EO8" s="145"/>
      <c r="EP8" s="145"/>
      <c r="EQ8" s="145"/>
      <c r="ER8" s="39"/>
      <c r="ES8" s="39"/>
      <c r="ET8" s="39"/>
      <c r="EU8" s="10"/>
      <c r="EW8" s="144"/>
      <c r="EX8" s="145"/>
      <c r="EY8" s="145"/>
      <c r="EZ8" s="145"/>
      <c r="FA8" s="39"/>
      <c r="FB8" s="39"/>
      <c r="FC8" s="39"/>
      <c r="FD8" s="10"/>
      <c r="FF8" s="144"/>
      <c r="FG8" s="145"/>
      <c r="FH8" s="145"/>
      <c r="FI8" s="145"/>
      <c r="FJ8" s="39"/>
      <c r="FK8" s="39"/>
      <c r="FL8" s="39"/>
      <c r="FM8" s="10"/>
      <c r="FO8" s="144"/>
      <c r="FP8" s="145"/>
      <c r="FQ8" s="145"/>
      <c r="FR8" s="145"/>
      <c r="FS8" s="39"/>
      <c r="FT8" s="39"/>
      <c r="FU8" s="39"/>
      <c r="FV8" s="10"/>
      <c r="FX8" s="144"/>
      <c r="FY8" s="145"/>
      <c r="FZ8" s="145"/>
      <c r="GA8" s="145"/>
      <c r="GB8" s="39"/>
      <c r="GC8" s="39"/>
      <c r="GD8" s="39"/>
      <c r="GE8" s="10"/>
      <c r="GG8" s="144"/>
      <c r="GH8" s="145"/>
      <c r="GI8" s="145"/>
      <c r="GJ8" s="145"/>
      <c r="GK8" s="39"/>
      <c r="GL8" s="39"/>
      <c r="GM8" s="39"/>
      <c r="GN8" s="10"/>
      <c r="GP8" s="144"/>
      <c r="GQ8" s="145"/>
      <c r="GR8" s="145"/>
      <c r="GS8" s="145"/>
      <c r="GT8" s="39"/>
      <c r="GU8" s="39"/>
      <c r="GV8" s="39"/>
      <c r="GW8" s="10"/>
      <c r="GY8" s="144"/>
      <c r="GZ8" s="145"/>
      <c r="HA8" s="145"/>
      <c r="HB8" s="145"/>
      <c r="HC8" s="39"/>
      <c r="HD8" s="39"/>
      <c r="HE8" s="39"/>
      <c r="HF8" s="10"/>
      <c r="HH8" s="144"/>
      <c r="HI8" s="145"/>
      <c r="HJ8" s="145"/>
      <c r="HK8" s="145"/>
      <c r="HL8" s="39"/>
      <c r="HM8" s="39"/>
      <c r="HN8" s="39"/>
      <c r="HO8" s="10"/>
      <c r="HQ8" s="144"/>
      <c r="HR8" s="145"/>
      <c r="HS8" s="145"/>
      <c r="HT8" s="145"/>
      <c r="HU8" s="39"/>
      <c r="HV8" s="39"/>
      <c r="HW8" s="39"/>
      <c r="HX8" s="10"/>
      <c r="HZ8" s="144"/>
      <c r="IA8" s="145"/>
      <c r="IB8" s="145"/>
      <c r="IC8" s="145"/>
      <c r="ID8" s="39"/>
      <c r="IE8" s="39"/>
      <c r="IF8" s="39"/>
      <c r="IG8" s="10"/>
      <c r="II8" s="146"/>
      <c r="IJ8" s="45"/>
      <c r="IK8" s="45"/>
      <c r="IL8" s="43"/>
      <c r="IN8" s="115"/>
    </row>
    <row r="9" spans="1:251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2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2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2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2">
        <v>450.27843925226591</v>
      </c>
      <c r="CM9" s="143">
        <v>0</v>
      </c>
      <c r="CN9" s="143">
        <v>450.27843925226591</v>
      </c>
      <c r="CO9" s="143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26"/>
      <c r="FS9" s="38"/>
      <c r="FT9" s="38"/>
      <c r="FU9" s="38"/>
      <c r="FV9" s="31"/>
      <c r="FX9" s="25"/>
      <c r="FY9" s="26"/>
      <c r="FZ9" s="26"/>
      <c r="GA9" s="26"/>
      <c r="GB9" s="38"/>
      <c r="GC9" s="38"/>
      <c r="GD9" s="38"/>
      <c r="GE9" s="31"/>
      <c r="GG9" s="25"/>
      <c r="GH9" s="26"/>
      <c r="GI9" s="26"/>
      <c r="GJ9" s="26"/>
      <c r="GK9" s="38"/>
      <c r="GL9" s="38"/>
      <c r="GM9" s="38"/>
      <c r="GN9" s="31"/>
      <c r="GP9" s="25"/>
      <c r="GQ9" s="26"/>
      <c r="GR9" s="26"/>
      <c r="GS9" s="26"/>
      <c r="GT9" s="38"/>
      <c r="GU9" s="38"/>
      <c r="GV9" s="38"/>
      <c r="GW9" s="31"/>
      <c r="GY9" s="25"/>
      <c r="GZ9" s="26"/>
      <c r="HA9" s="26"/>
      <c r="HB9" s="26"/>
      <c r="HC9" s="38"/>
      <c r="HD9" s="38"/>
      <c r="HE9" s="38"/>
      <c r="HF9" s="31"/>
      <c r="HH9" s="25"/>
      <c r="HI9" s="26"/>
      <c r="HJ9" s="26"/>
      <c r="HK9" s="26"/>
      <c r="HL9" s="38"/>
      <c r="HM9" s="38"/>
      <c r="HN9" s="38"/>
      <c r="HO9" s="31"/>
      <c r="HQ9" s="25"/>
      <c r="HR9" s="26"/>
      <c r="HS9" s="26"/>
      <c r="HT9" s="26"/>
      <c r="HU9" s="38"/>
      <c r="HV9" s="38"/>
      <c r="HW9" s="38"/>
      <c r="HX9" s="31"/>
      <c r="HZ9" s="25"/>
      <c r="IA9" s="26"/>
      <c r="IB9" s="26"/>
      <c r="IC9" s="26"/>
      <c r="ID9" s="38"/>
      <c r="IE9" s="38"/>
      <c r="IF9" s="38"/>
      <c r="IG9" s="31"/>
      <c r="II9" s="25"/>
      <c r="IJ9" s="26"/>
      <c r="IK9" s="26"/>
      <c r="IL9" s="31"/>
      <c r="IN9" s="115"/>
    </row>
    <row r="10" spans="1:251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3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3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3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4">
        <v>502.56310688411691</v>
      </c>
      <c r="CM10" s="145">
        <v>0</v>
      </c>
      <c r="CN10" s="145">
        <v>502.56310688411691</v>
      </c>
      <c r="CO10" s="145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9">
        <v>0</v>
      </c>
      <c r="FP10" s="11">
        <v>0</v>
      </c>
      <c r="FQ10" s="11">
        <v>0</v>
      </c>
      <c r="FR10" s="11">
        <v>0</v>
      </c>
      <c r="FS10" s="39">
        <f t="shared" ref="FS10" si="76">IF(FH10="",FQ10-ABS($G10),FQ10-FH10)</f>
        <v>0</v>
      </c>
      <c r="FT10" s="39">
        <f>IF(FI10="",FR10-$E10,FR10-FI10)</f>
        <v>0</v>
      </c>
      <c r="FU10" s="39">
        <f t="shared" ref="FU10:FU14" si="77">IF(FG10="",$F10-FP10,FG10-FP10)</f>
        <v>0</v>
      </c>
      <c r="FV10" s="10">
        <f t="shared" ref="FV10" si="78">FO10-FR10</f>
        <v>0</v>
      </c>
      <c r="FX10" s="9">
        <v>0</v>
      </c>
      <c r="FY10" s="11">
        <v>0</v>
      </c>
      <c r="FZ10" s="11">
        <v>0</v>
      </c>
      <c r="GA10" s="11">
        <v>0</v>
      </c>
      <c r="GB10" s="39">
        <f t="shared" ref="GB10" si="79">IF(FQ10="",FZ10-ABS($G10),FZ10-FQ10)</f>
        <v>0</v>
      </c>
      <c r="GC10" s="39">
        <f>IF(FR10="",GA10-$E10,GA10-FR10)</f>
        <v>0</v>
      </c>
      <c r="GD10" s="39">
        <f t="shared" ref="GD10:GD14" si="80">IF(FP10="",$F10-FY10,FP10-FY10)</f>
        <v>0</v>
      </c>
      <c r="GE10" s="10">
        <f t="shared" ref="GE10" si="81">FX10-GA10</f>
        <v>0</v>
      </c>
      <c r="GG10" s="9">
        <v>0</v>
      </c>
      <c r="GH10" s="11">
        <v>0</v>
      </c>
      <c r="GI10" s="11">
        <v>0</v>
      </c>
      <c r="GJ10" s="11">
        <v>0</v>
      </c>
      <c r="GK10" s="39">
        <f t="shared" ref="GK10" si="82">IF(FZ10="",GI10-ABS($G10),GI10-FZ10)</f>
        <v>0</v>
      </c>
      <c r="GL10" s="39">
        <f>IF(GA10="",GJ10-$E10,GJ10-GA10)</f>
        <v>0</v>
      </c>
      <c r="GM10" s="39">
        <f t="shared" ref="GM10:GM14" si="83">IF(FY10="",$F10-GH10,FY10-GH10)</f>
        <v>0</v>
      </c>
      <c r="GN10" s="10">
        <f t="shared" ref="GN10" si="84">GG10-GJ10</f>
        <v>0</v>
      </c>
      <c r="GP10" s="9">
        <v>0</v>
      </c>
      <c r="GQ10" s="11">
        <v>0</v>
      </c>
      <c r="GR10" s="11">
        <v>0</v>
      </c>
      <c r="GS10" s="11">
        <v>0</v>
      </c>
      <c r="GT10" s="39">
        <f t="shared" ref="GT10" si="85">IF(GI10="",GR10-ABS($G10),GR10-GI10)</f>
        <v>0</v>
      </c>
      <c r="GU10" s="39">
        <f>IF(GJ10="",GS10-$E10,GS10-GJ10)</f>
        <v>0</v>
      </c>
      <c r="GV10" s="39">
        <f t="shared" ref="GV10:GV14" si="86">IF(GH10="",$F10-GQ10,GH10-GQ10)</f>
        <v>0</v>
      </c>
      <c r="GW10" s="10">
        <f t="shared" ref="GW10" si="87">GP10-GS10</f>
        <v>0</v>
      </c>
      <c r="GY10" s="9">
        <v>0</v>
      </c>
      <c r="GZ10" s="11">
        <v>0</v>
      </c>
      <c r="HA10" s="11">
        <v>0</v>
      </c>
      <c r="HB10" s="11">
        <v>0</v>
      </c>
      <c r="HC10" s="39">
        <f t="shared" ref="HC10" si="88">IF(GR10="",HA10-ABS($G10),HA10-GR10)</f>
        <v>0</v>
      </c>
      <c r="HD10" s="39">
        <f>IF(GS10="",HB10-$E10,HB10-GS10)</f>
        <v>0</v>
      </c>
      <c r="HE10" s="39">
        <f t="shared" ref="HE10:HE14" si="89">IF(GQ10="",$F10-GZ10,GQ10-GZ10)</f>
        <v>0</v>
      </c>
      <c r="HF10" s="10">
        <f t="shared" ref="HF10" si="90">GY10-HB10</f>
        <v>0</v>
      </c>
      <c r="HH10" s="9">
        <v>0</v>
      </c>
      <c r="HI10" s="11">
        <v>0</v>
      </c>
      <c r="HJ10" s="11">
        <v>0</v>
      </c>
      <c r="HK10" s="11">
        <v>0</v>
      </c>
      <c r="HL10" s="39">
        <f t="shared" ref="HL10" si="91">IF(HA10="",HJ10-ABS($G10),HJ10-HA10)</f>
        <v>0</v>
      </c>
      <c r="HM10" s="39">
        <f>IF(HB10="",HK10-$E10,HK10-HB10)</f>
        <v>0</v>
      </c>
      <c r="HN10" s="39">
        <f t="shared" ref="HN10:HN14" si="92">IF(GZ10="",$F10-HI10,GZ10-HI10)</f>
        <v>0</v>
      </c>
      <c r="HO10" s="10">
        <f t="shared" ref="HO10" si="93">HH10-HK10</f>
        <v>0</v>
      </c>
      <c r="HQ10" s="9">
        <v>0</v>
      </c>
      <c r="HR10" s="11">
        <v>0</v>
      </c>
      <c r="HS10" s="11">
        <v>0</v>
      </c>
      <c r="HT10" s="11">
        <v>0</v>
      </c>
      <c r="HU10" s="39">
        <f t="shared" ref="HU10" si="94">IF(HJ10="",HS10-ABS($G10),HS10-HJ10)</f>
        <v>0</v>
      </c>
      <c r="HV10" s="39">
        <f>IF(HK10="",HT10-$E10,HT10-HK10)</f>
        <v>0</v>
      </c>
      <c r="HW10" s="39">
        <f t="shared" ref="HW10:HW14" si="95">IF(HI10="",$F10-HR10,HI10-HR10)</f>
        <v>0</v>
      </c>
      <c r="HX10" s="10">
        <f t="shared" ref="HX10" si="96">HQ10-HT10</f>
        <v>0</v>
      </c>
      <c r="HZ10" s="9">
        <v>0</v>
      </c>
      <c r="IA10" s="11">
        <v>0</v>
      </c>
      <c r="IB10" s="11">
        <v>0</v>
      </c>
      <c r="IC10" s="11">
        <v>0</v>
      </c>
      <c r="ID10" s="39">
        <f t="shared" ref="ID10" si="97">IF(HS10="",IB10-ABS($G10),IB10-HS10)</f>
        <v>0</v>
      </c>
      <c r="IE10" s="39">
        <f>IF(HT10="",IC10-$E10,IC10-HT10)</f>
        <v>0</v>
      </c>
      <c r="IF10" s="39">
        <f t="shared" ref="IF10:IF14" si="98">IF(HR10="",$F10-IA10,HR10-IA10)</f>
        <v>0</v>
      </c>
      <c r="IG10" s="10">
        <f t="shared" ref="IG10" si="99">HZ10-IC10</f>
        <v>0</v>
      </c>
      <c r="II10" s="146"/>
      <c r="IJ10" s="45"/>
      <c r="IK10" s="45"/>
      <c r="IL10" s="43"/>
      <c r="IN10" s="115">
        <f>IB10-ABS(AL10)</f>
        <v>-639411.63717973791</v>
      </c>
    </row>
    <row r="11" spans="1:251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32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2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2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2">
        <v>29179.159414628379</v>
      </c>
      <c r="CM11" s="143">
        <v>0</v>
      </c>
      <c r="CN11" s="143">
        <v>29179.159414628379</v>
      </c>
      <c r="CO11" s="143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142">
        <v>44232.478253634072</v>
      </c>
      <c r="CV11" s="143">
        <v>0</v>
      </c>
      <c r="CW11" s="143">
        <v>44232.478253634072</v>
      </c>
      <c r="CX11" s="143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142">
        <v>163153.27797854922</v>
      </c>
      <c r="DE11" s="143">
        <v>0</v>
      </c>
      <c r="DF11" s="143">
        <v>163153.27797854922</v>
      </c>
      <c r="DG11" s="143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142">
        <v>804765.55298122321</v>
      </c>
      <c r="DN11" s="143">
        <v>563906.35746047238</v>
      </c>
      <c r="DO11" s="143">
        <v>240859.19552075083</v>
      </c>
      <c r="DP11" s="143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142">
        <v>1063419.238578903</v>
      </c>
      <c r="DW11" s="143">
        <v>969631.34838195133</v>
      </c>
      <c r="DX11" s="143">
        <v>93787.890196951688</v>
      </c>
      <c r="DY11" s="143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142">
        <v>1016536.2338893279</v>
      </c>
      <c r="EF11" s="143">
        <v>954616.54852579883</v>
      </c>
      <c r="EG11" s="143">
        <v>61919.685363529017</v>
      </c>
      <c r="EH11" s="143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 t="shared" si="58"/>
        <v>1877289.15113289</v>
      </c>
      <c r="EN11" s="142">
        <v>1188351.965166914</v>
      </c>
      <c r="EO11" s="143">
        <v>1139600.8780164169</v>
      </c>
      <c r="EP11" s="143">
        <v>48751.087150497129</v>
      </c>
      <c r="EQ11" s="143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142">
        <v>803175.03160408093</v>
      </c>
      <c r="EX11" s="143">
        <v>674166.86956687318</v>
      </c>
      <c r="EY11" s="143">
        <v>129008.16203720775</v>
      </c>
      <c r="EZ11" s="143">
        <v>-713761.85814212379</v>
      </c>
      <c r="FA11" s="38">
        <f>IF(EP11="",EY11-ABS($G11),EY11-EP11)</f>
        <v>80257.074886710616</v>
      </c>
      <c r="FB11" s="38">
        <f t="shared" ref="FB11:FB14" si="100">IF(EQ11="",EZ11-$E11,EZ11-EQ11)</f>
        <v>5471.5907768341713</v>
      </c>
      <c r="FC11" s="38">
        <f t="shared" si="71"/>
        <v>465434.00844954373</v>
      </c>
      <c r="FD11" s="31">
        <v>1907585.4140858699</v>
      </c>
      <c r="FF11" s="142">
        <v>1629224.4627505594</v>
      </c>
      <c r="FG11" s="143">
        <v>1603419.4410776435</v>
      </c>
      <c r="FH11" s="143">
        <v>25805.0216729159</v>
      </c>
      <c r="FI11" s="143">
        <v>-696753.57035479241</v>
      </c>
      <c r="FJ11" s="38">
        <f>IF(EY11="",FH11-ABS($G11),FH11-EY11)</f>
        <v>-103203.14036429184</v>
      </c>
      <c r="FK11" s="38">
        <f t="shared" ref="FK11:FK14" si="101">IF(EZ11="",FI11-$E11,FI11-EZ11)</f>
        <v>17008.287787331385</v>
      </c>
      <c r="FL11" s="38">
        <f t="shared" si="74"/>
        <v>-929252.57151077036</v>
      </c>
      <c r="FM11" s="31">
        <v>1907585.4140858699</v>
      </c>
      <c r="FO11" s="142">
        <v>2133659.9333672216</v>
      </c>
      <c r="FP11" s="143">
        <v>2123787.3251150995</v>
      </c>
      <c r="FQ11" s="143">
        <v>9872.6082521220669</v>
      </c>
      <c r="FR11" s="143">
        <v>-692656.50535979215</v>
      </c>
      <c r="FS11" s="38">
        <f>IF(FH11="",FQ11-ABS($G11),FQ11-FH11)</f>
        <v>-15932.413420793833</v>
      </c>
      <c r="FT11" s="38">
        <f t="shared" ref="FT11:FT14" si="102">IF(FI11="",FR11-$E11,FR11-FI11)</f>
        <v>4097.0649950002553</v>
      </c>
      <c r="FU11" s="38">
        <f t="shared" si="77"/>
        <v>-520367.88403745601</v>
      </c>
      <c r="FV11" s="31">
        <v>1907585.4140858699</v>
      </c>
      <c r="FX11" s="142">
        <v>2118270.4053129083</v>
      </c>
      <c r="FY11" s="143">
        <v>2108343.5494258548</v>
      </c>
      <c r="FZ11" s="143">
        <v>9926.8558870535344</v>
      </c>
      <c r="GA11" s="143">
        <v>-693155.98147925199</v>
      </c>
      <c r="GB11" s="38">
        <f>IF(FQ11="",FZ11-ABS($G11),FZ11-FQ11)</f>
        <v>54.247634931467474</v>
      </c>
      <c r="GC11" s="38">
        <f t="shared" ref="GC11:GC14" si="103">IF(FR11="",GA11-$E11,GA11-FR11)</f>
        <v>-499.47611945983954</v>
      </c>
      <c r="GD11" s="38">
        <f t="shared" si="80"/>
        <v>15443.775689244736</v>
      </c>
      <c r="GE11" s="31">
        <v>1907585.4140858699</v>
      </c>
      <c r="GG11" s="142">
        <v>2045024.2063027991</v>
      </c>
      <c r="GH11" s="143">
        <v>2033811.1087515028</v>
      </c>
      <c r="GI11" s="143">
        <v>11213.097551296232</v>
      </c>
      <c r="GJ11" s="143">
        <v>-694150.19246835145</v>
      </c>
      <c r="GK11" s="38">
        <f>IF(FZ11="",GI11-ABS($G11),GI11-FZ11)</f>
        <v>1286.2416642426979</v>
      </c>
      <c r="GL11" s="38">
        <f t="shared" ref="GL11:GL14" si="104">IF(GA11="",GJ11-$E11,GJ11-GA11)</f>
        <v>-994.21098909946159</v>
      </c>
      <c r="GM11" s="38">
        <f t="shared" si="83"/>
        <v>74532.440674351994</v>
      </c>
      <c r="GN11" s="31">
        <v>1907585.4140858699</v>
      </c>
      <c r="GP11" s="142">
        <v>2481890.2551359832</v>
      </c>
      <c r="GQ11" s="143">
        <v>2477819.6090765898</v>
      </c>
      <c r="GR11" s="143">
        <v>4070.6460593934171</v>
      </c>
      <c r="GS11" s="143">
        <v>-549317.79956211383</v>
      </c>
      <c r="GT11" s="38">
        <f>IF(GI11="",GR11-ABS($G11),GR11-GI11)</f>
        <v>-7142.4514919028152</v>
      </c>
      <c r="GU11" s="38">
        <f t="shared" ref="GU11:GU14" si="105">IF(GJ11="",GS11-$E11,GS11-GJ11)</f>
        <v>144832.39290623763</v>
      </c>
      <c r="GV11" s="38">
        <f t="shared" si="86"/>
        <v>-444008.50032508699</v>
      </c>
      <c r="GW11" s="31">
        <v>1907585.4140858699</v>
      </c>
      <c r="GY11" s="142">
        <v>2350620.9582525515</v>
      </c>
      <c r="GZ11" s="143">
        <v>2346108.0808050809</v>
      </c>
      <c r="HA11" s="143">
        <v>4512.8774474705569</v>
      </c>
      <c r="HB11" s="143">
        <v>-550796.3928592474</v>
      </c>
      <c r="HC11" s="38">
        <f>IF(GR11="",HA11-ABS($G11),HA11-GR11)</f>
        <v>442.23138807713985</v>
      </c>
      <c r="HD11" s="38">
        <f t="shared" ref="HD11:HD14" si="106">IF(GS11="",HB11-$E11,HB11-GS11)</f>
        <v>-1478.5932971335715</v>
      </c>
      <c r="HE11" s="38">
        <f t="shared" si="89"/>
        <v>131711.52827150887</v>
      </c>
      <c r="HF11" s="31">
        <v>1907585.4140858699</v>
      </c>
      <c r="HH11" s="142">
        <v>2665090.8770399811</v>
      </c>
      <c r="HI11" s="143">
        <v>2663515.1233708914</v>
      </c>
      <c r="HJ11" s="143">
        <v>1575.7536690896377</v>
      </c>
      <c r="HK11" s="143">
        <v>-549634.57236898271</v>
      </c>
      <c r="HL11" s="38">
        <f>IF(HA11="",HJ11-ABS($G11),HJ11-HA11)</f>
        <v>-2937.1237783809192</v>
      </c>
      <c r="HM11" s="38">
        <f t="shared" ref="HM11:HM14" si="107">IF(HB11="",HK11-$E11,HK11-HB11)</f>
        <v>1161.820490264683</v>
      </c>
      <c r="HN11" s="38">
        <f t="shared" si="92"/>
        <v>-317407.04256581049</v>
      </c>
      <c r="HO11" s="31">
        <v>1907585.4140858699</v>
      </c>
      <c r="HQ11" s="142">
        <v>2434089.3666091515</v>
      </c>
      <c r="HR11" s="143">
        <v>2432141.0521860104</v>
      </c>
      <c r="HS11" s="143">
        <v>1948.3144231410697</v>
      </c>
      <c r="HT11" s="143">
        <v>-552821.41536223737</v>
      </c>
      <c r="HU11" s="38">
        <f>IF(HJ11="",HS11-ABS($G11),HS11-HJ11)</f>
        <v>372.56075405143201</v>
      </c>
      <c r="HV11" s="38">
        <f t="shared" ref="HV11:HV14" si="108">IF(HK11="",HT11-$E11,HT11-HK11)</f>
        <v>-3186.8429932546569</v>
      </c>
      <c r="HW11" s="38">
        <f t="shared" si="95"/>
        <v>231374.07118488103</v>
      </c>
      <c r="HX11" s="31">
        <v>1907585.4140858699</v>
      </c>
      <c r="HZ11" s="142">
        <v>2483499.2409428144</v>
      </c>
      <c r="IA11" s="143">
        <v>2481293.2903085537</v>
      </c>
      <c r="IB11" s="143">
        <v>2205.9506342606619</v>
      </c>
      <c r="IC11" s="143">
        <v>-553527.81073289597</v>
      </c>
      <c r="ID11" s="38">
        <f>IF(HS11="",IB11-ABS($G11),IB11-HS11)</f>
        <v>257.63621111959219</v>
      </c>
      <c r="IE11" s="38">
        <f t="shared" ref="IE11:IE14" si="109">IF(HT11="",IC11-$E11,IC11-HT11)</f>
        <v>-706.3953706586035</v>
      </c>
      <c r="IF11" s="38">
        <f t="shared" si="98"/>
        <v>-49152.23812254332</v>
      </c>
      <c r="IG11" s="31">
        <v>1907585.4140858699</v>
      </c>
      <c r="II11" s="25">
        <f>IB11-ABS($G11)</f>
        <v>-1327010.4418678293</v>
      </c>
      <c r="IJ11" s="26">
        <f>IA11-ABS($F11)</f>
        <v>2281268.5501575265</v>
      </c>
      <c r="IK11" s="26">
        <f>HZ11-ABS($E11)</f>
        <v>954258.10828970443</v>
      </c>
      <c r="IL11" s="31">
        <f>$E11-IC11</f>
        <v>2082768.9433860059</v>
      </c>
      <c r="IN11" s="115">
        <f t="shared" ref="IN11:IN16" si="110">IB11-ABS(AL11)</f>
        <v>-607137.75202428782</v>
      </c>
    </row>
    <row r="12" spans="1:251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3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3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3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4">
        <v>9872.0493010728969</v>
      </c>
      <c r="CM12" s="145">
        <v>0</v>
      </c>
      <c r="CN12" s="145">
        <v>9872.0493010728969</v>
      </c>
      <c r="CO12" s="145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4">
        <v>5243.5478790582602</v>
      </c>
      <c r="CV12" s="145">
        <v>0</v>
      </c>
      <c r="CW12" s="145">
        <v>5243.5478790582602</v>
      </c>
      <c r="CX12" s="145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4">
        <v>35355.200992420738</v>
      </c>
      <c r="DE12" s="145">
        <v>0</v>
      </c>
      <c r="DF12" s="145">
        <v>35355.200992420738</v>
      </c>
      <c r="DG12" s="145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4">
        <v>254930.77572836558</v>
      </c>
      <c r="DN12" s="145">
        <v>86504.85959795957</v>
      </c>
      <c r="DO12" s="145">
        <v>168425.91613040603</v>
      </c>
      <c r="DP12" s="145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4">
        <v>393382.61867298291</v>
      </c>
      <c r="DW12" s="145">
        <v>318787.11148559867</v>
      </c>
      <c r="DX12" s="145">
        <v>74595.507187384239</v>
      </c>
      <c r="DY12" s="145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4">
        <v>402767.41514228086</v>
      </c>
      <c r="EF12" s="145">
        <v>350791.78466333298</v>
      </c>
      <c r="EG12" s="145">
        <v>51975.630478947889</v>
      </c>
      <c r="EH12" s="145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4">
        <v>576122.72236925398</v>
      </c>
      <c r="EO12" s="145">
        <v>566700.05590426305</v>
      </c>
      <c r="EP12" s="145">
        <v>9422.6664649909362</v>
      </c>
      <c r="EQ12" s="145">
        <v>-322678.5857862017</v>
      </c>
      <c r="ER12" s="39">
        <f t="shared" ref="ER12" si="111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4">
        <v>480267.76380280207</v>
      </c>
      <c r="EX12" s="145">
        <v>469729.89888980705</v>
      </c>
      <c r="EY12" s="145">
        <v>10537.864912995021</v>
      </c>
      <c r="EZ12" s="145">
        <v>-257537.44081701839</v>
      </c>
      <c r="FA12" s="39">
        <f t="shared" ref="FA12" si="112">IF(EP12="",EY12-ABS($G12),EY12-EP12)</f>
        <v>1115.1984480040846</v>
      </c>
      <c r="FB12" s="39">
        <f t="shared" si="100"/>
        <v>65141.144969183311</v>
      </c>
      <c r="FC12" s="39">
        <f t="shared" si="71"/>
        <v>96970.157014455996</v>
      </c>
      <c r="FD12" s="10">
        <f>EW12-EZ12</f>
        <v>737805.20461982046</v>
      </c>
      <c r="FF12" s="144">
        <v>1071025.6406002834</v>
      </c>
      <c r="FG12" s="145">
        <v>1070893.6994989861</v>
      </c>
      <c r="FH12" s="145">
        <v>131.94110129727051</v>
      </c>
      <c r="FI12" s="145">
        <v>-255762.64422883172</v>
      </c>
      <c r="FJ12" s="39">
        <f t="shared" ref="FJ12" si="113">IF(EY12="",FH12-ABS($G12),FH12-EY12)</f>
        <v>-10405.92381169775</v>
      </c>
      <c r="FK12" s="39">
        <f t="shared" si="101"/>
        <v>1774.7965881866694</v>
      </c>
      <c r="FL12" s="39">
        <f t="shared" si="74"/>
        <v>-601163.80060917907</v>
      </c>
      <c r="FM12" s="10">
        <f>FF12-FI12</f>
        <v>1326788.284829115</v>
      </c>
      <c r="FO12" s="144">
        <v>1363504.8326737564</v>
      </c>
      <c r="FP12" s="145">
        <v>1363497.3539645376</v>
      </c>
      <c r="FQ12" s="145">
        <v>7.4787092187907547</v>
      </c>
      <c r="FR12" s="145">
        <v>-255444.40131944488</v>
      </c>
      <c r="FS12" s="39">
        <f t="shared" ref="FS12" si="114">IF(FH12="",FQ12-ABS($G12),FQ12-FH12)</f>
        <v>-124.46239207847975</v>
      </c>
      <c r="FT12" s="39">
        <f t="shared" si="102"/>
        <v>318.24290938684135</v>
      </c>
      <c r="FU12" s="39">
        <f t="shared" si="77"/>
        <v>-292603.65446555149</v>
      </c>
      <c r="FV12" s="10">
        <f>FO12-FR12</f>
        <v>1618949.2339932013</v>
      </c>
      <c r="FX12" s="144">
        <v>1399652.6390845079</v>
      </c>
      <c r="FY12" s="145">
        <v>1399648.0369169896</v>
      </c>
      <c r="FZ12" s="145">
        <v>4.6021675183437765</v>
      </c>
      <c r="GA12" s="145">
        <v>-190657.78468054495</v>
      </c>
      <c r="GB12" s="39">
        <f t="shared" ref="GB12" si="115">IF(FQ12="",FZ12-ABS($G12),FZ12-FQ12)</f>
        <v>-2.8765417004469782</v>
      </c>
      <c r="GC12" s="39">
        <f t="shared" si="103"/>
        <v>64786.616638899926</v>
      </c>
      <c r="GD12" s="39">
        <f t="shared" si="80"/>
        <v>-36150.682952451985</v>
      </c>
      <c r="GE12" s="10">
        <f>FX12-GA12</f>
        <v>1590310.4237650528</v>
      </c>
      <c r="GG12" s="144">
        <v>1369011.6531278975</v>
      </c>
      <c r="GH12" s="145">
        <v>1369010.4048626125</v>
      </c>
      <c r="GI12" s="145">
        <v>1.2482652850449085</v>
      </c>
      <c r="GJ12" s="145">
        <v>-190863.47781751404</v>
      </c>
      <c r="GK12" s="39">
        <f t="shared" ref="GK12" si="116">IF(FZ12="",GI12-ABS($G12),GI12-FZ12)</f>
        <v>-3.3539022332988679</v>
      </c>
      <c r="GL12" s="39">
        <f t="shared" si="104"/>
        <v>-205.69313696908648</v>
      </c>
      <c r="GM12" s="39">
        <f t="shared" si="83"/>
        <v>30637.632054377114</v>
      </c>
      <c r="GN12" s="10">
        <f>GG12-GJ12</f>
        <v>1559875.1309454115</v>
      </c>
      <c r="GP12" s="144">
        <v>1460557.0352609842</v>
      </c>
      <c r="GQ12" s="145">
        <v>1460556.9983492098</v>
      </c>
      <c r="GR12" s="145">
        <v>3.6911774426698685E-2</v>
      </c>
      <c r="GS12" s="145">
        <v>-191041.73612929453</v>
      </c>
      <c r="GT12" s="39">
        <f t="shared" ref="GT12" si="117">IF(GI12="",GR12-ABS($G12),GR12-GI12)</f>
        <v>-1.2113535106182098</v>
      </c>
      <c r="GU12" s="39">
        <f t="shared" si="105"/>
        <v>-178.25831178048975</v>
      </c>
      <c r="GV12" s="39">
        <f t="shared" si="86"/>
        <v>-91546.593486597296</v>
      </c>
      <c r="GW12" s="10">
        <f>GP12-GS12</f>
        <v>1651598.7713902788</v>
      </c>
      <c r="GY12" s="144">
        <v>1178665.0619610194</v>
      </c>
      <c r="GZ12" s="145">
        <v>1178665.0616559791</v>
      </c>
      <c r="HA12" s="145">
        <v>3.0504027381539345E-4</v>
      </c>
      <c r="HB12" s="145">
        <v>-126433.82225576472</v>
      </c>
      <c r="HC12" s="39">
        <f t="shared" ref="HC12" si="118">IF(GR12="",HA12-ABS($G12),HA12-GR12)</f>
        <v>-3.6606734152883291E-2</v>
      </c>
      <c r="HD12" s="39">
        <f t="shared" si="106"/>
        <v>64607.913873529804</v>
      </c>
      <c r="HE12" s="39">
        <f t="shared" si="89"/>
        <v>281891.93669323064</v>
      </c>
      <c r="HF12" s="10">
        <f>GY12-HB12</f>
        <v>1305098.884216784</v>
      </c>
      <c r="HH12" s="144">
        <v>1191046.4328481166</v>
      </c>
      <c r="HI12" s="145">
        <v>1191046.4328474905</v>
      </c>
      <c r="HJ12" s="145">
        <v>6.2608160078525543E-7</v>
      </c>
      <c r="HK12" s="145">
        <v>-126629.05553279803</v>
      </c>
      <c r="HL12" s="39">
        <f t="shared" ref="HL12" si="119">IF(HA12="",HJ12-ABS($G12),HJ12-HA12)</f>
        <v>-3.0441419221460819E-4</v>
      </c>
      <c r="HM12" s="39">
        <f t="shared" si="107"/>
        <v>-195.23327703330142</v>
      </c>
      <c r="HN12" s="39">
        <f t="shared" si="92"/>
        <v>-12381.371191511396</v>
      </c>
      <c r="HO12" s="10">
        <f>HH12-HK12</f>
        <v>1317675.4883809146</v>
      </c>
      <c r="HQ12" s="144">
        <v>1158442.7611067486</v>
      </c>
      <c r="HR12" s="145">
        <v>1158442.7611067486</v>
      </c>
      <c r="HS12" s="145">
        <v>0</v>
      </c>
      <c r="HT12" s="145">
        <v>-126935.09378650127</v>
      </c>
      <c r="HU12" s="39">
        <f t="shared" ref="HU12" si="120">IF(HJ12="",HS12-ABS($G12),HS12-HJ12)</f>
        <v>-6.2608160078525543E-7</v>
      </c>
      <c r="HV12" s="39">
        <f t="shared" si="108"/>
        <v>-306.03825370324193</v>
      </c>
      <c r="HW12" s="39">
        <f t="shared" si="95"/>
        <v>32603.671740741935</v>
      </c>
      <c r="HX12" s="10">
        <f>HQ12-HT12</f>
        <v>1285377.8548932499</v>
      </c>
      <c r="HZ12" s="144">
        <v>699153.74541993125</v>
      </c>
      <c r="IA12" s="145">
        <v>699153.74541993125</v>
      </c>
      <c r="IB12" s="145">
        <v>0</v>
      </c>
      <c r="IC12" s="145">
        <v>-63696.216404828752</v>
      </c>
      <c r="ID12" s="39">
        <f t="shared" ref="ID12" si="121">IF(HS12="",IB12-ABS($G12),IB12-HS12)</f>
        <v>0</v>
      </c>
      <c r="IE12" s="39">
        <f t="shared" si="109"/>
        <v>63238.877381672515</v>
      </c>
      <c r="IF12" s="39">
        <f t="shared" si="98"/>
        <v>459289.01568681735</v>
      </c>
      <c r="IG12" s="10">
        <f>HZ12-IC12</f>
        <v>762849.96182475996</v>
      </c>
      <c r="II12" s="146">
        <f t="shared" ref="II12:II14" si="122">IB12-ABS($G12)</f>
        <v>-1827361.9317906599</v>
      </c>
      <c r="IJ12" s="45">
        <f t="shared" ref="IJ12:IJ14" si="123">IA12-ABS($F12)</f>
        <v>699153.74541993125</v>
      </c>
      <c r="IK12" s="45">
        <f t="shared" ref="IK12:IK14" si="124">HZ12-ABS($E12)</f>
        <v>-1128208.1863707285</v>
      </c>
      <c r="IL12" s="43">
        <f t="shared" ref="IL12:IL14" si="125">$E12-IC12</f>
        <v>1891058.1481954886</v>
      </c>
      <c r="IN12" s="115">
        <f t="shared" si="110"/>
        <v>-993209.78163609246</v>
      </c>
    </row>
    <row r="13" spans="1:251" ht="22.3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38"/>
      <c r="P13" s="31"/>
      <c r="Q13" s="19"/>
      <c r="R13" s="25"/>
      <c r="S13" s="26"/>
      <c r="T13" s="26"/>
      <c r="U13" s="26"/>
      <c r="V13" s="26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32">
        <v>5461468.56501499</v>
      </c>
      <c r="BF13" s="26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2">
        <v>5160665.5155808004</v>
      </c>
      <c r="BO13" s="26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2">
        <v>4762127.6040509399</v>
      </c>
      <c r="BX13" s="26">
        <f t="shared" si="24"/>
        <v>-357558.71217963658</v>
      </c>
      <c r="BY13" s="38">
        <f t="shared" si="25"/>
        <v>-398537.91152986046</v>
      </c>
      <c r="BZ13" s="38">
        <f t="shared" ref="BZ13" si="126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38">
        <f t="shared" si="29"/>
        <v>-362680.44272023998</v>
      </c>
      <c r="CI13" s="38">
        <f t="shared" ref="CI13" si="127">IF(BU13="",$F13-CD13,BU13-CD13)</f>
        <v>0</v>
      </c>
      <c r="CJ13" s="31">
        <f t="shared" si="30"/>
        <v>-4028505.2327102358</v>
      </c>
      <c r="CL13" s="142">
        <v>154866.27096578566</v>
      </c>
      <c r="CM13" s="143">
        <v>0</v>
      </c>
      <c r="CN13" s="143">
        <v>154866.27096578566</v>
      </c>
      <c r="CO13" s="143">
        <v>4010307.5761433798</v>
      </c>
      <c r="CP13" s="26">
        <f t="shared" si="31"/>
        <v>-216075.65765467851</v>
      </c>
      <c r="CQ13" s="38">
        <f t="shared" si="32"/>
        <v>-389139.58518732013</v>
      </c>
      <c r="CR13" s="38">
        <f t="shared" ref="CR13" si="128">IF(CD13="",$F13-CM13,CD13-CM13)</f>
        <v>0</v>
      </c>
      <c r="CS13" s="31">
        <f t="shared" si="33"/>
        <v>-3855441.3051775941</v>
      </c>
      <c r="CU13" s="142">
        <v>268167.52518729615</v>
      </c>
      <c r="CV13" s="143">
        <v>0</v>
      </c>
      <c r="CW13" s="143">
        <v>268167.52518729615</v>
      </c>
      <c r="CX13" s="143">
        <v>3616225.8358290298</v>
      </c>
      <c r="CY13" s="26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142">
        <v>767817.90859842475</v>
      </c>
      <c r="DE13" s="143">
        <v>0</v>
      </c>
      <c r="DF13" s="143">
        <v>767817.90859842475</v>
      </c>
      <c r="DG13" s="143">
        <v>-3234245.9627843294</v>
      </c>
      <c r="DH13" s="26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142">
        <v>2930581.8182679396</v>
      </c>
      <c r="DN13" s="143">
        <v>1894672.3495551343</v>
      </c>
      <c r="DO13" s="143">
        <v>1035909.4687128053</v>
      </c>
      <c r="DP13" s="143">
        <v>-3042755.2305969927</v>
      </c>
      <c r="DQ13" s="26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142">
        <v>3757838.7100473996</v>
      </c>
      <c r="DW13" s="143">
        <v>3213066.1134158233</v>
      </c>
      <c r="DX13" s="143">
        <v>544772.59663157631</v>
      </c>
      <c r="DY13" s="143">
        <v>-2853370.5943184798</v>
      </c>
      <c r="DZ13" s="26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142">
        <v>3698164.2695828136</v>
      </c>
      <c r="EF13" s="143">
        <v>3238504.5663172961</v>
      </c>
      <c r="EG13" s="143">
        <v>459659.70326551748</v>
      </c>
      <c r="EH13" s="143">
        <v>-2852260.2868681098</v>
      </c>
      <c r="EI13" s="26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142">
        <v>4271032.3717051372</v>
      </c>
      <c r="EO13" s="143">
        <v>3877526.8114607735</v>
      </c>
      <c r="EP13" s="143">
        <v>393505.56024436373</v>
      </c>
      <c r="EQ13" s="143">
        <v>-2851164.7973124725</v>
      </c>
      <c r="ER13" s="26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129">EN13-EQ13</f>
        <v>7122197.1690176092</v>
      </c>
      <c r="EW13" s="142">
        <v>2994160.8705980829</v>
      </c>
      <c r="EX13" s="143">
        <v>2329994.1754442472</v>
      </c>
      <c r="EY13" s="143">
        <v>664166.6951538357</v>
      </c>
      <c r="EZ13" s="143">
        <v>-2637940.0063099433</v>
      </c>
      <c r="FA13" s="26">
        <f>IF(EP13="",EY13-ABS($G13),EY13-EP13)</f>
        <v>270661.13490947196</v>
      </c>
      <c r="FB13" s="38">
        <f t="shared" si="100"/>
        <v>213224.79100252921</v>
      </c>
      <c r="FC13" s="38">
        <f t="shared" si="71"/>
        <v>1547532.6360165263</v>
      </c>
      <c r="FD13" s="31">
        <f t="shared" ref="FD13:FD16" si="130">EW13-EZ13</f>
        <v>5632100.8769080266</v>
      </c>
      <c r="FF13" s="142">
        <v>5433594.6628623381</v>
      </c>
      <c r="FG13" s="143">
        <v>5257417.5104265846</v>
      </c>
      <c r="FH13" s="143">
        <v>176177.15243575349</v>
      </c>
      <c r="FI13" s="143">
        <v>-2554848.3703903742</v>
      </c>
      <c r="FJ13" s="26">
        <f>IF(EY13="",FH13-ABS($G13),FH13-EY13)</f>
        <v>-487989.5427180822</v>
      </c>
      <c r="FK13" s="38">
        <f t="shared" si="101"/>
        <v>83091.63591956906</v>
      </c>
      <c r="FL13" s="38">
        <f t="shared" si="74"/>
        <v>-2927423.3349823374</v>
      </c>
      <c r="FM13" s="31">
        <f t="shared" ref="FM13:FM16" si="131">FF13-FI13</f>
        <v>7988443.0332527123</v>
      </c>
      <c r="FO13" s="142">
        <v>7253046.0455094576</v>
      </c>
      <c r="FP13" s="143">
        <v>7166001.2235609274</v>
      </c>
      <c r="FQ13" s="143">
        <v>87044.821948530152</v>
      </c>
      <c r="FR13" s="143">
        <v>-2533204.9841702986</v>
      </c>
      <c r="FS13" s="26">
        <f>IF(FH13="",FQ13-ABS($G13),FQ13-FH13)</f>
        <v>-89132.330487223342</v>
      </c>
      <c r="FT13" s="38">
        <f t="shared" si="102"/>
        <v>21643.386220075656</v>
      </c>
      <c r="FU13" s="38">
        <f t="shared" si="77"/>
        <v>-1908583.7131343428</v>
      </c>
      <c r="FV13" s="31">
        <f t="shared" ref="FV13:FV16" si="132">FO13-FR13</f>
        <v>9786251.0296797566</v>
      </c>
      <c r="FX13" s="142">
        <v>7073481.1367091108</v>
      </c>
      <c r="FY13" s="143">
        <v>6981955.0417494616</v>
      </c>
      <c r="FZ13" s="143">
        <v>91526.094959649257</v>
      </c>
      <c r="GA13" s="143">
        <v>-2347360.3794029155</v>
      </c>
      <c r="GB13" s="26">
        <f>IF(FQ13="",FZ13-ABS($G13),FZ13-FQ13)</f>
        <v>4481.2730111191049</v>
      </c>
      <c r="GC13" s="38">
        <f t="shared" si="103"/>
        <v>185844.60476738308</v>
      </c>
      <c r="GD13" s="38">
        <f t="shared" si="80"/>
        <v>184046.18181146588</v>
      </c>
      <c r="GE13" s="31">
        <f t="shared" ref="GE13:GE16" si="133">FX13-GA13</f>
        <v>9420841.5161120258</v>
      </c>
      <c r="GG13" s="142">
        <v>6556911.8534474131</v>
      </c>
      <c r="GH13" s="143">
        <v>6433281.6981799649</v>
      </c>
      <c r="GI13" s="143">
        <v>123630.15526744816</v>
      </c>
      <c r="GJ13" s="143">
        <v>-2352915.597612496</v>
      </c>
      <c r="GK13" s="26">
        <f>IF(FZ13="",GI13-ABS($G13),GI13-FZ13)</f>
        <v>32104.060307798907</v>
      </c>
      <c r="GL13" s="38">
        <f t="shared" si="104"/>
        <v>-5555.2182095805183</v>
      </c>
      <c r="GM13" s="38">
        <f t="shared" si="83"/>
        <v>548673.34356949665</v>
      </c>
      <c r="GN13" s="31">
        <f t="shared" ref="GN13:GN16" si="134">GG13-GJ13</f>
        <v>8909827.4510599095</v>
      </c>
      <c r="GP13" s="142">
        <v>7924938.3152249753</v>
      </c>
      <c r="GQ13" s="143">
        <v>7862184.202264877</v>
      </c>
      <c r="GR13" s="143">
        <v>62754.112960098311</v>
      </c>
      <c r="GS13" s="143">
        <v>-2339670.1940202969</v>
      </c>
      <c r="GT13" s="26">
        <f>IF(GI13="",GR13-ABS($G13),GR13-GI13)</f>
        <v>-60876.042307349853</v>
      </c>
      <c r="GU13" s="38">
        <f t="shared" si="105"/>
        <v>13245.403592199087</v>
      </c>
      <c r="GV13" s="38">
        <f t="shared" si="86"/>
        <v>-1428902.5040849121</v>
      </c>
      <c r="GW13" s="31">
        <f t="shared" ref="GW13:GW16" si="135">GP13-GS13</f>
        <v>10264608.509245273</v>
      </c>
      <c r="GY13" s="142">
        <v>7185106.1354875909</v>
      </c>
      <c r="GZ13" s="143">
        <v>7087104.4300757237</v>
      </c>
      <c r="HA13" s="143">
        <v>98001.705411867239</v>
      </c>
      <c r="HB13" s="143">
        <v>-2159802.3033104846</v>
      </c>
      <c r="HC13" s="26">
        <f>IF(GR13="",HA13-ABS($G13),HA13-GR13)</f>
        <v>35247.592451768927</v>
      </c>
      <c r="HD13" s="38">
        <f t="shared" si="106"/>
        <v>179867.89070981229</v>
      </c>
      <c r="HE13" s="38">
        <f t="shared" si="89"/>
        <v>775079.77218915336</v>
      </c>
      <c r="HF13" s="31">
        <f t="shared" ref="HF13:HF16" si="136">GY13-HB13</f>
        <v>9344908.4387980755</v>
      </c>
      <c r="HH13" s="142">
        <v>8337004.0648948271</v>
      </c>
      <c r="HI13" s="143">
        <v>8281007.9662992349</v>
      </c>
      <c r="HJ13" s="143">
        <v>55996.098595592193</v>
      </c>
      <c r="HK13" s="143">
        <v>-2150152.9200112666</v>
      </c>
      <c r="HL13" s="26">
        <f>IF(HA13="",HJ13-ABS($G13),HJ13-HA13)</f>
        <v>-42005.606816275045</v>
      </c>
      <c r="HM13" s="38">
        <f t="shared" si="107"/>
        <v>9649.3832992180251</v>
      </c>
      <c r="HN13" s="38">
        <f t="shared" si="92"/>
        <v>-1193903.5362235112</v>
      </c>
      <c r="HO13" s="31">
        <f t="shared" ref="HO13:HO16" si="137">HH13-HK13</f>
        <v>10487156.984906094</v>
      </c>
      <c r="HQ13" s="142">
        <v>7533504.7678651959</v>
      </c>
      <c r="HR13" s="143">
        <v>7447407.5980362203</v>
      </c>
      <c r="HS13" s="143">
        <v>86097.169828975573</v>
      </c>
      <c r="HT13" s="143">
        <v>-2166499.5075134095</v>
      </c>
      <c r="HU13" s="26">
        <f>IF(HJ13="",HS13-ABS($G13),HS13-HJ13)</f>
        <v>30101.07123338338</v>
      </c>
      <c r="HV13" s="38">
        <f t="shared" si="108"/>
        <v>-16346.58750214288</v>
      </c>
      <c r="HW13" s="38">
        <f t="shared" si="95"/>
        <v>833600.36826301459</v>
      </c>
      <c r="HX13" s="31">
        <f t="shared" ref="HX13:HX16" si="138">HQ13-HT13</f>
        <v>9700004.2753786054</v>
      </c>
      <c r="HZ13" s="142">
        <v>7103837.1630944619</v>
      </c>
      <c r="IA13" s="143">
        <v>6998958.9527484812</v>
      </c>
      <c r="IB13" s="143">
        <v>104878.21034598071</v>
      </c>
      <c r="IC13" s="143">
        <v>-1981361.8465601462</v>
      </c>
      <c r="ID13" s="26">
        <f>IF(HS13="",IB13-ABS($G13),IB13-HS13)</f>
        <v>18781.040517005138</v>
      </c>
      <c r="IE13" s="38">
        <f t="shared" si="109"/>
        <v>185137.66095326329</v>
      </c>
      <c r="IF13" s="38">
        <f t="shared" si="98"/>
        <v>448448.64528773911</v>
      </c>
      <c r="IG13" s="31">
        <f t="shared" ref="IG13:IG16" si="139">HZ13-IC13</f>
        <v>9085199.0096546076</v>
      </c>
      <c r="II13" s="25">
        <f t="shared" si="122"/>
        <v>-2985340.8313043592</v>
      </c>
      <c r="IJ13" s="26">
        <f t="shared" si="123"/>
        <v>4114276.5217570113</v>
      </c>
      <c r="IK13" s="26">
        <f t="shared" si="124"/>
        <v>1128935.6904526521</v>
      </c>
      <c r="IL13" s="31">
        <f t="shared" si="125"/>
        <v>7956263.3192019556</v>
      </c>
      <c r="IN13" s="115">
        <f t="shared" si="110"/>
        <v>-1710159.4116785349</v>
      </c>
    </row>
    <row r="14" spans="1:251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39"/>
      <c r="P14" s="10"/>
      <c r="Q14" s="19"/>
      <c r="R14" s="9"/>
      <c r="S14" s="11"/>
      <c r="T14" s="11"/>
      <c r="U14" s="11"/>
      <c r="V14" s="11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3">
        <v>3614639.5246919501</v>
      </c>
      <c r="BF14" s="11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3">
        <v>3415554.86848837</v>
      </c>
      <c r="BO14" s="11">
        <f t="shared" si="21"/>
        <v>-367515.7932614421</v>
      </c>
      <c r="BP14" s="39">
        <f t="shared" ref="BP14" si="140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3">
        <v>3151784.9923176998</v>
      </c>
      <c r="BX14" s="11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4">
        <v>108406.38967604996</v>
      </c>
      <c r="CM14" s="145">
        <v>0</v>
      </c>
      <c r="CN14" s="145">
        <v>108406.38967604996</v>
      </c>
      <c r="CO14" s="145">
        <v>2654197.51085936</v>
      </c>
      <c r="CP14" s="11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144">
        <v>187717.2676311073</v>
      </c>
      <c r="CV14" s="145">
        <v>0</v>
      </c>
      <c r="CW14" s="145">
        <v>187717.2676311073</v>
      </c>
      <c r="CX14" s="145">
        <v>2393376.9243188798</v>
      </c>
      <c r="CY14" s="11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144">
        <v>537472.5360188972</v>
      </c>
      <c r="DE14" s="145">
        <v>0</v>
      </c>
      <c r="DF14" s="145">
        <v>537472.5360188972</v>
      </c>
      <c r="DG14" s="145">
        <v>-2140565.8845211226</v>
      </c>
      <c r="DH14" s="11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144">
        <v>2051407.2727875579</v>
      </c>
      <c r="DN14" s="145">
        <v>1326270.6446885942</v>
      </c>
      <c r="DO14" s="145">
        <v>725136.62809896376</v>
      </c>
      <c r="DP14" s="145">
        <v>-2013828.9160781582</v>
      </c>
      <c r="DQ14" s="11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144">
        <v>2630487.0970331794</v>
      </c>
      <c r="DW14" s="145">
        <v>2249146.2793910764</v>
      </c>
      <c r="DX14" s="145">
        <v>381340.81764210295</v>
      </c>
      <c r="DY14" s="145">
        <v>-1888485.8543150921</v>
      </c>
      <c r="DZ14" s="11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144">
        <v>2588714.9887079699</v>
      </c>
      <c r="EF14" s="145">
        <v>2266953.1964221071</v>
      </c>
      <c r="EG14" s="145">
        <v>321761.79228586284</v>
      </c>
      <c r="EH14" s="145">
        <v>-1887751.0041283884</v>
      </c>
      <c r="EI14" s="11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144">
        <v>2989722.6601935965</v>
      </c>
      <c r="EO14" s="145">
        <v>2714268.7680225414</v>
      </c>
      <c r="EP14" s="145">
        <v>275453.89217105508</v>
      </c>
      <c r="EQ14" s="145">
        <v>-1887025.9610745742</v>
      </c>
      <c r="ER14" s="11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129"/>
        <v>4876748.6212681709</v>
      </c>
      <c r="EW14" s="144">
        <v>2095912.6094186583</v>
      </c>
      <c r="EX14" s="145">
        <v>1630995.9228109729</v>
      </c>
      <c r="EY14" s="145">
        <v>464916.68660768541</v>
      </c>
      <c r="EZ14" s="145">
        <v>-1745904.4389002891</v>
      </c>
      <c r="FA14" s="11">
        <f>IF(EP14="",EY14-ABS($G14),EY14-EP14)</f>
        <v>189462.79443663033</v>
      </c>
      <c r="FB14" s="39">
        <f t="shared" si="100"/>
        <v>141121.52217428503</v>
      </c>
      <c r="FC14" s="39">
        <f t="shared" si="71"/>
        <v>1083272.8452115685</v>
      </c>
      <c r="FD14" s="10">
        <f t="shared" si="130"/>
        <v>3841817.0483189477</v>
      </c>
      <c r="FF14" s="144">
        <v>3803516.2640036363</v>
      </c>
      <c r="FG14" s="145">
        <v>3680192.2572986092</v>
      </c>
      <c r="FH14" s="145">
        <v>123324.00670502707</v>
      </c>
      <c r="FI14" s="145">
        <v>-1690910.748505339</v>
      </c>
      <c r="FJ14" s="11">
        <f>IF(EY14="",FH14-ABS($G14),FH14-EY14)</f>
        <v>-341592.67990265833</v>
      </c>
      <c r="FK14" s="39">
        <f t="shared" si="101"/>
        <v>54993.690394950099</v>
      </c>
      <c r="FL14" s="39">
        <f t="shared" si="74"/>
        <v>-2049196.3344876363</v>
      </c>
      <c r="FM14" s="10">
        <f t="shared" si="131"/>
        <v>5494427.0125089753</v>
      </c>
      <c r="FO14" s="144">
        <v>5077132.2318566199</v>
      </c>
      <c r="FP14" s="145">
        <v>5016200.8564926488</v>
      </c>
      <c r="FQ14" s="145">
        <v>60931.375363971107</v>
      </c>
      <c r="FR14" s="145">
        <v>-1676586.2058758338</v>
      </c>
      <c r="FS14" s="11">
        <f>IF(FH14="",FQ14-ABS($G14),FQ14-FH14)</f>
        <v>-62392.631341055967</v>
      </c>
      <c r="FT14" s="39">
        <f t="shared" si="102"/>
        <v>14324.542629505275</v>
      </c>
      <c r="FU14" s="39">
        <f t="shared" si="77"/>
        <v>-1336008.5991940396</v>
      </c>
      <c r="FV14" s="10">
        <f t="shared" si="132"/>
        <v>6753718.4377324535</v>
      </c>
      <c r="FX14" s="144">
        <v>4951436.7956963778</v>
      </c>
      <c r="FY14" s="145">
        <v>4887368.5292246239</v>
      </c>
      <c r="FZ14" s="145">
        <v>64068.266471753828</v>
      </c>
      <c r="GA14" s="145">
        <v>-1553586.0922898841</v>
      </c>
      <c r="GB14" s="11">
        <f>IF(FQ14="",FZ14-ABS($G14),FZ14-FQ14)</f>
        <v>3136.8911077827215</v>
      </c>
      <c r="GC14" s="39">
        <f t="shared" si="103"/>
        <v>123000.11358594964</v>
      </c>
      <c r="GD14" s="39">
        <f t="shared" si="80"/>
        <v>128832.32726802491</v>
      </c>
      <c r="GE14" s="10">
        <f t="shared" si="133"/>
        <v>6505022.8879862614</v>
      </c>
      <c r="GG14" s="144">
        <v>4589838.297413189</v>
      </c>
      <c r="GH14" s="145">
        <v>4503297.1887259753</v>
      </c>
      <c r="GI14" s="145">
        <v>86541.108687213622</v>
      </c>
      <c r="GJ14" s="145">
        <v>-1557262.7794427255</v>
      </c>
      <c r="GK14" s="11">
        <f>IF(FZ14="",GI14-ABS($G14),GI14-FZ14)</f>
        <v>22472.842215459794</v>
      </c>
      <c r="GL14" s="39">
        <f t="shared" si="104"/>
        <v>-3676.6871528413612</v>
      </c>
      <c r="GM14" s="39">
        <f t="shared" si="83"/>
        <v>384071.34049864858</v>
      </c>
      <c r="GN14" s="10">
        <f t="shared" si="134"/>
        <v>6147101.0768559147</v>
      </c>
      <c r="GP14" s="144">
        <v>5547456.8206574824</v>
      </c>
      <c r="GQ14" s="145">
        <v>5503528.941585415</v>
      </c>
      <c r="GR14" s="145">
        <v>43927.879072067328</v>
      </c>
      <c r="GS14" s="145">
        <v>-1548496.3901877271</v>
      </c>
      <c r="GT14" s="11">
        <f>IF(GI14="",GR14-ABS($G14),GR14-GI14)</f>
        <v>-42613.229615146294</v>
      </c>
      <c r="GU14" s="39">
        <f t="shared" si="105"/>
        <v>8766.3892549984157</v>
      </c>
      <c r="GV14" s="39">
        <f t="shared" si="86"/>
        <v>-1000231.7528594397</v>
      </c>
      <c r="GW14" s="10">
        <f t="shared" si="135"/>
        <v>7095953.2108452097</v>
      </c>
      <c r="GY14" s="144">
        <v>5029574.2948413137</v>
      </c>
      <c r="GZ14" s="145">
        <v>4960973.1010530079</v>
      </c>
      <c r="HA14" s="145">
        <v>68601.193788305856</v>
      </c>
      <c r="HB14" s="145">
        <v>-1429451.9282004454</v>
      </c>
      <c r="HC14" s="11">
        <f>IF(GR14="",HA14-ABS($G14),HA14-GR14)</f>
        <v>24673.314716238528</v>
      </c>
      <c r="HD14" s="39">
        <f t="shared" si="106"/>
        <v>119044.46198728168</v>
      </c>
      <c r="HE14" s="39">
        <f t="shared" si="89"/>
        <v>542555.84053240716</v>
      </c>
      <c r="HF14" s="10">
        <f t="shared" si="136"/>
        <v>6459026.2230417589</v>
      </c>
      <c r="HH14" s="144">
        <v>5835902.8454263769</v>
      </c>
      <c r="HI14" s="145">
        <v>5796705.5764094638</v>
      </c>
      <c r="HJ14" s="145">
        <v>39197.269016913138</v>
      </c>
      <c r="HK14" s="145">
        <v>-1423065.5429549674</v>
      </c>
      <c r="HL14" s="11">
        <f>IF(HA14="",HJ14-ABS($G14),HJ14-HA14)</f>
        <v>-29403.924771392718</v>
      </c>
      <c r="HM14" s="39">
        <f t="shared" si="107"/>
        <v>6386.3852454780135</v>
      </c>
      <c r="HN14" s="39">
        <f t="shared" si="92"/>
        <v>-835732.47535645589</v>
      </c>
      <c r="HO14" s="10">
        <f t="shared" si="137"/>
        <v>7258968.3883813443</v>
      </c>
      <c r="HQ14" s="144">
        <v>5273453.3375056386</v>
      </c>
      <c r="HR14" s="145">
        <v>5213185.3186253533</v>
      </c>
      <c r="HS14" s="145">
        <v>60268.018880285323</v>
      </c>
      <c r="HT14" s="145">
        <v>-1433884.4317896629</v>
      </c>
      <c r="HU14" s="11">
        <f>IF(HJ14="",HS14-ABS($G14),HS14-HJ14)</f>
        <v>21070.749863372184</v>
      </c>
      <c r="HV14" s="39">
        <f t="shared" si="108"/>
        <v>-10818.888834695565</v>
      </c>
      <c r="HW14" s="39">
        <f t="shared" si="95"/>
        <v>583520.25778411049</v>
      </c>
      <c r="HX14" s="10">
        <f t="shared" si="138"/>
        <v>6707337.7692953013</v>
      </c>
      <c r="HZ14" s="144">
        <v>4972686.0141661242</v>
      </c>
      <c r="IA14" s="145">
        <v>4899271.266923937</v>
      </c>
      <c r="IB14" s="145">
        <v>73414.74724218715</v>
      </c>
      <c r="IC14" s="145">
        <v>-1311352.2046378898</v>
      </c>
      <c r="ID14" s="11">
        <f>IF(HS14="",IB14-ABS($G14),IB14-HS14)</f>
        <v>13146.728361901827</v>
      </c>
      <c r="IE14" s="39">
        <f t="shared" si="109"/>
        <v>122532.22715177317</v>
      </c>
      <c r="IF14" s="39">
        <f t="shared" si="98"/>
        <v>313914.05170141626</v>
      </c>
      <c r="IG14" s="10">
        <f t="shared" si="139"/>
        <v>6284038.2188040139</v>
      </c>
      <c r="II14" s="146">
        <f t="shared" si="122"/>
        <v>-2122188.0539642228</v>
      </c>
      <c r="IJ14" s="45">
        <f t="shared" si="123"/>
        <v>3122370.3568829969</v>
      </c>
      <c r="IK14" s="45">
        <f t="shared" si="124"/>
        <v>1000182.3029187741</v>
      </c>
      <c r="IL14" s="43">
        <f t="shared" si="125"/>
        <v>5283855.9158852398</v>
      </c>
      <c r="IN14" s="115">
        <f t="shared" si="110"/>
        <v>-1197111.5881749736</v>
      </c>
    </row>
    <row r="15" spans="1:251" ht="22.5" customHeight="1" x14ac:dyDescent="0.2">
      <c r="A15" s="28" t="s">
        <v>88</v>
      </c>
      <c r="B15" s="32" t="s">
        <v>94</v>
      </c>
      <c r="C15" s="29">
        <v>41967</v>
      </c>
      <c r="D15" s="30"/>
      <c r="E15" s="139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2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2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2">
        <v>11.82799515150961</v>
      </c>
      <c r="CM15" s="143">
        <v>0</v>
      </c>
      <c r="CN15" s="143">
        <v>11.82799515150961</v>
      </c>
      <c r="CO15" s="143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2">
        <v>1.8660643247614144E-8</v>
      </c>
      <c r="CV15" s="143">
        <v>0</v>
      </c>
      <c r="CW15" s="143">
        <v>1.8660643247614144E-8</v>
      </c>
      <c r="CX15" s="143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2">
        <v>2.1586972331971297</v>
      </c>
      <c r="DE15" s="143">
        <v>0</v>
      </c>
      <c r="DF15" s="143">
        <v>2.1586972331971297</v>
      </c>
      <c r="DG15" s="143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2">
        <v>20.676564502166343</v>
      </c>
      <c r="DN15" s="143">
        <v>0</v>
      </c>
      <c r="DO15" s="143">
        <v>20.676564502166343</v>
      </c>
      <c r="DP15" s="143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2">
        <v>7.445472460415508</v>
      </c>
      <c r="DW15" s="143">
        <v>0</v>
      </c>
      <c r="DX15" s="143">
        <v>7.445472460415508</v>
      </c>
      <c r="DY15" s="143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2">
        <v>0.45328443882322217</v>
      </c>
      <c r="EF15" s="143">
        <v>0</v>
      </c>
      <c r="EG15" s="143">
        <v>0.45328443882322217</v>
      </c>
      <c r="EH15" s="143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2">
        <v>4.2081041750628344E-2</v>
      </c>
      <c r="EO15" s="143">
        <v>0</v>
      </c>
      <c r="EP15" s="143">
        <v>4.2081041750628344E-2</v>
      </c>
      <c r="EQ15" s="143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129"/>
        <v>0</v>
      </c>
      <c r="EW15" s="142">
        <v>6.1711559027626131E-3</v>
      </c>
      <c r="EX15" s="143">
        <v>0</v>
      </c>
      <c r="EY15" s="143">
        <v>6.1711559027626131E-3</v>
      </c>
      <c r="EZ15" s="143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130"/>
        <v>0</v>
      </c>
      <c r="FF15" s="142">
        <v>1.1264110396350015E-12</v>
      </c>
      <c r="FG15" s="143">
        <v>0</v>
      </c>
      <c r="FH15" s="143">
        <v>1.1264110396350015E-12</v>
      </c>
      <c r="FI15" s="143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131"/>
        <v>0</v>
      </c>
      <c r="FO15" s="142">
        <v>0</v>
      </c>
      <c r="FP15" s="143">
        <v>0</v>
      </c>
      <c r="FQ15" s="143">
        <v>0</v>
      </c>
      <c r="FR15" s="143">
        <v>0</v>
      </c>
      <c r="FS15" s="26">
        <f>IF(FH15="",FQ15-ABS('VT lissée Caps depuis 29-12-17'!$T20),FQ15-FH15)</f>
        <v>-1.1264110396350015E-12</v>
      </c>
      <c r="FT15" s="38">
        <f>IF(FI15="",FR15-'VT lissée Caps depuis 29-12-17'!$R20,FR15-FI15)</f>
        <v>-1.1264110396350015E-12</v>
      </c>
      <c r="FU15" s="38">
        <f>IF(FG15="",'VT lissée Caps depuis 29-12-17'!$S20-FP15,FG15-FP15)</f>
        <v>0</v>
      </c>
      <c r="FV15" s="31">
        <f t="shared" si="132"/>
        <v>0</v>
      </c>
      <c r="FX15" s="142">
        <v>0</v>
      </c>
      <c r="FY15" s="143">
        <v>0</v>
      </c>
      <c r="FZ15" s="143">
        <v>0</v>
      </c>
      <c r="GA15" s="143">
        <v>0</v>
      </c>
      <c r="GB15" s="26">
        <f>IF(FQ15="",FZ15-ABS('VT lissée Caps depuis 29-12-17'!$T20),FZ15-FQ15)</f>
        <v>0</v>
      </c>
      <c r="GC15" s="38">
        <f>IF(FR15="",GA15-'VT lissée Caps depuis 29-12-17'!$R20,GA15-FR15)</f>
        <v>0</v>
      </c>
      <c r="GD15" s="38">
        <f>IF(FP15="",'VT lissée Caps depuis 29-12-17'!$S20-FY15,FP15-FY15)</f>
        <v>0</v>
      </c>
      <c r="GE15" s="31">
        <f t="shared" si="133"/>
        <v>0</v>
      </c>
      <c r="GG15" s="142">
        <v>0</v>
      </c>
      <c r="GH15" s="143">
        <v>0</v>
      </c>
      <c r="GI15" s="143">
        <v>0</v>
      </c>
      <c r="GJ15" s="143">
        <v>0</v>
      </c>
      <c r="GK15" s="26">
        <f>IF(FZ15="",GI15-ABS('VT lissée Caps depuis 29-12-17'!$T20),GI15-FZ15)</f>
        <v>0</v>
      </c>
      <c r="GL15" s="38">
        <f>IF(GA15="",GJ15-'VT lissée Caps depuis 29-12-17'!$R20,GJ15-GA15)</f>
        <v>0</v>
      </c>
      <c r="GM15" s="38">
        <f>IF(FY15="",'VT lissée Caps depuis 29-12-17'!$S20-GH15,FY15-GH15)</f>
        <v>0</v>
      </c>
      <c r="GN15" s="31">
        <f t="shared" si="134"/>
        <v>0</v>
      </c>
      <c r="GP15" s="142">
        <v>0</v>
      </c>
      <c r="GQ15" s="143">
        <v>0</v>
      </c>
      <c r="GR15" s="143">
        <v>0</v>
      </c>
      <c r="GS15" s="143">
        <v>0</v>
      </c>
      <c r="GT15" s="26">
        <f>IF(GI15="",GR15-ABS('VT lissée Caps depuis 29-12-17'!$T20),GR15-GI15)</f>
        <v>0</v>
      </c>
      <c r="GU15" s="38">
        <f>IF(GJ15="",GS15-'VT lissée Caps depuis 29-12-17'!$R20,GS15-GJ15)</f>
        <v>0</v>
      </c>
      <c r="GV15" s="38">
        <f>IF(GH15="",'VT lissée Caps depuis 29-12-17'!$S20-GQ15,GH15-GQ15)</f>
        <v>0</v>
      </c>
      <c r="GW15" s="31">
        <f t="shared" si="135"/>
        <v>0</v>
      </c>
      <c r="GY15" s="142">
        <v>0</v>
      </c>
      <c r="GZ15" s="143">
        <v>0</v>
      </c>
      <c r="HA15" s="143">
        <v>0</v>
      </c>
      <c r="HB15" s="143">
        <v>0</v>
      </c>
      <c r="HC15" s="26">
        <f>IF(GR15="",HA15-ABS('VT lissée Caps depuis 29-12-17'!$T20),HA15-GR15)</f>
        <v>0</v>
      </c>
      <c r="HD15" s="38">
        <f>IF(GS15="",HB15-'VT lissée Caps depuis 29-12-17'!$R20,HB15-GS15)</f>
        <v>0</v>
      </c>
      <c r="HE15" s="38">
        <f>IF(GQ15="",'VT lissée Caps depuis 29-12-17'!$S20-GZ15,GQ15-GZ15)</f>
        <v>0</v>
      </c>
      <c r="HF15" s="31">
        <f t="shared" si="136"/>
        <v>0</v>
      </c>
      <c r="HH15" s="142">
        <v>0</v>
      </c>
      <c r="HI15" s="143">
        <v>0</v>
      </c>
      <c r="HJ15" s="143">
        <v>0</v>
      </c>
      <c r="HK15" s="143">
        <v>0</v>
      </c>
      <c r="HL15" s="26">
        <f>IF(HA15="",HJ15-ABS('VT lissée Caps depuis 29-12-17'!$T20),HJ15-HA15)</f>
        <v>0</v>
      </c>
      <c r="HM15" s="38">
        <f>IF(HB15="",HK15-'VT lissée Caps depuis 29-12-17'!$R20,HK15-HB15)</f>
        <v>0</v>
      </c>
      <c r="HN15" s="38">
        <f>IF(GZ15="",'VT lissée Caps depuis 29-12-17'!$S20-HI15,GZ15-HI15)</f>
        <v>0</v>
      </c>
      <c r="HO15" s="31">
        <f t="shared" si="137"/>
        <v>0</v>
      </c>
      <c r="HQ15" s="142">
        <v>0</v>
      </c>
      <c r="HR15" s="143">
        <v>0</v>
      </c>
      <c r="HS15" s="143">
        <v>0</v>
      </c>
      <c r="HT15" s="143">
        <v>0</v>
      </c>
      <c r="HU15" s="26">
        <f>IF(HJ15="",HS15-ABS('VT lissée Caps depuis 29-12-17'!$T20),HS15-HJ15)</f>
        <v>0</v>
      </c>
      <c r="HV15" s="38">
        <f>IF(HK15="",HT15-'VT lissée Caps depuis 29-12-17'!$R20,HT15-HK15)</f>
        <v>0</v>
      </c>
      <c r="HW15" s="38">
        <f>IF(HI15="",'VT lissée Caps depuis 29-12-17'!$S20-HR15,HI15-HR15)</f>
        <v>0</v>
      </c>
      <c r="HX15" s="31">
        <f t="shared" si="138"/>
        <v>0</v>
      </c>
      <c r="HZ15" s="142">
        <v>0</v>
      </c>
      <c r="IA15" s="143">
        <v>0</v>
      </c>
      <c r="IB15" s="143">
        <v>0</v>
      </c>
      <c r="IC15" s="143">
        <v>0</v>
      </c>
      <c r="ID15" s="26">
        <f>IF(HS15="",IB15-ABS('VT lissée Caps depuis 29-12-17'!$T20),IB15-HS15)</f>
        <v>0</v>
      </c>
      <c r="IE15" s="38">
        <f>IF(HT15="",IC15-'VT lissée Caps depuis 29-12-17'!$R20,IC15-HT15)</f>
        <v>0</v>
      </c>
      <c r="IF15" s="38">
        <f>IF(HR15="",'VT lissée Caps depuis 29-12-17'!$S20-IA15,HR15-IA15)</f>
        <v>0</v>
      </c>
      <c r="IG15" s="31">
        <f t="shared" si="139"/>
        <v>0</v>
      </c>
      <c r="II15" s="25"/>
      <c r="IJ15" s="26"/>
      <c r="IK15" s="26"/>
      <c r="IL15" s="31"/>
      <c r="IN15" s="115">
        <f t="shared" si="110"/>
        <v>0</v>
      </c>
    </row>
    <row r="16" spans="1:251" ht="22.5" customHeight="1" x14ac:dyDescent="0.2">
      <c r="A16" s="6" t="s">
        <v>89</v>
      </c>
      <c r="B16" s="17" t="s">
        <v>95</v>
      </c>
      <c r="C16" s="7">
        <v>41967</v>
      </c>
      <c r="D16" s="8"/>
      <c r="E16" s="139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3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3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3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4">
        <v>13.799327676761212</v>
      </c>
      <c r="CM16" s="145">
        <v>0</v>
      </c>
      <c r="CN16" s="145">
        <v>13.799327676761212</v>
      </c>
      <c r="CO16" s="145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4">
        <v>2.1770750455549834E-8</v>
      </c>
      <c r="CV16" s="145">
        <v>0</v>
      </c>
      <c r="CW16" s="145">
        <v>2.1770750455549834E-8</v>
      </c>
      <c r="CX16" s="145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4">
        <v>2.5184801053966517</v>
      </c>
      <c r="DE16" s="145">
        <v>0</v>
      </c>
      <c r="DF16" s="145">
        <v>2.5184801053966517</v>
      </c>
      <c r="DG16" s="145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4">
        <v>24.122658585860734</v>
      </c>
      <c r="DN16" s="145">
        <v>0</v>
      </c>
      <c r="DO16" s="145">
        <v>24.122658585860734</v>
      </c>
      <c r="DP16" s="145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4">
        <v>8.6863845371514259</v>
      </c>
      <c r="DW16" s="145">
        <v>0</v>
      </c>
      <c r="DX16" s="145">
        <v>8.6863845371514259</v>
      </c>
      <c r="DY16" s="145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4">
        <v>0.52883184529375926</v>
      </c>
      <c r="EF16" s="145">
        <v>0</v>
      </c>
      <c r="EG16" s="145">
        <v>0.52883184529375926</v>
      </c>
      <c r="EH16" s="145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4">
        <v>4.9094548709066405E-2</v>
      </c>
      <c r="EO16" s="145">
        <v>0</v>
      </c>
      <c r="EP16" s="145">
        <v>4.9094548709066405E-2</v>
      </c>
      <c r="EQ16" s="145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129"/>
        <v>0</v>
      </c>
      <c r="EW16" s="144">
        <v>7.1996818865563816E-3</v>
      </c>
      <c r="EX16" s="145">
        <v>0</v>
      </c>
      <c r="EY16" s="145">
        <v>7.1996818865563816E-3</v>
      </c>
      <c r="EZ16" s="145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130"/>
        <v>0</v>
      </c>
      <c r="FF16" s="144">
        <v>1.3141462129075016E-12</v>
      </c>
      <c r="FG16" s="145">
        <v>0</v>
      </c>
      <c r="FH16" s="145">
        <v>1.3141462129075016E-12</v>
      </c>
      <c r="FI16" s="145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131"/>
        <v>0</v>
      </c>
      <c r="FO16" s="144">
        <v>0</v>
      </c>
      <c r="FP16" s="145">
        <v>0</v>
      </c>
      <c r="FQ16" s="145">
        <v>0</v>
      </c>
      <c r="FR16" s="145">
        <v>0</v>
      </c>
      <c r="FS16" s="11">
        <f>IF(FH16="",FQ16-ABS('VT lissée Caps depuis 29-12-17'!$T21),FQ16-FH16)</f>
        <v>-1.3141462129075016E-12</v>
      </c>
      <c r="FT16" s="39">
        <f>IF(FI16="",FR16-'VT lissée Caps depuis 29-12-17'!$R21,FR16-FI16)</f>
        <v>-1.3141462129075016E-12</v>
      </c>
      <c r="FU16" s="39">
        <f>IF(FG16="",'VT lissée Caps depuis 29-12-17'!$S21-FP16,FG16-FP16)</f>
        <v>0</v>
      </c>
      <c r="FV16" s="10">
        <f t="shared" si="132"/>
        <v>0</v>
      </c>
      <c r="FX16" s="144">
        <v>0</v>
      </c>
      <c r="FY16" s="145">
        <v>0</v>
      </c>
      <c r="FZ16" s="145">
        <v>0</v>
      </c>
      <c r="GA16" s="145">
        <v>0</v>
      </c>
      <c r="GB16" s="11">
        <f>IF(FQ16="",FZ16-ABS('VT lissée Caps depuis 29-12-17'!$T21),FZ16-FQ16)</f>
        <v>0</v>
      </c>
      <c r="GC16" s="39">
        <f>IF(FR16="",GA16-'VT lissée Caps depuis 29-12-17'!$R21,GA16-FR16)</f>
        <v>0</v>
      </c>
      <c r="GD16" s="39">
        <f>IF(FP16="",'VT lissée Caps depuis 29-12-17'!$S21-FY16,FP16-FY16)</f>
        <v>0</v>
      </c>
      <c r="GE16" s="10">
        <f t="shared" si="133"/>
        <v>0</v>
      </c>
      <c r="GG16" s="144">
        <v>0</v>
      </c>
      <c r="GH16" s="145">
        <v>0</v>
      </c>
      <c r="GI16" s="145">
        <v>0</v>
      </c>
      <c r="GJ16" s="145">
        <v>0</v>
      </c>
      <c r="GK16" s="11">
        <f>IF(FZ16="",GI16-ABS('VT lissée Caps depuis 29-12-17'!$T21),GI16-FZ16)</f>
        <v>0</v>
      </c>
      <c r="GL16" s="39">
        <f>IF(GA16="",GJ16-'VT lissée Caps depuis 29-12-17'!$R21,GJ16-GA16)</f>
        <v>0</v>
      </c>
      <c r="GM16" s="39">
        <f>IF(FY16="",'VT lissée Caps depuis 29-12-17'!$S21-GH16,FY16-GH16)</f>
        <v>0</v>
      </c>
      <c r="GN16" s="10">
        <f t="shared" si="134"/>
        <v>0</v>
      </c>
      <c r="GP16" s="144">
        <v>0</v>
      </c>
      <c r="GQ16" s="145">
        <v>0</v>
      </c>
      <c r="GR16" s="145">
        <v>0</v>
      </c>
      <c r="GS16" s="145">
        <v>0</v>
      </c>
      <c r="GT16" s="11">
        <f>IF(GI16="",GR16-ABS('VT lissée Caps depuis 29-12-17'!$T21),GR16-GI16)</f>
        <v>0</v>
      </c>
      <c r="GU16" s="39">
        <f>IF(GJ16="",GS16-'VT lissée Caps depuis 29-12-17'!$R21,GS16-GJ16)</f>
        <v>0</v>
      </c>
      <c r="GV16" s="39">
        <f>IF(GH16="",'VT lissée Caps depuis 29-12-17'!$S21-GQ16,GH16-GQ16)</f>
        <v>0</v>
      </c>
      <c r="GW16" s="10">
        <f t="shared" si="135"/>
        <v>0</v>
      </c>
      <c r="GY16" s="144">
        <v>0</v>
      </c>
      <c r="GZ16" s="145">
        <v>0</v>
      </c>
      <c r="HA16" s="145">
        <v>0</v>
      </c>
      <c r="HB16" s="145">
        <v>0</v>
      </c>
      <c r="HC16" s="11">
        <f>IF(GR16="",HA16-ABS('VT lissée Caps depuis 29-12-17'!$T21),HA16-GR16)</f>
        <v>0</v>
      </c>
      <c r="HD16" s="39">
        <f>IF(GS16="",HB16-'VT lissée Caps depuis 29-12-17'!$R21,HB16-GS16)</f>
        <v>0</v>
      </c>
      <c r="HE16" s="39">
        <f>IF(GQ16="",'VT lissée Caps depuis 29-12-17'!$S21-GZ16,GQ16-GZ16)</f>
        <v>0</v>
      </c>
      <c r="HF16" s="10">
        <f t="shared" si="136"/>
        <v>0</v>
      </c>
      <c r="HH16" s="144">
        <v>0</v>
      </c>
      <c r="HI16" s="145">
        <v>0</v>
      </c>
      <c r="HJ16" s="145">
        <v>0</v>
      </c>
      <c r="HK16" s="145">
        <v>0</v>
      </c>
      <c r="HL16" s="11">
        <f>IF(HA16="",HJ16-ABS('VT lissée Caps depuis 29-12-17'!$T21),HJ16-HA16)</f>
        <v>0</v>
      </c>
      <c r="HM16" s="39">
        <f>IF(HB16="",HK16-'VT lissée Caps depuis 29-12-17'!$R21,HK16-HB16)</f>
        <v>0</v>
      </c>
      <c r="HN16" s="39">
        <f>IF(GZ16="",'VT lissée Caps depuis 29-12-17'!$S21-HI16,GZ16-HI16)</f>
        <v>0</v>
      </c>
      <c r="HO16" s="10">
        <f t="shared" si="137"/>
        <v>0</v>
      </c>
      <c r="HQ16" s="144">
        <v>0</v>
      </c>
      <c r="HR16" s="145">
        <v>0</v>
      </c>
      <c r="HS16" s="145">
        <v>0</v>
      </c>
      <c r="HT16" s="145">
        <v>0</v>
      </c>
      <c r="HU16" s="11">
        <f>IF(HJ16="",HS16-ABS('VT lissée Caps depuis 29-12-17'!$T21),HS16-HJ16)</f>
        <v>0</v>
      </c>
      <c r="HV16" s="39">
        <f>IF(HK16="",HT16-'VT lissée Caps depuis 29-12-17'!$R21,HT16-HK16)</f>
        <v>0</v>
      </c>
      <c r="HW16" s="39">
        <f>IF(HI16="",'VT lissée Caps depuis 29-12-17'!$S21-HR16,HI16-HR16)</f>
        <v>0</v>
      </c>
      <c r="HX16" s="10">
        <f t="shared" si="138"/>
        <v>0</v>
      </c>
      <c r="HZ16" s="144">
        <v>0</v>
      </c>
      <c r="IA16" s="145">
        <v>0</v>
      </c>
      <c r="IB16" s="145">
        <v>0</v>
      </c>
      <c r="IC16" s="145">
        <v>0</v>
      </c>
      <c r="ID16" s="11">
        <f>IF(HS16="",IB16-ABS('VT lissée Caps depuis 29-12-17'!$T21),IB16-HS16)</f>
        <v>0</v>
      </c>
      <c r="IE16" s="39">
        <f>IF(HT16="",IC16-'VT lissée Caps depuis 29-12-17'!$R21,IC16-HT16)</f>
        <v>0</v>
      </c>
      <c r="IF16" s="39">
        <f>IF(HR16="",'VT lissée Caps depuis 29-12-17'!$S21-IA16,HR16-IA16)</f>
        <v>0</v>
      </c>
      <c r="IG16" s="10">
        <f t="shared" si="139"/>
        <v>0</v>
      </c>
      <c r="II16" s="146"/>
      <c r="IJ16" s="45"/>
      <c r="IK16" s="45"/>
      <c r="IL16" s="43"/>
      <c r="IN16" s="115">
        <f t="shared" si="110"/>
        <v>0</v>
      </c>
    </row>
    <row r="17" spans="1:249" ht="22.5" customHeight="1" x14ac:dyDescent="0.2">
      <c r="A17" s="148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30"/>
      <c r="BC17" s="131"/>
      <c r="BD17" s="131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2">
        <v>7463369.1236779997</v>
      </c>
      <c r="BO17" s="26">
        <f t="shared" ref="BO17" si="141">IF(BD17="",BM17-ABS($G17),BM17-BD17)</f>
        <v>-2224567.603078383</v>
      </c>
      <c r="BP17" s="38">
        <f t="shared" ref="BP17" si="142">IF(BE17="",BN17-$E17,BN17-BE17)</f>
        <v>0</v>
      </c>
      <c r="BQ17" s="38">
        <f t="shared" ref="BQ17" si="143">IF(BC17="",$F17-BL17,BC17-BL17)</f>
        <v>0</v>
      </c>
      <c r="BR17" s="31">
        <f t="shared" ref="BR17" si="144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2">
        <v>7428277.7884409297</v>
      </c>
      <c r="BX17" s="26">
        <f t="shared" ref="BX17" si="145">IF(BM17="",BV17-ABS($G17),BV17-BM17)</f>
        <v>-1780773.3887404138</v>
      </c>
      <c r="BY17" s="38">
        <f t="shared" ref="BY17" si="146">IF(BN17="",BW17-$E17,BW17-BN17)</f>
        <v>-35091.335237069987</v>
      </c>
      <c r="BZ17" s="38">
        <f t="shared" ref="BZ17" si="147">IF(BL17="",$F17-BU17,BL17-BU17)</f>
        <v>0</v>
      </c>
      <c r="CA17" s="31">
        <f t="shared" ref="CA17" si="148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2">
        <v>7460333.7732854597</v>
      </c>
      <c r="CG17" s="26">
        <f t="shared" ref="CG17" si="149">IF(BV17="",CE17-ABS($G17),CE17-BV17)</f>
        <v>-1609615.6922880439</v>
      </c>
      <c r="CH17" s="38">
        <f t="shared" ref="CH17" si="150">IF(BW17="",CF17-$E17,CF17-BW17)</f>
        <v>32055.984844530001</v>
      </c>
      <c r="CI17" s="38">
        <f t="shared" ref="CI17" si="151">IF(BU17="",$F17-CD17,BU17-CD17)</f>
        <v>0</v>
      </c>
      <c r="CJ17" s="31">
        <f t="shared" ref="CJ17" si="152">CC17-CF17</f>
        <v>-5611921.3337143008</v>
      </c>
      <c r="CL17" s="142">
        <v>771422.00360149413</v>
      </c>
      <c r="CM17" s="143">
        <v>0</v>
      </c>
      <c r="CN17" s="143">
        <v>771422.00360149413</v>
      </c>
      <c r="CO17" s="143">
        <v>7439403.8670776105</v>
      </c>
      <c r="CP17" s="26">
        <f t="shared" ref="CP17" si="153">IF(CE17="",CN17-ABS($G17),CN17-CE17)</f>
        <v>-1076990.4359696647</v>
      </c>
      <c r="CQ17" s="38">
        <f t="shared" ref="CQ17" si="154">IF(CF17="",CO17-$E17,CO17-CF17)</f>
        <v>-20929.906207849272</v>
      </c>
      <c r="CR17" s="38">
        <f t="shared" ref="CR17" si="155">IF(CD17="",$F17-CM17,CD17-CM17)</f>
        <v>0</v>
      </c>
      <c r="CS17" s="31">
        <f t="shared" ref="CS17" si="156">CL17-CO17</f>
        <v>-6667981.8634761162</v>
      </c>
      <c r="CU17" s="142">
        <v>1333966.3947375582</v>
      </c>
      <c r="CV17" s="143">
        <v>0</v>
      </c>
      <c r="CW17" s="143">
        <v>1333966.3947375582</v>
      </c>
      <c r="CX17" s="143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2">
        <v>3826604.44010513</v>
      </c>
      <c r="DE17" s="143">
        <v>0</v>
      </c>
      <c r="DF17" s="143">
        <v>3826604.44010513</v>
      </c>
      <c r="DG17" s="143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2">
        <v>14625394.805655435</v>
      </c>
      <c r="DN17" s="143">
        <v>9460857.8692773115</v>
      </c>
      <c r="DO17" s="143">
        <v>5164536.9363781232</v>
      </c>
      <c r="DP17" s="143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2">
        <v>18752492.56552054</v>
      </c>
      <c r="DW17" s="143">
        <v>16027001.508382471</v>
      </c>
      <c r="DX17" s="143">
        <v>2725491.0571380686</v>
      </c>
      <c r="DY17" s="143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2"/>
      <c r="EF17" s="143"/>
      <c r="EG17" s="143"/>
      <c r="EH17" s="143"/>
      <c r="EI17" s="26"/>
      <c r="EJ17" s="38"/>
      <c r="EK17" s="38"/>
      <c r="EL17" s="31"/>
      <c r="EN17" s="142"/>
      <c r="EO17" s="143"/>
      <c r="EP17" s="143"/>
      <c r="EQ17" s="143"/>
      <c r="ER17" s="26"/>
      <c r="ES17" s="38"/>
      <c r="ET17" s="38"/>
      <c r="EU17" s="31"/>
      <c r="EW17" s="142"/>
      <c r="EX17" s="143"/>
      <c r="EY17" s="143"/>
      <c r="EZ17" s="143"/>
      <c r="FA17" s="26"/>
      <c r="FB17" s="38"/>
      <c r="FC17" s="38"/>
      <c r="FD17" s="31"/>
      <c r="FF17" s="142"/>
      <c r="FG17" s="143"/>
      <c r="FH17" s="143"/>
      <c r="FI17" s="143"/>
      <c r="FJ17" s="26"/>
      <c r="FK17" s="38"/>
      <c r="FL17" s="38"/>
      <c r="FM17" s="31"/>
      <c r="FO17" s="142"/>
      <c r="FP17" s="143"/>
      <c r="FQ17" s="143"/>
      <c r="FR17" s="143"/>
      <c r="FS17" s="26"/>
      <c r="FT17" s="38"/>
      <c r="FU17" s="38"/>
      <c r="FV17" s="31"/>
      <c r="FX17" s="142"/>
      <c r="FY17" s="143"/>
      <c r="FZ17" s="143"/>
      <c r="GA17" s="143"/>
      <c r="GB17" s="26"/>
      <c r="GC17" s="38"/>
      <c r="GD17" s="38"/>
      <c r="GE17" s="31"/>
      <c r="GG17" s="142"/>
      <c r="GH17" s="143"/>
      <c r="GI17" s="143"/>
      <c r="GJ17" s="143"/>
      <c r="GK17" s="26"/>
      <c r="GL17" s="38"/>
      <c r="GM17" s="38"/>
      <c r="GN17" s="31"/>
      <c r="GP17" s="142"/>
      <c r="GQ17" s="143"/>
      <c r="GR17" s="143"/>
      <c r="GS17" s="143"/>
      <c r="GT17" s="26"/>
      <c r="GU17" s="38"/>
      <c r="GV17" s="38"/>
      <c r="GW17" s="31"/>
      <c r="GY17" s="142"/>
      <c r="GZ17" s="143"/>
      <c r="HA17" s="143"/>
      <c r="HB17" s="143"/>
      <c r="HC17" s="26"/>
      <c r="HD17" s="38"/>
      <c r="HE17" s="38"/>
      <c r="HF17" s="31"/>
      <c r="HH17" s="142"/>
      <c r="HI17" s="143"/>
      <c r="HJ17" s="143"/>
      <c r="HK17" s="143"/>
      <c r="HL17" s="26"/>
      <c r="HM17" s="38"/>
      <c r="HN17" s="38"/>
      <c r="HO17" s="31"/>
      <c r="HQ17" s="142"/>
      <c r="HR17" s="143"/>
      <c r="HS17" s="143"/>
      <c r="HT17" s="143"/>
      <c r="HU17" s="26"/>
      <c r="HV17" s="38"/>
      <c r="HW17" s="38"/>
      <c r="HX17" s="31"/>
      <c r="HZ17" s="142"/>
      <c r="IA17" s="143"/>
      <c r="IB17" s="143"/>
      <c r="IC17" s="143"/>
      <c r="ID17" s="26"/>
      <c r="IE17" s="38"/>
      <c r="IF17" s="38"/>
      <c r="IG17" s="31"/>
      <c r="II17" s="25"/>
      <c r="IJ17" s="26"/>
      <c r="IK17" s="26"/>
      <c r="IL17" s="31"/>
      <c r="IN17" s="115"/>
    </row>
    <row r="18" spans="1:249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157">SUM(AA7:AA16)</f>
        <v>15986406.296826748</v>
      </c>
      <c r="AB18" s="35">
        <f t="shared" si="157"/>
        <v>7036303.8629909353</v>
      </c>
      <c r="AC18" s="35">
        <f t="shared" si="157"/>
        <v>8950102.4338358119</v>
      </c>
      <c r="AD18" s="35">
        <f t="shared" si="157"/>
        <v>17670033.147662759</v>
      </c>
      <c r="AE18" s="41">
        <f t="shared" si="157"/>
        <v>-3021433.2919669393</v>
      </c>
      <c r="AF18" s="41">
        <f t="shared" si="157"/>
        <v>-601590.42013136903</v>
      </c>
      <c r="AG18" s="41">
        <f t="shared" si="157"/>
        <v>-1266334.8013360826</v>
      </c>
      <c r="AH18" s="36">
        <f t="shared" si="157"/>
        <v>-1683626.8508360132</v>
      </c>
      <c r="AJ18" s="37">
        <f t="shared" ref="AJ18:AQ18" si="158">SUM(AJ7:AJ16)</f>
        <v>13354220.896151558</v>
      </c>
      <c r="AK18" s="35">
        <f t="shared" si="158"/>
        <v>6188509.0909342328</v>
      </c>
      <c r="AL18" s="35">
        <f t="shared" si="158"/>
        <v>7165711.8052173248</v>
      </c>
      <c r="AM18" s="35">
        <f t="shared" si="158"/>
        <v>17093779.148049492</v>
      </c>
      <c r="AN18" s="41">
        <f t="shared" si="158"/>
        <v>-1784390.6286184874</v>
      </c>
      <c r="AO18" s="41">
        <f t="shared" si="158"/>
        <v>-576253.99961326888</v>
      </c>
      <c r="AP18" s="41">
        <f t="shared" si="158"/>
        <v>847794.77205670287</v>
      </c>
      <c r="AQ18" s="36">
        <f t="shared" si="158"/>
        <v>-3739558.2518979344</v>
      </c>
      <c r="AR18" s="19"/>
      <c r="AS18" s="37">
        <f t="shared" ref="AS18:AZ18" si="159">SUM(AS7:AS16)</f>
        <v>10692470.1508752</v>
      </c>
      <c r="AT18" s="35">
        <f t="shared" si="159"/>
        <v>4447725.7504339898</v>
      </c>
      <c r="AU18" s="35">
        <f t="shared" si="159"/>
        <v>6244744.4004412098</v>
      </c>
      <c r="AV18" s="35">
        <f t="shared" si="159"/>
        <v>16258324.116183681</v>
      </c>
      <c r="AW18" s="41">
        <f t="shared" si="159"/>
        <v>-1141967.4047761157</v>
      </c>
      <c r="AX18" s="41">
        <f t="shared" si="159"/>
        <v>-1056455.0318658119</v>
      </c>
      <c r="AY18" s="41">
        <f t="shared" si="159"/>
        <v>1740783.3405002425</v>
      </c>
      <c r="AZ18" s="36">
        <f t="shared" si="159"/>
        <v>-5565853.9653084809</v>
      </c>
      <c r="BB18" s="37">
        <f t="shared" ref="BB18:BI18" si="160">SUM(BB7:BB16)</f>
        <v>7749776.4792504171</v>
      </c>
      <c r="BC18" s="35">
        <f t="shared" si="160"/>
        <v>2828669.2326927325</v>
      </c>
      <c r="BD18" s="35">
        <f t="shared" si="160"/>
        <v>4921107.2465576846</v>
      </c>
      <c r="BE18" s="134">
        <f t="shared" si="160"/>
        <v>15079076.2564811</v>
      </c>
      <c r="BF18" s="41">
        <f t="shared" si="160"/>
        <v>-1323637.1538835249</v>
      </c>
      <c r="BG18" s="41">
        <f t="shared" si="160"/>
        <v>-1400247.8597025806</v>
      </c>
      <c r="BH18" s="41">
        <f t="shared" si="160"/>
        <v>1619056.5177412578</v>
      </c>
      <c r="BI18" s="36">
        <f t="shared" si="160"/>
        <v>-7329299.7772306828</v>
      </c>
      <c r="BK18" s="37">
        <f t="shared" ref="BK18:BR18" si="161">SUM(BK7:BK17)</f>
        <v>7766206.4461706262</v>
      </c>
      <c r="BL18" s="35">
        <f t="shared" si="161"/>
        <v>0</v>
      </c>
      <c r="BM18" s="35">
        <f t="shared" si="161"/>
        <v>7766206.4461706262</v>
      </c>
      <c r="BN18" s="134">
        <f t="shared" si="161"/>
        <v>21491179.4685583</v>
      </c>
      <c r="BO18" s="41">
        <f t="shared" si="161"/>
        <v>-4618269.9240650572</v>
      </c>
      <c r="BP18" s="41">
        <f t="shared" si="161"/>
        <v>-1272265.9116007991</v>
      </c>
      <c r="BQ18" s="41">
        <f t="shared" si="161"/>
        <v>2894013.4254927328</v>
      </c>
      <c r="BR18" s="36">
        <f t="shared" si="161"/>
        <v>-13724973.022387676</v>
      </c>
      <c r="BT18" s="37">
        <f t="shared" ref="BT18:CA18" si="162">SUM(BT7:BT17)</f>
        <v>4965120.8743027272</v>
      </c>
      <c r="BU18" s="35">
        <f t="shared" si="162"/>
        <v>0</v>
      </c>
      <c r="BV18" s="35">
        <f t="shared" si="162"/>
        <v>4965120.8743027272</v>
      </c>
      <c r="BW18" s="134">
        <f t="shared" si="162"/>
        <v>20112013.451266475</v>
      </c>
      <c r="BX18" s="41">
        <f t="shared" si="162"/>
        <v>-2801085.571867899</v>
      </c>
      <c r="BY18" s="41">
        <f t="shared" si="162"/>
        <v>-1600166.0172918274</v>
      </c>
      <c r="BZ18" s="41">
        <f t="shared" si="162"/>
        <v>0</v>
      </c>
      <c r="CA18" s="36">
        <f t="shared" si="162"/>
        <v>-15146892.576963745</v>
      </c>
      <c r="CC18" s="37">
        <f t="shared" ref="CC18:CJ18" si="163">SUM(CC7:CC17)</f>
        <v>2663628.315781116</v>
      </c>
      <c r="CD18" s="35">
        <f t="shared" si="163"/>
        <v>0</v>
      </c>
      <c r="CE18" s="35">
        <f t="shared" si="163"/>
        <v>2663628.315781116</v>
      </c>
      <c r="CF18" s="134">
        <f t="shared" si="163"/>
        <v>18882920.344026472</v>
      </c>
      <c r="CG18" s="41">
        <f t="shared" si="163"/>
        <v>-2301492.5585216112</v>
      </c>
      <c r="CH18" s="41">
        <f t="shared" si="163"/>
        <v>-1450093.1072399989</v>
      </c>
      <c r="CI18" s="41">
        <f t="shared" si="163"/>
        <v>0</v>
      </c>
      <c r="CJ18" s="36">
        <f t="shared" si="163"/>
        <v>-16219292.02824536</v>
      </c>
      <c r="CL18" s="37">
        <f t="shared" ref="CL18:CS18" si="164">SUM(CL7:CL17)</f>
        <v>1075300.2810488795</v>
      </c>
      <c r="CM18" s="35">
        <f t="shared" si="164"/>
        <v>0</v>
      </c>
      <c r="CN18" s="35">
        <f t="shared" si="164"/>
        <v>1075300.2810488795</v>
      </c>
      <c r="CO18" s="134">
        <f t="shared" si="164"/>
        <v>17475841.971597146</v>
      </c>
      <c r="CP18" s="41">
        <f t="shared" si="164"/>
        <v>-1588328.0347322365</v>
      </c>
      <c r="CQ18" s="41">
        <f t="shared" si="164"/>
        <v>-1628078.3724293292</v>
      </c>
      <c r="CR18" s="41">
        <f t="shared" si="164"/>
        <v>0</v>
      </c>
      <c r="CS18" s="36">
        <f t="shared" si="164"/>
        <v>-16400541.690548265</v>
      </c>
      <c r="CU18" s="37">
        <f t="shared" ref="CU18:DB18" si="165">SUM(CU7:CU17)</f>
        <v>1839347.9188996607</v>
      </c>
      <c r="CV18" s="35">
        <f t="shared" si="165"/>
        <v>0</v>
      </c>
      <c r="CW18" s="35">
        <f t="shared" si="165"/>
        <v>1839347.9188996607</v>
      </c>
      <c r="CX18" s="134">
        <f t="shared" si="165"/>
        <v>15336485.167217977</v>
      </c>
      <c r="CY18" s="41">
        <f t="shared" si="165"/>
        <v>764047.63785078132</v>
      </c>
      <c r="CZ18" s="41">
        <f t="shared" si="165"/>
        <v>-2139356.8043791661</v>
      </c>
      <c r="DA18" s="41">
        <f t="shared" si="165"/>
        <v>0</v>
      </c>
      <c r="DB18" s="36">
        <f t="shared" si="165"/>
        <v>-13497137.248318315</v>
      </c>
      <c r="DD18" s="37">
        <f t="shared" ref="DD18:DK18" si="166">SUM(DD7:DD17)</f>
        <v>5330413.5805654535</v>
      </c>
      <c r="DE18" s="35">
        <f t="shared" si="166"/>
        <v>0</v>
      </c>
      <c r="DF18" s="35">
        <f t="shared" si="166"/>
        <v>5330413.5805654535</v>
      </c>
      <c r="DG18" s="147">
        <f t="shared" si="166"/>
        <v>-9327497.9012515731</v>
      </c>
      <c r="DH18" s="41">
        <f t="shared" si="166"/>
        <v>3491065.6616657921</v>
      </c>
      <c r="DI18" s="41">
        <f t="shared" si="166"/>
        <v>-24663983.06846955</v>
      </c>
      <c r="DJ18" s="41">
        <f t="shared" si="166"/>
        <v>0</v>
      </c>
      <c r="DK18" s="36">
        <f t="shared" si="166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4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4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167">SUM(EE7:EE17)</f>
        <v>7706183.8894386766</v>
      </c>
      <c r="EF18" s="35">
        <f t="shared" si="167"/>
        <v>6810866.0959285349</v>
      </c>
      <c r="EG18" s="35">
        <f t="shared" si="167"/>
        <v>895317.79351014132</v>
      </c>
      <c r="EH18" s="147">
        <f t="shared" si="167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168">SUM(EN7:EN17)</f>
        <v>9025229.8106104918</v>
      </c>
      <c r="EO18" s="35">
        <f t="shared" si="168"/>
        <v>8298096.513403995</v>
      </c>
      <c r="EP18" s="35">
        <f t="shared" si="168"/>
        <v>727133.29720649729</v>
      </c>
      <c r="EQ18" s="147">
        <f t="shared" si="168"/>
        <v>-5839509.6545656482</v>
      </c>
      <c r="ER18" s="152">
        <f>SUM(ER7:ER17)</f>
        <v>-168184.496303644</v>
      </c>
      <c r="ES18" s="41">
        <f>SUM(ES7:ES17)</f>
        <v>143495.85891999476</v>
      </c>
      <c r="ET18" s="152">
        <f>SUM(ET7:ET17)</f>
        <v>-1487230.4174754599</v>
      </c>
      <c r="EU18" s="36">
        <f>SUM(EU7:EU17)</f>
        <v>14864739.465176139</v>
      </c>
      <c r="EW18" s="37">
        <f t="shared" ref="EW18:EZ18" si="169">SUM(EW7:EW17)</f>
        <v>6373516.2887944626</v>
      </c>
      <c r="EX18" s="35">
        <f t="shared" si="169"/>
        <v>5104886.8667119006</v>
      </c>
      <c r="EY18" s="35">
        <f t="shared" si="169"/>
        <v>1268629.4220825618</v>
      </c>
      <c r="EZ18" s="147">
        <f t="shared" si="169"/>
        <v>-5355143.7307985369</v>
      </c>
      <c r="FA18" s="152">
        <f>SUM(FA7:FA17)</f>
        <v>541496.12487606425</v>
      </c>
      <c r="FB18" s="41">
        <f>SUM(FB7:FB17)</f>
        <v>484365.92376711167</v>
      </c>
      <c r="FC18" s="152">
        <f>SUM(FC7:FC17)</f>
        <v>3193209.6466920944</v>
      </c>
      <c r="FD18" s="36">
        <f>SUM(FD7:FD17)</f>
        <v>12119308.543932665</v>
      </c>
      <c r="FF18" s="37">
        <f t="shared" ref="FF18:FM18" si="170">SUM(FF7:FF17)</f>
        <v>11937361.030216817</v>
      </c>
      <c r="FG18" s="35">
        <f t="shared" si="170"/>
        <v>11611922.908301823</v>
      </c>
      <c r="FH18" s="35">
        <f t="shared" si="170"/>
        <v>325438.12191499374</v>
      </c>
      <c r="FI18" s="147">
        <f t="shared" si="170"/>
        <v>-5198275.3334793374</v>
      </c>
      <c r="FJ18" s="152">
        <f t="shared" si="170"/>
        <v>-943191.30016756791</v>
      </c>
      <c r="FK18" s="41">
        <f t="shared" si="170"/>
        <v>156868.39731919943</v>
      </c>
      <c r="FL18" s="152">
        <f t="shared" si="170"/>
        <v>-6507036.0415899232</v>
      </c>
      <c r="FM18" s="36">
        <f t="shared" si="170"/>
        <v>16717243.744676674</v>
      </c>
      <c r="FO18" s="37">
        <f t="shared" ref="FO18" si="171">SUM(FO7:FO17)</f>
        <v>15827343.043407055</v>
      </c>
      <c r="FP18" s="35">
        <f t="shared" ref="FP18" si="172">SUM(FP7:FP17)</f>
        <v>15669486.759133212</v>
      </c>
      <c r="FQ18" s="35">
        <f t="shared" ref="FQ18" si="173">SUM(FQ7:FQ17)</f>
        <v>157856.28427384212</v>
      </c>
      <c r="FR18" s="147">
        <f t="shared" ref="FR18" si="174">SUM(FR7:FR17)</f>
        <v>-5157892.0967253689</v>
      </c>
      <c r="FS18" s="152">
        <f t="shared" ref="FS18" si="175">SUM(FS7:FS17)</f>
        <v>-167581.83764115162</v>
      </c>
      <c r="FT18" s="41">
        <f t="shared" ref="FT18" si="176">SUM(FT7:FT17)</f>
        <v>40383.236753968027</v>
      </c>
      <c r="FU18" s="152">
        <f t="shared" ref="FU18" si="177">SUM(FU7:FU17)</f>
        <v>-4057563.8508313899</v>
      </c>
      <c r="FV18" s="36">
        <f t="shared" ref="FV18" si="178">SUM(FV7:FV17)</f>
        <v>20066504.115491282</v>
      </c>
      <c r="FX18" s="37">
        <f t="shared" ref="FX18:GE18" si="179">SUM(FX7:FX17)</f>
        <v>15542840.976802904</v>
      </c>
      <c r="FY18" s="35">
        <f t="shared" si="179"/>
        <v>15377315.157316931</v>
      </c>
      <c r="FZ18" s="35">
        <f t="shared" si="179"/>
        <v>165525.81948597496</v>
      </c>
      <c r="GA18" s="147">
        <f t="shared" si="179"/>
        <v>-4784760.2378525967</v>
      </c>
      <c r="GB18" s="152">
        <f t="shared" si="179"/>
        <v>7669.5352121328469</v>
      </c>
      <c r="GC18" s="41">
        <f t="shared" si="179"/>
        <v>373131.85887277278</v>
      </c>
      <c r="GD18" s="152">
        <f t="shared" si="179"/>
        <v>292171.60181628354</v>
      </c>
      <c r="GE18" s="36">
        <f t="shared" si="179"/>
        <v>19423760.241949208</v>
      </c>
      <c r="GG18" s="37">
        <f t="shared" ref="GG18:GN18" si="180">SUM(GG7:GG17)</f>
        <v>14560786.010291299</v>
      </c>
      <c r="GH18" s="35">
        <f t="shared" si="180"/>
        <v>14339400.400520056</v>
      </c>
      <c r="GI18" s="35">
        <f t="shared" si="180"/>
        <v>221385.60977124306</v>
      </c>
      <c r="GJ18" s="147">
        <f t="shared" si="180"/>
        <v>-4795192.0473410869</v>
      </c>
      <c r="GK18" s="152">
        <f t="shared" si="180"/>
        <v>55859.7902852681</v>
      </c>
      <c r="GL18" s="41">
        <f t="shared" si="180"/>
        <v>-10431.809488490428</v>
      </c>
      <c r="GM18" s="152">
        <f t="shared" si="180"/>
        <v>1037914.7567968743</v>
      </c>
      <c r="GN18" s="36">
        <f t="shared" si="180"/>
        <v>18524389.072947107</v>
      </c>
      <c r="GP18" s="37">
        <f>SUM(GP7:GP17)</f>
        <v>17414842.426279426</v>
      </c>
      <c r="GQ18" s="35">
        <f t="shared" ref="GQ18:GW18" si="181">SUM(GQ7:GQ17)</f>
        <v>17304089.751276091</v>
      </c>
      <c r="GR18" s="35">
        <f t="shared" si="181"/>
        <v>110752.67500333348</v>
      </c>
      <c r="GS18" s="147">
        <f t="shared" si="181"/>
        <v>-4628526.1198994322</v>
      </c>
      <c r="GT18" s="152">
        <f t="shared" si="181"/>
        <v>-110632.93476790958</v>
      </c>
      <c r="GU18" s="41">
        <f t="shared" si="181"/>
        <v>166665.92744165464</v>
      </c>
      <c r="GV18" s="152">
        <f t="shared" si="181"/>
        <v>-2964689.3507560361</v>
      </c>
      <c r="GW18" s="36">
        <f t="shared" si="181"/>
        <v>20919745.905566633</v>
      </c>
      <c r="GY18" s="37">
        <f>SUM(GY7:GY17)</f>
        <v>15743966.450542476</v>
      </c>
      <c r="GZ18" s="35">
        <f t="shared" ref="GZ18:HF18" si="182">SUM(GZ7:GZ17)</f>
        <v>15572850.673589792</v>
      </c>
      <c r="HA18" s="35">
        <f t="shared" si="182"/>
        <v>171115.77695268393</v>
      </c>
      <c r="HB18" s="147">
        <f t="shared" si="182"/>
        <v>-4266484.4466259424</v>
      </c>
      <c r="HC18" s="152">
        <f t="shared" si="182"/>
        <v>60363.101949350443</v>
      </c>
      <c r="HD18" s="41">
        <f t="shared" si="182"/>
        <v>362041.67327349022</v>
      </c>
      <c r="HE18" s="152">
        <f t="shared" si="182"/>
        <v>1731239.0776863</v>
      </c>
      <c r="HF18" s="36">
        <f t="shared" si="182"/>
        <v>19016618.96014249</v>
      </c>
      <c r="HH18" s="37">
        <f>SUM(HH7:HH17)</f>
        <v>18029044.220209301</v>
      </c>
      <c r="HI18" s="35">
        <f t="shared" ref="HI18:HO18" si="183">SUM(HI7:HI17)</f>
        <v>17932275.098927081</v>
      </c>
      <c r="HJ18" s="35">
        <f t="shared" si="183"/>
        <v>96769.121282221051</v>
      </c>
      <c r="HK18" s="147">
        <f t="shared" si="183"/>
        <v>-4249482.0908680148</v>
      </c>
      <c r="HL18" s="152">
        <f t="shared" si="183"/>
        <v>-74346.655670462875</v>
      </c>
      <c r="HM18" s="41">
        <f t="shared" si="183"/>
        <v>17002.35575792742</v>
      </c>
      <c r="HN18" s="152">
        <f t="shared" si="183"/>
        <v>-2359424.425337289</v>
      </c>
      <c r="HO18" s="36">
        <f t="shared" si="183"/>
        <v>20971386.275754221</v>
      </c>
      <c r="HQ18" s="37">
        <f>SUM(HQ7:HQ17)</f>
        <v>16399490.233086735</v>
      </c>
      <c r="HR18" s="35">
        <f t="shared" ref="HR18:HX18" si="184">SUM(HR7:HR17)</f>
        <v>16251176.729954332</v>
      </c>
      <c r="HS18" s="35">
        <f t="shared" si="184"/>
        <v>148313.50313240197</v>
      </c>
      <c r="HT18" s="147">
        <f t="shared" si="184"/>
        <v>-4280140.4484518105</v>
      </c>
      <c r="HU18" s="152">
        <f t="shared" si="184"/>
        <v>51544.381850180915</v>
      </c>
      <c r="HV18" s="41">
        <f t="shared" si="184"/>
        <v>-30658.357583796344</v>
      </c>
      <c r="HW18" s="152">
        <f t="shared" si="184"/>
        <v>1681098.3689727481</v>
      </c>
      <c r="HX18" s="36">
        <f t="shared" si="184"/>
        <v>19600305.313653026</v>
      </c>
      <c r="HZ18" s="37">
        <f>SUM(HZ7:HZ17)</f>
        <v>15259176.163623331</v>
      </c>
      <c r="IA18" s="35">
        <f t="shared" ref="IA18:IG18" si="185">SUM(IA7:IA17)</f>
        <v>15078677.255400904</v>
      </c>
      <c r="IB18" s="35">
        <f t="shared" si="185"/>
        <v>180498.90822242852</v>
      </c>
      <c r="IC18" s="147">
        <f t="shared" si="185"/>
        <v>-3909938.0783357606</v>
      </c>
      <c r="ID18" s="152">
        <f t="shared" si="185"/>
        <v>32185.405090026557</v>
      </c>
      <c r="IE18" s="41">
        <f t="shared" si="185"/>
        <v>370202.37011605036</v>
      </c>
      <c r="IF18" s="152">
        <f t="shared" si="185"/>
        <v>1172499.4745534295</v>
      </c>
      <c r="IG18" s="36">
        <f t="shared" si="185"/>
        <v>18039672.604369253</v>
      </c>
      <c r="II18" s="156">
        <f>SUM(II7:II17)</f>
        <v>-8261901.2589270715</v>
      </c>
      <c r="IJ18" s="35">
        <f>SUM(IJ7:IJ17)</f>
        <v>10217069.174217466</v>
      </c>
      <c r="IK18" s="155">
        <f>SUM(IK7:IK17)</f>
        <v>1955167.915290402</v>
      </c>
      <c r="IL18" s="36">
        <f>SUM(IL7:IL17)</f>
        <v>17213946.326668691</v>
      </c>
      <c r="IN18" s="153">
        <f>SUM(IN7:IN17)</f>
        <v>-5147030.1706936266</v>
      </c>
    </row>
    <row r="19" spans="1:249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9"/>
      <c r="FP19" s="19"/>
      <c r="FQ19" s="19"/>
      <c r="FR19" s="19"/>
      <c r="FS19" s="19"/>
      <c r="FT19" s="19"/>
      <c r="FU19" s="19"/>
      <c r="FV19" s="19"/>
      <c r="FX19" s="19"/>
      <c r="FY19" s="19"/>
      <c r="FZ19" s="19"/>
      <c r="GA19" s="19"/>
      <c r="GB19" s="19"/>
      <c r="GC19" s="19"/>
      <c r="GD19" s="19"/>
      <c r="GE19" s="19"/>
      <c r="GG19" s="19"/>
      <c r="GH19" s="19"/>
      <c r="GI19" s="19"/>
      <c r="GJ19" s="19"/>
      <c r="GK19" s="19"/>
      <c r="GL19" s="19"/>
      <c r="GM19" s="19"/>
      <c r="GN19" s="19"/>
      <c r="GP19" s="19"/>
      <c r="GQ19" s="19"/>
      <c r="GR19" s="19"/>
      <c r="GS19" s="19"/>
      <c r="GT19" s="19"/>
      <c r="GU19" s="19"/>
      <c r="GV19" s="19"/>
      <c r="GW19" s="19"/>
      <c r="GY19" s="19"/>
      <c r="GZ19" s="19"/>
      <c r="HA19" s="19"/>
      <c r="HB19" s="19"/>
      <c r="HC19" s="19"/>
      <c r="HD19" s="19"/>
      <c r="HE19" s="19"/>
      <c r="HF19" s="19"/>
      <c r="HH19" s="19"/>
      <c r="HI19" s="19"/>
      <c r="HJ19" s="19"/>
      <c r="HK19" s="19"/>
      <c r="HL19" s="19"/>
      <c r="HM19" s="19"/>
      <c r="HN19" s="19"/>
      <c r="HO19" s="19"/>
      <c r="HQ19" s="19"/>
      <c r="HR19" s="19"/>
      <c r="HS19" s="19"/>
      <c r="HT19" s="19"/>
      <c r="HU19" s="19"/>
      <c r="HV19" s="19"/>
      <c r="HW19" s="19"/>
      <c r="HX19" s="19"/>
      <c r="HZ19" s="19"/>
      <c r="IA19" s="19"/>
      <c r="IB19" s="19"/>
      <c r="IC19" s="19"/>
      <c r="ID19" s="19"/>
      <c r="IE19" s="19"/>
      <c r="IF19" s="19"/>
      <c r="IG19" s="19"/>
      <c r="II19" s="163" t="s">
        <v>96</v>
      </c>
      <c r="IJ19"/>
      <c r="IK19"/>
    </row>
    <row r="20" spans="1:249" ht="15.75" x14ac:dyDescent="0.2">
      <c r="A20" s="19"/>
      <c r="B20" s="19"/>
      <c r="C20" s="19"/>
      <c r="D20" s="19"/>
      <c r="E20" s="112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9"/>
      <c r="FP20" s="19"/>
      <c r="FQ20" s="19"/>
      <c r="FR20" s="19"/>
      <c r="FS20" s="19"/>
      <c r="FT20" s="19"/>
      <c r="FU20" s="19"/>
      <c r="FV20" s="19"/>
      <c r="FX20" s="19"/>
      <c r="FY20" s="19"/>
      <c r="FZ20" s="19"/>
      <c r="GA20" s="19"/>
      <c r="GB20" s="19"/>
      <c r="GC20" s="19"/>
      <c r="GD20" s="19"/>
      <c r="GE20" s="19"/>
      <c r="GG20" s="19"/>
      <c r="GH20" s="19"/>
      <c r="GI20" s="19"/>
      <c r="GJ20" s="19"/>
      <c r="GK20" s="19"/>
      <c r="GL20" s="19"/>
      <c r="GM20" s="19"/>
      <c r="GN20" s="19"/>
      <c r="GP20" s="19"/>
      <c r="GQ20" s="19"/>
      <c r="GR20" s="19"/>
      <c r="GS20" s="19"/>
      <c r="GT20" s="19"/>
      <c r="GU20" s="19"/>
      <c r="GV20" s="19"/>
      <c r="GW20" s="19"/>
      <c r="GY20" s="19"/>
      <c r="GZ20" s="19"/>
      <c r="HA20" s="19"/>
      <c r="HB20" s="19"/>
      <c r="HC20" s="19"/>
      <c r="HD20" s="19"/>
      <c r="HE20" s="19"/>
      <c r="HF20" s="19"/>
      <c r="HH20" s="19"/>
      <c r="HI20" s="19"/>
      <c r="HJ20" s="19"/>
      <c r="HK20" s="19"/>
      <c r="HL20" s="19"/>
      <c r="HM20" s="19"/>
      <c r="HN20" s="19"/>
      <c r="HO20" s="19"/>
      <c r="HQ20" s="19"/>
      <c r="HR20" s="19"/>
      <c r="HS20" s="19"/>
      <c r="HT20" s="19"/>
      <c r="HU20" s="19"/>
      <c r="HV20" s="19"/>
      <c r="HW20" s="19"/>
      <c r="HX20" s="19"/>
      <c r="HZ20" s="19"/>
      <c r="IA20" s="19"/>
      <c r="IB20" s="19"/>
      <c r="IC20" s="19"/>
      <c r="ID20" s="19"/>
      <c r="IE20" s="19"/>
      <c r="IF20" s="19"/>
      <c r="IG20" s="19"/>
      <c r="II20" s="164"/>
      <c r="IJ20"/>
      <c r="IK20"/>
    </row>
    <row r="21" spans="1:249" ht="23.2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4"/>
      <c r="AG21" s="19"/>
      <c r="AH21" s="19"/>
      <c r="AJ21" s="19"/>
      <c r="AK21" s="19"/>
      <c r="AL21" s="19"/>
      <c r="AM21" s="19"/>
      <c r="AN21" s="19"/>
      <c r="AO21" s="44"/>
      <c r="AP21" s="19"/>
      <c r="AQ21" s="19"/>
      <c r="AS21" s="19"/>
      <c r="AT21" s="19"/>
      <c r="AU21" s="19"/>
      <c r="AV21" s="19"/>
      <c r="AW21" s="19"/>
      <c r="AX21" s="44"/>
      <c r="AY21" s="19"/>
      <c r="AZ21" s="19"/>
      <c r="BB21" s="19"/>
      <c r="BC21" s="19"/>
      <c r="BD21" s="19"/>
      <c r="BE21" s="19"/>
      <c r="BF21" s="19"/>
      <c r="BG21" s="44"/>
      <c r="BH21" s="19"/>
      <c r="BI21" s="19"/>
      <c r="BK21" s="19"/>
      <c r="BL21" s="19"/>
      <c r="BM21" s="19"/>
      <c r="BN21" s="19"/>
      <c r="BO21" s="19"/>
      <c r="BP21" s="44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9"/>
      <c r="FP21" s="19"/>
      <c r="FQ21" s="19"/>
      <c r="FR21" s="19"/>
      <c r="FS21" s="19"/>
      <c r="FT21" s="19"/>
      <c r="FU21" s="19"/>
      <c r="FV21" s="19"/>
      <c r="FX21" s="19"/>
      <c r="FY21" s="19"/>
      <c r="FZ21" s="19"/>
      <c r="GA21" s="19"/>
      <c r="GB21" s="19"/>
      <c r="GC21" s="19"/>
      <c r="GD21" s="19"/>
      <c r="GE21" s="19"/>
      <c r="GG21" s="19"/>
      <c r="GH21" s="19"/>
      <c r="GI21" s="19"/>
      <c r="GJ21" s="19"/>
      <c r="GK21" s="19"/>
      <c r="GL21" s="19"/>
      <c r="GM21" s="19"/>
      <c r="GN21" s="19"/>
      <c r="GP21" s="19"/>
      <c r="GQ21" s="19"/>
      <c r="GR21" s="19"/>
      <c r="GS21" s="19"/>
      <c r="GT21" s="19"/>
      <c r="GU21" s="19"/>
      <c r="GV21" s="19"/>
      <c r="GW21" s="19"/>
      <c r="GY21" s="19"/>
      <c r="GZ21" s="19"/>
      <c r="HA21" s="19"/>
      <c r="HB21" s="19"/>
      <c r="HC21" s="19"/>
      <c r="HD21" s="19"/>
      <c r="HE21" s="19"/>
      <c r="HF21" s="19"/>
      <c r="HH21" s="19"/>
      <c r="HI21" s="19"/>
      <c r="HJ21" s="19"/>
      <c r="HK21" s="19"/>
      <c r="HL21" s="19"/>
      <c r="HM21" s="19"/>
      <c r="HN21" s="19"/>
      <c r="HO21" s="19"/>
      <c r="HQ21" s="19"/>
      <c r="HR21" s="19"/>
      <c r="HS21" s="19"/>
      <c r="HT21" s="19"/>
      <c r="HU21" s="19"/>
      <c r="HV21" s="19"/>
      <c r="HW21" s="19"/>
      <c r="HX21" s="19"/>
      <c r="HZ21" s="19"/>
      <c r="IA21" s="19"/>
      <c r="IB21" s="19"/>
      <c r="IC21" s="19"/>
      <c r="ID21" s="19"/>
      <c r="IE21" s="19"/>
      <c r="IF21" s="19"/>
      <c r="IG21" s="19"/>
      <c r="II21" s="165"/>
      <c r="IJ21"/>
      <c r="IK21"/>
      <c r="IO21" s="154"/>
    </row>
    <row r="22" spans="1:249" ht="156.75" customHeight="1" x14ac:dyDescent="0.2">
      <c r="A22" s="106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5" t="s">
        <v>81</v>
      </c>
      <c r="AK22" s="19"/>
      <c r="AL22" s="19"/>
      <c r="AM22" s="105" t="s">
        <v>82</v>
      </c>
      <c r="AN22" s="19"/>
      <c r="AO22" s="19"/>
      <c r="AP22" s="19"/>
      <c r="AQ22" s="105" t="s">
        <v>83</v>
      </c>
      <c r="AS22" s="105" t="s">
        <v>81</v>
      </c>
      <c r="AT22" s="19"/>
      <c r="AU22" s="19"/>
      <c r="AV22" s="105" t="s">
        <v>82</v>
      </c>
      <c r="AW22" s="19"/>
      <c r="AX22" s="19"/>
      <c r="AY22" s="19"/>
      <c r="AZ22" s="105" t="s">
        <v>83</v>
      </c>
      <c r="BB22" s="105" t="s">
        <v>81</v>
      </c>
      <c r="BC22" s="19"/>
      <c r="BD22" s="19"/>
      <c r="BE22" s="105" t="s">
        <v>82</v>
      </c>
      <c r="BF22" s="19"/>
      <c r="BG22" s="19"/>
      <c r="BH22" s="19"/>
      <c r="BI22" s="105" t="s">
        <v>83</v>
      </c>
      <c r="BK22" s="105" t="s">
        <v>81</v>
      </c>
      <c r="BL22" s="19"/>
      <c r="BM22" s="19"/>
      <c r="BN22" s="105" t="s">
        <v>82</v>
      </c>
      <c r="BO22" s="19"/>
      <c r="BP22" s="19"/>
      <c r="BQ22" s="19"/>
      <c r="BR22" s="105" t="s">
        <v>83</v>
      </c>
      <c r="BS22" s="140"/>
      <c r="BT22" s="140"/>
      <c r="BU22" s="140"/>
      <c r="BV22" s="140"/>
      <c r="BW22" s="140"/>
      <c r="BX22" s="140"/>
      <c r="BY22" s="140"/>
      <c r="BZ22" s="140"/>
      <c r="CA22" s="140"/>
      <c r="CC22" s="140"/>
      <c r="CD22" s="140"/>
      <c r="CE22" s="140"/>
      <c r="CF22" s="140"/>
      <c r="CG22" s="140"/>
      <c r="CH22" s="140"/>
      <c r="CI22" s="140"/>
      <c r="CJ22" s="140"/>
      <c r="CL22" s="140"/>
      <c r="CM22" s="140"/>
      <c r="CN22" s="140"/>
      <c r="CO22" s="140"/>
      <c r="CP22" s="140"/>
      <c r="CQ22" s="140"/>
      <c r="CR22" s="140"/>
      <c r="CS22" s="140"/>
      <c r="CU22" s="140"/>
      <c r="CV22" s="140"/>
      <c r="CW22" s="140"/>
      <c r="CX22" s="140"/>
      <c r="CY22" s="140"/>
      <c r="CZ22" s="140"/>
      <c r="DA22" s="140"/>
      <c r="DB22" s="140"/>
      <c r="DD22" s="140"/>
      <c r="DE22" s="140"/>
      <c r="DF22" s="140"/>
      <c r="DG22" s="140"/>
      <c r="DH22" s="140"/>
      <c r="DI22" s="140"/>
      <c r="DJ22" s="140"/>
      <c r="DK22" s="140"/>
      <c r="DM22" s="140"/>
      <c r="DN22" s="140"/>
      <c r="DO22" s="140"/>
      <c r="DP22" s="140"/>
      <c r="DQ22" s="140"/>
      <c r="DR22" s="140"/>
      <c r="DS22" s="140"/>
      <c r="DT22" s="140"/>
      <c r="DV22" s="140"/>
      <c r="DW22" s="140"/>
      <c r="DX22" s="140"/>
      <c r="DY22" s="140"/>
      <c r="DZ22" s="140"/>
      <c r="EA22" s="140"/>
      <c r="EB22" s="140"/>
      <c r="EC22" s="140"/>
      <c r="EE22" s="140"/>
      <c r="EF22" s="140"/>
      <c r="EG22" s="140"/>
      <c r="EH22" s="140"/>
      <c r="EI22" s="140"/>
      <c r="EJ22" s="140"/>
      <c r="EK22" s="140"/>
      <c r="EL22" s="140"/>
      <c r="EN22" s="140"/>
      <c r="EO22" s="140"/>
      <c r="EP22" s="140"/>
      <c r="EQ22" s="140"/>
      <c r="ER22" s="140"/>
      <c r="ES22" s="140"/>
      <c r="ET22" s="140"/>
      <c r="EU22" s="140"/>
      <c r="EW22" s="140"/>
      <c r="EX22" s="140"/>
      <c r="EY22" s="140"/>
      <c r="EZ22" s="140"/>
      <c r="FA22" s="140"/>
      <c r="FB22" s="140"/>
      <c r="FC22" s="140"/>
      <c r="FD22" s="140"/>
      <c r="FF22" s="140"/>
      <c r="FG22" s="140"/>
      <c r="FH22" s="140"/>
      <c r="FI22" s="140"/>
      <c r="FJ22" s="140"/>
      <c r="FK22" s="140"/>
      <c r="FL22" s="140"/>
      <c r="FM22" s="140"/>
      <c r="FO22" s="140"/>
      <c r="FP22" s="140"/>
      <c r="FQ22" s="140"/>
      <c r="FR22" s="140"/>
      <c r="FS22" s="140"/>
      <c r="FT22" s="140"/>
      <c r="FU22" s="140"/>
      <c r="FV22" s="140"/>
      <c r="FX22" s="140"/>
      <c r="FY22" s="140"/>
      <c r="FZ22" s="140"/>
      <c r="GA22" s="140"/>
      <c r="GB22" s="140"/>
      <c r="GC22" s="140"/>
      <c r="GD22" s="140"/>
      <c r="GE22" s="140"/>
      <c r="GG22" s="140"/>
      <c r="GH22" s="140"/>
      <c r="GI22" s="140"/>
      <c r="GJ22" s="140"/>
      <c r="GK22" s="140"/>
      <c r="GL22" s="140"/>
      <c r="GM22" s="140"/>
      <c r="GN22" s="140"/>
      <c r="GP22" s="140"/>
      <c r="GQ22" s="140"/>
      <c r="GR22" s="140" t="s">
        <v>133</v>
      </c>
      <c r="GS22" s="140"/>
      <c r="GT22" s="140"/>
      <c r="GU22" s="140"/>
      <c r="GV22" s="140"/>
      <c r="GW22" s="140"/>
      <c r="GY22" s="140"/>
      <c r="GZ22" s="140"/>
      <c r="HA22" s="140" t="s">
        <v>133</v>
      </c>
      <c r="HB22" s="140"/>
      <c r="HC22" s="140"/>
      <c r="HD22" s="140"/>
      <c r="HE22" s="140"/>
      <c r="HF22" s="140"/>
      <c r="HH22" s="140"/>
      <c r="HI22" s="140"/>
      <c r="HJ22" s="140" t="s">
        <v>133</v>
      </c>
      <c r="HK22" s="140"/>
      <c r="HL22" s="140"/>
      <c r="HM22" s="140"/>
      <c r="HN22" s="140"/>
      <c r="HO22" s="140"/>
      <c r="HQ22" s="140"/>
      <c r="HR22" s="140"/>
      <c r="HS22" s="140" t="s">
        <v>133</v>
      </c>
      <c r="HT22" s="140"/>
      <c r="HU22" s="140"/>
      <c r="HV22" s="140"/>
      <c r="HW22" s="140"/>
      <c r="HX22" s="140"/>
      <c r="HZ22" s="140"/>
      <c r="IA22" s="140"/>
      <c r="IB22" s="140" t="s">
        <v>133</v>
      </c>
      <c r="IC22" s="140"/>
      <c r="ID22" s="140"/>
      <c r="IE22" s="140"/>
      <c r="IF22" s="140"/>
      <c r="IG22" s="140"/>
      <c r="II22" s="105" t="s">
        <v>84</v>
      </c>
      <c r="IJ22" s="105" t="s">
        <v>86</v>
      </c>
      <c r="IK22" s="105" t="s">
        <v>87</v>
      </c>
    </row>
    <row r="23" spans="1:249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 s="19"/>
      <c r="FP23" s="19"/>
      <c r="FQ23" s="19"/>
      <c r="FR23" s="19"/>
      <c r="FS23" s="19"/>
      <c r="FT23" s="19"/>
      <c r="FU23" s="19"/>
      <c r="FV23" s="19"/>
      <c r="FX23" s="19"/>
      <c r="FY23" s="19"/>
      <c r="FZ23" s="19"/>
      <c r="GA23" s="19"/>
      <c r="GB23" s="19"/>
      <c r="GC23" s="19"/>
      <c r="GD23" s="19"/>
      <c r="GE23" s="19"/>
      <c r="GG23" s="19"/>
      <c r="GH23" s="19"/>
      <c r="GI23" s="19"/>
      <c r="GJ23" s="19"/>
      <c r="GK23" s="19"/>
      <c r="GL23" s="19"/>
      <c r="GM23" s="19"/>
      <c r="GN23" s="19"/>
      <c r="GP23" s="19"/>
      <c r="GQ23" s="19"/>
      <c r="GR23" s="19"/>
      <c r="GS23" s="19"/>
      <c r="GT23" s="19"/>
      <c r="GU23" s="19"/>
      <c r="GV23" s="19"/>
      <c r="GW23" s="19"/>
      <c r="GY23" s="19"/>
      <c r="GZ23" s="19"/>
      <c r="HA23" s="19"/>
      <c r="HB23" s="19"/>
      <c r="HC23" s="19"/>
      <c r="HD23" s="19"/>
      <c r="HE23" s="19"/>
      <c r="HF23" s="19"/>
      <c r="HH23" s="19"/>
      <c r="HI23" s="19"/>
      <c r="HJ23" s="19"/>
      <c r="HK23" s="19"/>
      <c r="HL23" s="19"/>
      <c r="HM23" s="19"/>
      <c r="HN23" s="19"/>
      <c r="HO23" s="19"/>
      <c r="HQ23" s="19"/>
      <c r="HR23" s="19"/>
      <c r="HS23" s="19"/>
      <c r="HT23" s="19"/>
      <c r="HU23" s="19"/>
      <c r="HV23" s="19"/>
      <c r="HW23" s="19"/>
      <c r="HX23" s="19"/>
      <c r="HZ23" s="19"/>
      <c r="IA23" s="19"/>
      <c r="IB23" s="19"/>
      <c r="IC23" s="19"/>
      <c r="ID23" s="19"/>
      <c r="IE23" s="19"/>
      <c r="IF23" s="19"/>
      <c r="IG23" s="19"/>
      <c r="II23"/>
      <c r="IJ23"/>
      <c r="IK23"/>
    </row>
    <row r="24" spans="1:249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4"/>
      <c r="AV24" s="44"/>
      <c r="BE24" s="44"/>
      <c r="BN24" s="44"/>
      <c r="BT24" s="107">
        <v>17507.156466544402</v>
      </c>
      <c r="BU24" s="108">
        <v>-574307.54114949738</v>
      </c>
      <c r="CC24" s="107">
        <v>17507.156466544402</v>
      </c>
      <c r="CD24" s="108">
        <v>-574307.54114949703</v>
      </c>
      <c r="CL24" s="107">
        <v>17507.156466544402</v>
      </c>
      <c r="CM24" s="108">
        <v>-574307.54114949738</v>
      </c>
      <c r="CU24" s="107">
        <v>17507.156466544402</v>
      </c>
      <c r="CV24" s="108">
        <v>-574307.54114949738</v>
      </c>
      <c r="DD24" s="107">
        <v>17507.156466544402</v>
      </c>
      <c r="DE24" s="108">
        <v>-574307.54114949738</v>
      </c>
      <c r="DM24" s="107"/>
      <c r="DN24" s="108"/>
      <c r="DV24" s="107"/>
      <c r="DW24" s="108"/>
      <c r="EE24" s="107"/>
      <c r="EF24" s="108"/>
      <c r="EN24" s="107"/>
      <c r="EO24" s="108"/>
      <c r="EW24" s="107"/>
      <c r="EX24" s="108"/>
      <c r="FF24" s="107"/>
      <c r="FG24" s="108"/>
      <c r="FO24" s="107"/>
      <c r="FP24" s="108"/>
      <c r="FX24" s="107"/>
      <c r="FY24" s="108"/>
      <c r="GG24" s="107"/>
      <c r="GH24" s="108"/>
      <c r="GP24" s="107"/>
      <c r="GQ24" s="108"/>
      <c r="GY24" s="107"/>
      <c r="GZ24" s="108"/>
      <c r="HH24" s="107"/>
      <c r="HI24" s="108"/>
      <c r="HQ24" s="107"/>
      <c r="HR24" s="108"/>
      <c r="HZ24" s="107"/>
      <c r="IA24" s="108"/>
      <c r="II24"/>
      <c r="IJ24"/>
      <c r="IK24"/>
    </row>
    <row r="25" spans="1:249" ht="15.75" x14ac:dyDescent="0.2">
      <c r="AM25" s="44"/>
      <c r="AV25" s="44"/>
      <c r="BE25" s="44"/>
      <c r="BN25" s="44"/>
      <c r="BT25" s="107">
        <v>18979.797801767192</v>
      </c>
      <c r="BU25" s="108">
        <v>-560388.84616591875</v>
      </c>
      <c r="CC25" s="107">
        <v>18979.797801767192</v>
      </c>
      <c r="CD25" s="108">
        <v>-560388.84616591875</v>
      </c>
      <c r="CL25" s="107">
        <v>18979.797801767192</v>
      </c>
      <c r="CM25" s="108">
        <v>-560388.84616591875</v>
      </c>
      <c r="CU25" s="107">
        <v>18979.797801767192</v>
      </c>
      <c r="CV25" s="108">
        <v>-560388.84616591875</v>
      </c>
      <c r="DD25" s="107">
        <v>18979.797801767192</v>
      </c>
      <c r="DE25" s="108">
        <v>-560388.84616591875</v>
      </c>
      <c r="DM25" s="107"/>
      <c r="DN25" s="108"/>
      <c r="DV25" s="107"/>
      <c r="DW25" s="108"/>
      <c r="EE25" s="107"/>
      <c r="EF25" s="108"/>
      <c r="EN25" s="107"/>
      <c r="EO25" s="108"/>
      <c r="EW25" s="107"/>
      <c r="EX25" s="108"/>
      <c r="FF25" s="107"/>
      <c r="FG25" s="108"/>
      <c r="FO25" s="107"/>
      <c r="FP25" s="108"/>
      <c r="FX25" s="107"/>
      <c r="FY25" s="108"/>
      <c r="GG25" s="107"/>
      <c r="GH25" s="108"/>
      <c r="GP25" s="107"/>
      <c r="GQ25" s="108"/>
      <c r="GY25" s="107"/>
      <c r="GZ25" s="108"/>
      <c r="HH25" s="107"/>
      <c r="HI25" s="108"/>
      <c r="HQ25" s="107"/>
      <c r="HR25" s="108"/>
      <c r="HZ25" s="107"/>
      <c r="IA25" s="108"/>
      <c r="II25"/>
      <c r="IJ25"/>
      <c r="IK25"/>
    </row>
    <row r="26" spans="1:249" ht="18" x14ac:dyDescent="0.25">
      <c r="AM26" s="44"/>
      <c r="AS26" s="109"/>
      <c r="AT26" s="110"/>
      <c r="AU26" s="107"/>
      <c r="AV26" s="107"/>
      <c r="BB26" s="109"/>
      <c r="BC26" s="110"/>
      <c r="BD26" s="107"/>
      <c r="BE26" s="107"/>
      <c r="BK26" s="109"/>
      <c r="BL26" s="110"/>
      <c r="BM26" s="107"/>
      <c r="BN26" s="107"/>
      <c r="BT26" s="107">
        <v>20494.270388150071</v>
      </c>
      <c r="BU26" s="108">
        <v>-550939.07009104779</v>
      </c>
      <c r="CC26" s="107">
        <v>20494.270388150071</v>
      </c>
      <c r="CD26" s="108">
        <v>-550939.07009104779</v>
      </c>
      <c r="CL26" s="107">
        <v>20494.270388150071</v>
      </c>
      <c r="CM26" s="108">
        <v>-550939.07009104779</v>
      </c>
      <c r="CU26" s="107">
        <v>20494.270388150071</v>
      </c>
      <c r="CV26" s="108">
        <v>-550939.07009104779</v>
      </c>
      <c r="DD26" s="107">
        <v>20494.270388150071</v>
      </c>
      <c r="DE26" s="108">
        <v>-550939.07009104779</v>
      </c>
      <c r="DM26" s="107"/>
      <c r="DN26" s="108"/>
      <c r="DV26" s="107"/>
      <c r="DW26" s="108"/>
      <c r="EE26" s="107"/>
      <c r="EF26" s="108"/>
      <c r="EN26" s="107"/>
      <c r="EO26" s="108"/>
      <c r="EW26" s="107"/>
      <c r="EX26" s="108"/>
      <c r="FF26" s="107"/>
      <c r="FG26" s="108"/>
      <c r="FO26" s="107"/>
      <c r="FP26" s="108"/>
      <c r="FX26" s="107"/>
      <c r="FY26" s="108"/>
      <c r="GG26" s="107"/>
      <c r="GH26" s="108"/>
      <c r="GP26" s="107"/>
      <c r="GQ26" s="108"/>
      <c r="GY26" s="107"/>
      <c r="GZ26" s="108"/>
      <c r="HH26" s="107"/>
      <c r="HI26" s="108"/>
      <c r="HQ26" s="107"/>
      <c r="HR26" s="108"/>
      <c r="HZ26" s="107"/>
      <c r="IA26" s="108"/>
    </row>
    <row r="27" spans="1:249" ht="18" x14ac:dyDescent="0.25">
      <c r="AM27" s="44"/>
      <c r="AS27" s="109"/>
      <c r="AT27" s="110"/>
      <c r="AU27" s="107"/>
      <c r="AV27" s="107"/>
      <c r="BB27" s="109"/>
      <c r="BC27" s="110"/>
      <c r="BD27" s="107"/>
      <c r="BE27" s="107"/>
      <c r="BK27" s="109"/>
      <c r="BL27" s="110"/>
      <c r="BM27" s="107"/>
      <c r="BN27" s="107"/>
      <c r="BT27" s="107">
        <v>129.91720170340761</v>
      </c>
      <c r="BU27" s="108">
        <v>-80544.840213074232</v>
      </c>
      <c r="CC27" s="107">
        <v>129.91720170340761</v>
      </c>
      <c r="CD27" s="108">
        <v>-80544.840213074232</v>
      </c>
      <c r="CL27" s="107">
        <v>129.91720170340761</v>
      </c>
      <c r="CM27" s="108">
        <v>-80544.840213074232</v>
      </c>
      <c r="CU27" s="107">
        <v>129.91720170340761</v>
      </c>
      <c r="CV27" s="108">
        <v>-80544.840213074232</v>
      </c>
      <c r="DD27" s="107">
        <v>129.91720170340761</v>
      </c>
      <c r="DE27" s="108">
        <v>-80544.840213074232</v>
      </c>
      <c r="DM27" s="107"/>
      <c r="DN27" s="108"/>
      <c r="DV27" s="107"/>
      <c r="DW27" s="108"/>
      <c r="EE27" s="107"/>
      <c r="EF27" s="108"/>
      <c r="EN27" s="107"/>
      <c r="EO27" s="108"/>
      <c r="EW27" s="107"/>
      <c r="EX27" s="108"/>
      <c r="FF27" s="107"/>
      <c r="FG27" s="108"/>
      <c r="FO27" s="107"/>
      <c r="FP27" s="108"/>
      <c r="FX27" s="107"/>
      <c r="FY27" s="108"/>
      <c r="GG27" s="107"/>
      <c r="GH27" s="108"/>
      <c r="GP27" s="107"/>
      <c r="GQ27" s="108"/>
      <c r="GY27" s="107"/>
      <c r="GZ27" s="108"/>
      <c r="HH27" s="107"/>
      <c r="HI27" s="108"/>
      <c r="HQ27" s="107"/>
      <c r="HR27" s="108"/>
      <c r="HZ27" s="107"/>
      <c r="IA27" s="108"/>
    </row>
    <row r="28" spans="1:249" ht="18" x14ac:dyDescent="0.25">
      <c r="AM28" s="44"/>
      <c r="AS28" s="109"/>
      <c r="AT28" s="110"/>
      <c r="AU28" s="107"/>
      <c r="AV28" s="107"/>
      <c r="BB28" s="109"/>
      <c r="BC28" s="110"/>
      <c r="BD28" s="107"/>
      <c r="BE28" s="107"/>
      <c r="BK28" s="109"/>
      <c r="BL28" s="110"/>
      <c r="BM28" s="107"/>
      <c r="BN28" s="107"/>
      <c r="BT28" s="107">
        <v>129.91720170340761</v>
      </c>
      <c r="BU28" s="108">
        <v>-110876.5996604028</v>
      </c>
      <c r="CC28" s="107">
        <v>129.91720170340761</v>
      </c>
      <c r="CD28" s="108">
        <v>-110876.5996604028</v>
      </c>
      <c r="CL28" s="107">
        <v>129.91720170340761</v>
      </c>
      <c r="CM28" s="108">
        <v>-110876.5996604028</v>
      </c>
      <c r="CU28" s="107">
        <v>129.91720170340761</v>
      </c>
      <c r="CV28" s="108">
        <v>-110876.5996604028</v>
      </c>
      <c r="DD28" s="107">
        <v>129.91720170340761</v>
      </c>
      <c r="DE28" s="108">
        <v>-110876.5996604028</v>
      </c>
      <c r="DM28" s="107"/>
      <c r="DN28" s="108"/>
      <c r="DV28" s="107"/>
      <c r="DW28" s="108"/>
      <c r="EE28" s="107"/>
      <c r="EF28" s="108"/>
      <c r="EN28" s="107"/>
      <c r="EO28" s="108"/>
      <c r="EW28" s="107"/>
      <c r="EX28" s="108"/>
      <c r="FF28" s="107"/>
      <c r="FG28" s="108"/>
      <c r="FO28" s="107"/>
      <c r="FP28" s="108"/>
      <c r="FX28" s="107"/>
      <c r="FY28" s="108"/>
      <c r="GG28" s="107"/>
      <c r="GH28" s="108"/>
      <c r="GP28" s="107"/>
      <c r="GQ28" s="108"/>
      <c r="GY28" s="107"/>
      <c r="GZ28" s="108"/>
      <c r="HH28" s="107"/>
      <c r="HI28" s="108"/>
      <c r="HQ28" s="107"/>
      <c r="HR28" s="108"/>
      <c r="HZ28" s="107"/>
      <c r="IA28" s="108"/>
    </row>
    <row r="29" spans="1:249" ht="18" x14ac:dyDescent="0.25">
      <c r="A29"/>
      <c r="AM29" s="44"/>
      <c r="AS29" s="109"/>
      <c r="AT29" s="110"/>
      <c r="AU29" s="107"/>
      <c r="AV29" s="107"/>
      <c r="BB29" s="109"/>
      <c r="BC29" s="110"/>
      <c r="BD29" s="107"/>
      <c r="BE29" s="107"/>
      <c r="BK29" s="109"/>
      <c r="BL29" s="110"/>
      <c r="BM29" s="107"/>
      <c r="BN29" s="107"/>
      <c r="BT29" s="107">
        <v>22225.796383602355</v>
      </c>
      <c r="BU29" s="108">
        <v>-589359.92684692808</v>
      </c>
      <c r="CC29" s="107">
        <v>22225.796383602355</v>
      </c>
      <c r="CD29" s="108">
        <v>-589359.92684692808</v>
      </c>
      <c r="CL29" s="107">
        <v>22225.796383602355</v>
      </c>
      <c r="CM29" s="108">
        <v>-589359.92684692808</v>
      </c>
      <c r="CU29" s="107">
        <v>22225.796383602355</v>
      </c>
      <c r="CV29" s="108">
        <v>-589359.92684692808</v>
      </c>
      <c r="DD29" s="107">
        <v>22225.796383602355</v>
      </c>
      <c r="DE29" s="108">
        <v>-589359.92684692808</v>
      </c>
      <c r="DM29" s="107"/>
      <c r="DN29" s="108"/>
      <c r="DV29" s="107"/>
      <c r="DW29" s="108"/>
      <c r="EE29" s="107"/>
      <c r="EF29" s="108"/>
      <c r="EN29" s="107"/>
      <c r="EO29" s="108"/>
      <c r="EW29" s="107"/>
      <c r="EX29" s="108"/>
      <c r="FF29" s="107"/>
      <c r="FG29" s="108"/>
      <c r="FO29" s="107"/>
      <c r="FP29" s="108"/>
      <c r="FX29" s="107"/>
      <c r="FY29" s="108"/>
      <c r="GG29" s="107"/>
      <c r="GH29" s="108"/>
      <c r="GP29" s="107"/>
      <c r="GQ29" s="108"/>
      <c r="GY29" s="107"/>
      <c r="GZ29" s="108"/>
      <c r="HH29" s="107"/>
      <c r="HI29" s="108"/>
      <c r="HQ29" s="107"/>
      <c r="HR29" s="108"/>
      <c r="HZ29" s="107"/>
      <c r="IA29" s="108"/>
    </row>
    <row r="30" spans="1:249" ht="18" x14ac:dyDescent="0.25">
      <c r="A30"/>
      <c r="AM30" s="44"/>
      <c r="AS30" s="109"/>
      <c r="AT30" s="110"/>
      <c r="AU30" s="107"/>
      <c r="AV30" s="107"/>
      <c r="BB30" s="109"/>
      <c r="BC30" s="110"/>
      <c r="BD30" s="107"/>
      <c r="BE30" s="107"/>
      <c r="BK30" s="109"/>
      <c r="BL30" s="110"/>
      <c r="BM30" s="107"/>
      <c r="BN30" s="107"/>
      <c r="BT30" s="107">
        <v>22823.961471808656</v>
      </c>
      <c r="BU30" s="108">
        <v>-657719.97102192813</v>
      </c>
      <c r="CC30" s="107">
        <v>22823.961471808656</v>
      </c>
      <c r="CD30" s="108">
        <v>-657719.97102192813</v>
      </c>
      <c r="CL30" s="107">
        <v>22823.961471808656</v>
      </c>
      <c r="CM30" s="108">
        <v>-657719.97102192813</v>
      </c>
      <c r="CU30" s="107">
        <v>22823.961471808656</v>
      </c>
      <c r="CV30" s="108">
        <v>-657719.97102192813</v>
      </c>
      <c r="DD30" s="107">
        <v>22823.961471808656</v>
      </c>
      <c r="DE30" s="108">
        <v>-657719.97102192813</v>
      </c>
      <c r="DM30" s="107"/>
      <c r="DN30" s="108"/>
      <c r="DV30" s="107"/>
      <c r="DW30" s="108"/>
      <c r="EE30" s="107"/>
      <c r="EF30" s="108"/>
      <c r="EN30" s="107"/>
      <c r="EO30" s="108"/>
      <c r="EW30" s="107"/>
      <c r="EX30" s="108"/>
      <c r="FF30" s="107"/>
      <c r="FG30" s="108"/>
      <c r="FO30" s="107"/>
      <c r="FP30" s="108"/>
      <c r="FX30" s="107"/>
      <c r="FY30" s="108"/>
      <c r="GG30" s="107"/>
      <c r="GH30" s="108"/>
      <c r="GP30" s="107"/>
      <c r="GQ30" s="108"/>
      <c r="GY30" s="107"/>
      <c r="GZ30" s="108"/>
      <c r="HH30" s="107"/>
      <c r="HI30" s="108"/>
      <c r="HQ30" s="107"/>
      <c r="HR30" s="108"/>
      <c r="HZ30" s="107"/>
      <c r="IA30" s="108"/>
    </row>
    <row r="31" spans="1:249" ht="18" x14ac:dyDescent="0.25">
      <c r="A31"/>
      <c r="AM31" s="44"/>
      <c r="AS31" s="109"/>
      <c r="AT31" s="110"/>
      <c r="AU31" s="107"/>
      <c r="AV31" s="107"/>
      <c r="BB31" s="109"/>
      <c r="BC31" s="110"/>
      <c r="BD31" s="107"/>
      <c r="BE31" s="107"/>
      <c r="BK31" s="109"/>
      <c r="BL31" s="110"/>
      <c r="BM31" s="107"/>
      <c r="BN31" s="107"/>
      <c r="BT31" s="107">
        <v>169781.88351210128</v>
      </c>
      <c r="BU31" s="108">
        <v>-1439630.6623599036</v>
      </c>
      <c r="CC31" s="107">
        <v>169781.88351210128</v>
      </c>
      <c r="CD31" s="108">
        <v>-1439630.6623599036</v>
      </c>
      <c r="CL31" s="107">
        <v>169781.88351210128</v>
      </c>
      <c r="CM31" s="108">
        <v>-1439630.6623599036</v>
      </c>
      <c r="CU31" s="107">
        <v>169781.88351210128</v>
      </c>
      <c r="CV31" s="108">
        <v>-1439630.6623599036</v>
      </c>
      <c r="DD31" s="107">
        <v>169781.88351210128</v>
      </c>
      <c r="DE31" s="108">
        <v>-1439630.6623599036</v>
      </c>
      <c r="DM31" s="107"/>
      <c r="DN31" s="108"/>
      <c r="DV31" s="107"/>
      <c r="DW31" s="108"/>
      <c r="EE31" s="107"/>
      <c r="EF31" s="108"/>
      <c r="EN31" s="107"/>
      <c r="EO31" s="108"/>
      <c r="EW31" s="107"/>
      <c r="EX31" s="108"/>
      <c r="FF31" s="107"/>
      <c r="FG31" s="108"/>
      <c r="FO31" s="107"/>
      <c r="FP31" s="108"/>
      <c r="FX31" s="107"/>
      <c r="FY31" s="108"/>
      <c r="GG31" s="107"/>
      <c r="GH31" s="108"/>
      <c r="GP31" s="107"/>
      <c r="GQ31" s="108"/>
      <c r="GY31" s="107"/>
      <c r="GZ31" s="108"/>
      <c r="HH31" s="107"/>
      <c r="HI31" s="108"/>
      <c r="HQ31" s="107"/>
      <c r="HR31" s="108"/>
      <c r="HZ31" s="107"/>
      <c r="IA31" s="108"/>
    </row>
    <row r="32" spans="1:249" ht="18" x14ac:dyDescent="0.25">
      <c r="A32"/>
      <c r="AM32" s="44"/>
      <c r="AS32" s="109"/>
      <c r="AT32" s="110"/>
      <c r="AU32" s="107"/>
      <c r="AV32" s="107"/>
      <c r="BB32" s="109"/>
      <c r="BC32" s="110"/>
      <c r="BD32" s="107"/>
      <c r="BE32" s="107"/>
      <c r="BK32" s="109"/>
      <c r="BL32" s="110"/>
      <c r="BM32" s="107"/>
      <c r="BN32" s="107"/>
      <c r="BT32" s="107">
        <v>72707.980356998363</v>
      </c>
      <c r="BU32" s="108">
        <v>-971784.58997117984</v>
      </c>
      <c r="CC32" s="107">
        <v>72707.980356998363</v>
      </c>
      <c r="CD32" s="108">
        <v>-971784.58997117984</v>
      </c>
      <c r="CL32" s="107">
        <v>72707.980356998363</v>
      </c>
      <c r="CM32" s="108">
        <v>-971784.58997117984</v>
      </c>
      <c r="CU32" s="107">
        <v>72707.980356998363</v>
      </c>
      <c r="CV32" s="108">
        <v>-971784.58997117984</v>
      </c>
      <c r="DD32" s="107">
        <v>72707.980356998363</v>
      </c>
      <c r="DE32" s="108">
        <v>-971784.58997117984</v>
      </c>
      <c r="DM32" s="107"/>
      <c r="DN32" s="108"/>
      <c r="DV32" s="107"/>
      <c r="DW32" s="108"/>
      <c r="EE32" s="107"/>
      <c r="EF32" s="108"/>
      <c r="EN32" s="107"/>
      <c r="EO32" s="108"/>
      <c r="EW32" s="107"/>
      <c r="EX32" s="108"/>
      <c r="FF32" s="107"/>
      <c r="FG32" s="108"/>
      <c r="FO32" s="107"/>
      <c r="FP32" s="108"/>
      <c r="FX32" s="107"/>
      <c r="FY32" s="108"/>
      <c r="GG32" s="107"/>
      <c r="GH32" s="108"/>
      <c r="GP32" s="107"/>
      <c r="GQ32" s="108"/>
      <c r="GY32" s="107"/>
      <c r="GZ32" s="108"/>
      <c r="HH32" s="107"/>
      <c r="HI32" s="108"/>
      <c r="HQ32" s="107"/>
      <c r="HR32" s="108"/>
      <c r="HZ32" s="107"/>
      <c r="IA32" s="108"/>
    </row>
    <row r="33" spans="1:235" ht="18" x14ac:dyDescent="0.25">
      <c r="A33"/>
      <c r="AM33" s="44"/>
      <c r="AS33" s="109"/>
      <c r="AT33" s="110"/>
      <c r="AU33" s="107"/>
      <c r="AV33" s="107"/>
      <c r="BB33" s="109"/>
      <c r="BC33" s="110"/>
      <c r="BD33" s="107"/>
      <c r="BE33" s="107"/>
      <c r="BK33" s="109"/>
      <c r="BL33" s="110"/>
      <c r="BM33" s="107"/>
      <c r="BN33" s="107"/>
      <c r="BT33" s="107">
        <v>693908.81343132001</v>
      </c>
      <c r="BU33" s="108">
        <v>-4762127.6040509436</v>
      </c>
      <c r="CC33" s="107">
        <v>693908.81343132001</v>
      </c>
      <c r="CD33" s="108">
        <v>-4762127.6040509436</v>
      </c>
      <c r="CL33" s="107">
        <v>693908.81343132001</v>
      </c>
      <c r="CM33" s="108">
        <v>-4762127.6040509436</v>
      </c>
      <c r="CU33" s="107">
        <v>693908.81343132001</v>
      </c>
      <c r="CV33" s="108">
        <v>-4762127.6040509436</v>
      </c>
      <c r="DD33" s="107">
        <v>693908.81343132001</v>
      </c>
      <c r="DE33" s="108">
        <v>-4762127.6040509436</v>
      </c>
      <c r="DM33" s="107"/>
      <c r="DN33" s="108"/>
      <c r="DV33" s="107"/>
      <c r="DW33" s="108"/>
      <c r="EE33" s="107"/>
      <c r="EF33" s="108"/>
      <c r="EN33" s="107"/>
      <c r="EO33" s="108"/>
      <c r="EW33" s="107"/>
      <c r="EX33" s="108"/>
      <c r="FF33" s="107"/>
      <c r="FG33" s="108"/>
      <c r="FO33" s="107"/>
      <c r="FP33" s="108"/>
      <c r="FX33" s="107"/>
      <c r="FY33" s="108"/>
      <c r="GG33" s="107"/>
      <c r="GH33" s="108"/>
      <c r="GP33" s="107"/>
      <c r="GQ33" s="108"/>
      <c r="GY33" s="107"/>
      <c r="GZ33" s="108"/>
      <c r="HH33" s="107"/>
      <c r="HI33" s="108"/>
      <c r="HQ33" s="107"/>
      <c r="HR33" s="108"/>
      <c r="HZ33" s="107"/>
      <c r="IA33" s="108"/>
    </row>
    <row r="34" spans="1:235" ht="18" x14ac:dyDescent="0.25">
      <c r="A34"/>
      <c r="AM34" s="44"/>
      <c r="AS34" s="109"/>
      <c r="AT34" s="110"/>
      <c r="AU34" s="107"/>
      <c r="AV34" s="107"/>
      <c r="BB34" s="109"/>
      <c r="BC34" s="110"/>
      <c r="BD34" s="107"/>
      <c r="BE34" s="107"/>
      <c r="BK34" s="109"/>
      <c r="BL34" s="110"/>
      <c r="BM34" s="107"/>
      <c r="BN34" s="107"/>
      <c r="BT34" s="107">
        <v>485736.16940192407</v>
      </c>
      <c r="BU34" s="108">
        <v>-3151784.9923176998</v>
      </c>
      <c r="CC34" s="107">
        <v>485736.16940192407</v>
      </c>
      <c r="CD34" s="108">
        <v>-3151784.9923176998</v>
      </c>
      <c r="CL34" s="107">
        <v>485736.16940192407</v>
      </c>
      <c r="CM34" s="108">
        <v>-3151784.9923176998</v>
      </c>
      <c r="CU34" s="107">
        <v>485736.16940192407</v>
      </c>
      <c r="CV34" s="108">
        <v>-3151784.9923176998</v>
      </c>
      <c r="DD34" s="107">
        <v>485736.16940192407</v>
      </c>
      <c r="DE34" s="108">
        <v>-3151784.9923176998</v>
      </c>
      <c r="DM34" s="107"/>
      <c r="DN34" s="108"/>
      <c r="DV34" s="107"/>
      <c r="DW34" s="108"/>
      <c r="EE34" s="107"/>
      <c r="EF34" s="108"/>
      <c r="EN34" s="107"/>
      <c r="EO34" s="108"/>
      <c r="EW34" s="107"/>
      <c r="EX34" s="108"/>
      <c r="FF34" s="107"/>
      <c r="FG34" s="108"/>
      <c r="FO34" s="107"/>
      <c r="FP34" s="108"/>
      <c r="FX34" s="107"/>
      <c r="FY34" s="108"/>
      <c r="GG34" s="107"/>
      <c r="GH34" s="108"/>
      <c r="GP34" s="107"/>
      <c r="GQ34" s="108"/>
      <c r="GY34" s="107"/>
      <c r="GZ34" s="108"/>
      <c r="HH34" s="107"/>
      <c r="HI34" s="108"/>
      <c r="HQ34" s="107"/>
      <c r="HR34" s="108"/>
      <c r="HZ34" s="107"/>
      <c r="IA34" s="108"/>
    </row>
    <row r="35" spans="1:235" ht="18" x14ac:dyDescent="0.25">
      <c r="A35"/>
      <c r="AM35" s="44"/>
      <c r="AS35" s="109"/>
      <c r="AT35" s="110"/>
      <c r="AU35" s="107"/>
      <c r="AV35" s="107"/>
      <c r="BB35" s="109"/>
      <c r="BC35" s="110"/>
      <c r="BD35" s="107"/>
      <c r="BE35" s="107"/>
      <c r="BK35" s="109"/>
      <c r="BL35" s="110"/>
      <c r="BM35" s="107"/>
      <c r="BN35" s="107"/>
      <c r="BT35" s="107">
        <v>200.33985962413524</v>
      </c>
      <c r="CC35" s="107">
        <v>200.33985962413524</v>
      </c>
      <c r="CL35" s="107">
        <v>200.33985962413524</v>
      </c>
      <c r="CU35" s="107">
        <v>200.33985962413524</v>
      </c>
      <c r="DD35" s="107">
        <v>200.33985962413524</v>
      </c>
      <c r="DM35" s="107"/>
      <c r="DV35" s="107"/>
      <c r="EE35" s="107"/>
      <c r="EN35" s="107"/>
      <c r="EW35" s="107"/>
      <c r="FF35" s="107"/>
      <c r="FO35" s="107"/>
      <c r="FX35" s="107"/>
      <c r="GG35" s="107"/>
      <c r="GP35" s="107"/>
      <c r="GY35" s="107"/>
      <c r="HH35" s="107"/>
      <c r="HQ35" s="107"/>
      <c r="HZ35" s="107"/>
    </row>
    <row r="36" spans="1:235" ht="18" x14ac:dyDescent="0.25">
      <c r="A36"/>
      <c r="AS36" s="109"/>
      <c r="AT36" s="110"/>
      <c r="AU36" s="107"/>
      <c r="AV36" s="107"/>
      <c r="BB36" s="109"/>
      <c r="BC36" s="110"/>
      <c r="BD36" s="107"/>
      <c r="BE36" s="107"/>
      <c r="BK36" s="109"/>
      <c r="BL36" s="110"/>
      <c r="BM36" s="107"/>
      <c r="BN36" s="107"/>
      <c r="BT36" s="107">
        <v>233.72983622815784</v>
      </c>
      <c r="CC36" s="107">
        <v>233.72983622815784</v>
      </c>
      <c r="CL36" s="107">
        <v>233.72983622815784</v>
      </c>
      <c r="CU36" s="107">
        <v>233.72983622815784</v>
      </c>
      <c r="DD36" s="107">
        <v>233.72983622815784</v>
      </c>
      <c r="DM36" s="107"/>
      <c r="DV36" s="107"/>
      <c r="EE36" s="107"/>
      <c r="EN36" s="107"/>
      <c r="EW36" s="107"/>
      <c r="FF36" s="107"/>
      <c r="FO36" s="107"/>
      <c r="FX36" s="107"/>
      <c r="GG36" s="107"/>
      <c r="GP36" s="107"/>
      <c r="GY36" s="107"/>
      <c r="HH36" s="107"/>
      <c r="HQ36" s="107"/>
      <c r="HZ36" s="107"/>
    </row>
    <row r="37" spans="1:235" ht="18" x14ac:dyDescent="0.25">
      <c r="A37"/>
      <c r="AS37" s="109"/>
      <c r="AT37" s="110"/>
      <c r="AU37" s="107"/>
      <c r="AV37" s="107"/>
      <c r="BB37" s="109"/>
      <c r="BC37" s="110"/>
      <c r="BD37" s="107"/>
      <c r="BE37" s="107"/>
      <c r="BK37" s="109"/>
      <c r="BL37" s="110"/>
      <c r="BM37" s="107"/>
      <c r="BN37" s="107"/>
      <c r="BT37" s="107">
        <v>3458028.1318592029</v>
      </c>
      <c r="BU37" s="108">
        <v>-7428277.7884409269</v>
      </c>
      <c r="CC37" s="107">
        <v>3458028.1318592029</v>
      </c>
      <c r="CD37" s="108">
        <v>-7428277.7884409269</v>
      </c>
      <c r="CL37" s="107">
        <v>3458028.1318592029</v>
      </c>
      <c r="CM37" s="108">
        <v>-7428277.7884409269</v>
      </c>
      <c r="CU37" s="107">
        <v>3458028.1318592029</v>
      </c>
      <c r="CV37" s="108">
        <v>-7428277.7884409269</v>
      </c>
      <c r="DD37" s="107">
        <v>3458028.1318592029</v>
      </c>
      <c r="DE37" s="108">
        <v>-7428277.7884409269</v>
      </c>
      <c r="DM37" s="107"/>
      <c r="DN37" s="108"/>
      <c r="DV37" s="107"/>
      <c r="DW37" s="108"/>
      <c r="EE37" s="107"/>
      <c r="EF37" s="108"/>
      <c r="EN37" s="107"/>
      <c r="EO37" s="108"/>
      <c r="EW37" s="107"/>
      <c r="EX37" s="108"/>
      <c r="FF37" s="107"/>
      <c r="FG37" s="108"/>
      <c r="FO37" s="107"/>
      <c r="FP37" s="108"/>
      <c r="FX37" s="107"/>
      <c r="FY37" s="108"/>
      <c r="GG37" s="107"/>
      <c r="GH37" s="108"/>
      <c r="GP37" s="107"/>
      <c r="GQ37" s="108"/>
      <c r="GY37" s="107"/>
      <c r="GZ37" s="108"/>
      <c r="HH37" s="107"/>
      <c r="HI37" s="108"/>
      <c r="HQ37" s="107"/>
      <c r="HR37" s="108"/>
      <c r="HZ37" s="107"/>
      <c r="IA37" s="108"/>
    </row>
    <row r="38" spans="1:235" ht="18" x14ac:dyDescent="0.25">
      <c r="A38"/>
      <c r="AS38" s="109"/>
      <c r="AT38" s="110"/>
      <c r="AU38" s="107"/>
      <c r="AV38" s="107"/>
      <c r="BB38" s="109"/>
      <c r="BC38" s="110"/>
      <c r="BD38" s="107"/>
      <c r="BE38" s="107"/>
      <c r="BK38" s="109"/>
      <c r="BL38" s="110"/>
      <c r="BM38" s="107"/>
      <c r="BN38" s="107"/>
    </row>
    <row r="39" spans="1:235" x14ac:dyDescent="0.2">
      <c r="A39"/>
    </row>
    <row r="40" spans="1:235" x14ac:dyDescent="0.2">
      <c r="A40"/>
    </row>
    <row r="41" spans="1:235" x14ac:dyDescent="0.2">
      <c r="A41"/>
    </row>
    <row r="42" spans="1:235" x14ac:dyDescent="0.2">
      <c r="A42"/>
    </row>
    <row r="43" spans="1:235" x14ac:dyDescent="0.2">
      <c r="A43"/>
      <c r="AS43" s="107"/>
      <c r="AT43" s="108"/>
      <c r="BB43" s="107"/>
      <c r="BC43" s="108"/>
      <c r="BK43" s="107"/>
      <c r="BL43" s="108"/>
    </row>
    <row r="44" spans="1:235" x14ac:dyDescent="0.2">
      <c r="A44"/>
    </row>
    <row r="45" spans="1:235" x14ac:dyDescent="0.2">
      <c r="A45"/>
      <c r="AS45" s="107"/>
      <c r="AT45" s="108"/>
      <c r="BB45" s="107"/>
      <c r="BC45" s="108"/>
      <c r="BK45" s="107"/>
      <c r="BL45" s="108"/>
    </row>
    <row r="46" spans="1:235" x14ac:dyDescent="0.2">
      <c r="A46"/>
    </row>
    <row r="47" spans="1:235" x14ac:dyDescent="0.2">
      <c r="A47"/>
      <c r="AS47" s="107"/>
      <c r="AT47" s="108"/>
      <c r="BB47" s="107"/>
      <c r="BC47" s="108"/>
      <c r="BK47" s="107"/>
      <c r="BL47" s="108"/>
    </row>
    <row r="48" spans="1:235" x14ac:dyDescent="0.2">
      <c r="A48"/>
    </row>
    <row r="49" spans="1:64" x14ac:dyDescent="0.2">
      <c r="A49"/>
      <c r="AS49" s="107"/>
      <c r="AT49" s="108"/>
      <c r="BB49" s="107"/>
      <c r="BC49" s="108"/>
      <c r="BK49" s="107"/>
      <c r="BL49" s="108"/>
    </row>
    <row r="50" spans="1:64" x14ac:dyDescent="0.2">
      <c r="A50"/>
    </row>
    <row r="51" spans="1:64" x14ac:dyDescent="0.2">
      <c r="A51"/>
      <c r="AS51" s="107"/>
      <c r="AT51" s="108"/>
      <c r="BB51" s="107"/>
      <c r="BC51" s="108"/>
      <c r="BK51" s="107"/>
      <c r="BL51" s="108"/>
    </row>
    <row r="52" spans="1:64" x14ac:dyDescent="0.2">
      <c r="A52"/>
    </row>
    <row r="53" spans="1:64" x14ac:dyDescent="0.2">
      <c r="A53"/>
      <c r="AS53" s="107"/>
      <c r="AT53" s="108"/>
      <c r="BB53" s="107"/>
      <c r="BC53" s="108"/>
      <c r="BK53" s="107"/>
      <c r="BL53" s="108"/>
    </row>
    <row r="54" spans="1:64" x14ac:dyDescent="0.2">
      <c r="A54"/>
    </row>
    <row r="55" spans="1:64" x14ac:dyDescent="0.2">
      <c r="A55"/>
      <c r="AS55" s="107"/>
      <c r="AT55" s="108"/>
      <c r="BB55" s="107"/>
      <c r="BC55" s="108"/>
      <c r="BK55" s="107"/>
      <c r="BL55" s="108"/>
    </row>
    <row r="56" spans="1:64" x14ac:dyDescent="0.2">
      <c r="A56"/>
    </row>
    <row r="57" spans="1:64" x14ac:dyDescent="0.2">
      <c r="A57"/>
      <c r="AS57" s="107"/>
      <c r="AT57" s="108"/>
      <c r="BB57" s="107"/>
      <c r="BC57" s="108"/>
      <c r="BK57" s="107"/>
      <c r="BL57" s="108"/>
    </row>
    <row r="58" spans="1:64" x14ac:dyDescent="0.2">
      <c r="A58"/>
    </row>
    <row r="59" spans="1:64" x14ac:dyDescent="0.2">
      <c r="A59"/>
      <c r="AS59" s="107"/>
      <c r="AT59" s="108"/>
      <c r="BB59" s="107"/>
      <c r="BC59" s="108"/>
      <c r="BK59" s="107"/>
      <c r="BL59" s="108"/>
    </row>
    <row r="60" spans="1:64" x14ac:dyDescent="0.2">
      <c r="A60"/>
    </row>
    <row r="61" spans="1:64" x14ac:dyDescent="0.2">
      <c r="A61"/>
      <c r="AS61" s="107"/>
      <c r="AT61" s="108"/>
      <c r="BB61" s="107"/>
      <c r="BC61" s="108"/>
      <c r="BK61" s="107"/>
      <c r="BL61" s="108"/>
    </row>
    <row r="62" spans="1:64" x14ac:dyDescent="0.2">
      <c r="A62"/>
    </row>
    <row r="63" spans="1:64" x14ac:dyDescent="0.2">
      <c r="A63"/>
      <c r="AS63" s="107"/>
      <c r="AT63" s="108"/>
      <c r="BB63" s="107"/>
      <c r="BC63" s="108"/>
      <c r="BK63" s="107"/>
      <c r="BL63" s="108"/>
    </row>
    <row r="64" spans="1:64" x14ac:dyDescent="0.2">
      <c r="A64"/>
    </row>
    <row r="65" spans="1:64" x14ac:dyDescent="0.2">
      <c r="A65"/>
      <c r="AS65" s="107"/>
      <c r="AT65" s="108"/>
      <c r="BB65" s="107"/>
      <c r="BC65" s="108"/>
      <c r="BK65" s="107"/>
      <c r="BL65" s="108"/>
    </row>
    <row r="66" spans="1:64" x14ac:dyDescent="0.2">
      <c r="A66"/>
    </row>
    <row r="67" spans="1:64" x14ac:dyDescent="0.2">
      <c r="A67"/>
      <c r="AS67" s="107"/>
      <c r="AT67" s="108"/>
      <c r="BB67" s="107"/>
      <c r="BC67" s="108"/>
      <c r="BK67" s="107"/>
      <c r="BL67" s="108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32">
    <mergeCell ref="HZ5:IG5"/>
    <mergeCell ref="II19:II21"/>
    <mergeCell ref="IN5:IQ5"/>
    <mergeCell ref="II5:IL5"/>
    <mergeCell ref="DD5:DK5"/>
    <mergeCell ref="DM5:DT5"/>
    <mergeCell ref="DV5:EC5"/>
    <mergeCell ref="EE5:EL5"/>
    <mergeCell ref="EN5:EU5"/>
    <mergeCell ref="EW5:FD5"/>
    <mergeCell ref="FF5:FM5"/>
    <mergeCell ref="FO5:FV5"/>
    <mergeCell ref="FX5:GE5"/>
    <mergeCell ref="GG5:GN5"/>
    <mergeCell ref="GP5:GW5"/>
    <mergeCell ref="HH5:HO5"/>
    <mergeCell ref="HQ5:HX5"/>
    <mergeCell ref="A2:C2"/>
    <mergeCell ref="A3:C3"/>
    <mergeCell ref="E5:G5"/>
    <mergeCell ref="I5:P5"/>
    <mergeCell ref="R5:Y5"/>
    <mergeCell ref="GY5:HF5"/>
    <mergeCell ref="BT5:CA5"/>
    <mergeCell ref="CC5:CJ5"/>
    <mergeCell ref="AA5:AH5"/>
    <mergeCell ref="AJ5:AQ5"/>
    <mergeCell ref="AS5:AZ5"/>
    <mergeCell ref="BB5:BI5"/>
    <mergeCell ref="BK5:BR5"/>
    <mergeCell ref="CL5:CS5"/>
    <mergeCell ref="CU5:DB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89" customWidth="1"/>
    <col min="2" max="2" width="11.28515625" style="89" customWidth="1"/>
    <col min="3" max="3" width="6.7109375" style="89" customWidth="1"/>
    <col min="4" max="4" width="42.42578125" style="89" bestFit="1" customWidth="1"/>
    <col min="5" max="5" width="11.28515625" style="95" customWidth="1"/>
    <col min="6" max="6" width="8.42578125" style="101" customWidth="1"/>
    <col min="7" max="8" width="8.42578125" style="92" customWidth="1"/>
    <col min="9" max="9" width="8" style="95" customWidth="1"/>
    <col min="10" max="10" width="5.140625" style="97" customWidth="1"/>
    <col min="11" max="11" width="4.140625" style="97" bestFit="1" customWidth="1"/>
    <col min="12" max="12" width="7.140625" style="102" bestFit="1" customWidth="1"/>
    <col min="13" max="13" width="2.85546875" style="97" customWidth="1"/>
    <col min="14" max="14" width="7.42578125" style="97" customWidth="1"/>
    <col min="15" max="15" width="3.85546875" style="95" bestFit="1" customWidth="1"/>
    <col min="16" max="16" width="12.42578125" style="103" bestFit="1" customWidth="1"/>
    <col min="17" max="17" width="1.7109375" style="89" customWidth="1"/>
    <col min="18" max="18" width="13.42578125" style="89" customWidth="1"/>
    <col min="19" max="20" width="10.140625" style="89" customWidth="1"/>
    <col min="21" max="21" width="2.28515625" style="89" customWidth="1"/>
    <col min="22" max="22" width="11.28515625" style="89" customWidth="1"/>
    <col min="23" max="23" width="12" style="89" bestFit="1" customWidth="1"/>
    <col min="24" max="24" width="3.28515625" style="89" customWidth="1"/>
    <col min="25" max="26" width="12" style="89" customWidth="1"/>
    <col min="27" max="27" width="13" style="95" bestFit="1" customWidth="1"/>
    <col min="28" max="30" width="10.42578125" style="89" bestFit="1" customWidth="1"/>
    <col min="31" max="31" width="10.28515625" style="89" bestFit="1" customWidth="1"/>
    <col min="32" max="32" width="10.42578125" style="89" bestFit="1" customWidth="1"/>
    <col min="33" max="33" width="10.28515625" style="89" bestFit="1" customWidth="1"/>
    <col min="34" max="34" width="10.42578125" style="89" bestFit="1" customWidth="1"/>
    <col min="35" max="36" width="10.28515625" style="89" bestFit="1" customWidth="1"/>
    <col min="37" max="37" width="10.42578125" style="89" bestFit="1" customWidth="1"/>
    <col min="38" max="38" width="10.28515625" style="89" bestFit="1" customWidth="1"/>
    <col min="39" max="41" width="10.42578125" style="89" bestFit="1" customWidth="1"/>
    <col min="42" max="43" width="10.28515625" style="89" bestFit="1" customWidth="1"/>
    <col min="44" max="44" width="8.42578125" style="89" bestFit="1" customWidth="1"/>
    <col min="45" max="45" width="7.85546875" style="89" bestFit="1" customWidth="1"/>
    <col min="46" max="16384" width="9.140625" style="89"/>
  </cols>
  <sheetData>
    <row r="1" spans="1:45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AA1" s="56"/>
    </row>
    <row r="2" spans="1:45" s="60" customFormat="1" ht="23.25" x14ac:dyDescent="0.35">
      <c r="A2" s="199"/>
      <c r="B2" s="199"/>
      <c r="C2" s="199"/>
      <c r="D2" s="199"/>
      <c r="E2" s="199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54"/>
      <c r="Z2" s="54"/>
      <c r="AA2" s="62"/>
      <c r="AB2" s="63"/>
    </row>
    <row r="3" spans="1:45" s="60" customFormat="1" ht="23.25" x14ac:dyDescent="0.35">
      <c r="A3" s="200"/>
      <c r="B3" s="200"/>
      <c r="C3" s="200"/>
      <c r="D3" s="200"/>
      <c r="E3" s="200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89"/>
      <c r="Z3" s="54"/>
      <c r="AA3" s="62"/>
      <c r="AB3" s="63"/>
    </row>
    <row r="4" spans="1:45" s="60" customFormat="1" ht="15.75" x14ac:dyDescent="0.2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V4" s="172" t="s">
        <v>102</v>
      </c>
      <c r="W4" s="174"/>
      <c r="X4" s="89"/>
      <c r="Y4" s="172" t="s">
        <v>103</v>
      </c>
      <c r="Z4" s="174"/>
      <c r="AA4" s="62"/>
      <c r="AB4" s="63"/>
    </row>
    <row r="5" spans="1:45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2" t="s">
        <v>12</v>
      </c>
      <c r="S5" s="173"/>
      <c r="T5" s="174"/>
      <c r="V5" s="172">
        <v>43101</v>
      </c>
      <c r="W5" s="174"/>
      <c r="X5" s="89"/>
      <c r="Y5" s="172">
        <v>43282</v>
      </c>
      <c r="Z5" s="174"/>
      <c r="AA5" s="62"/>
    </row>
    <row r="6" spans="1:45" s="74" customFormat="1" ht="13.35" customHeight="1" x14ac:dyDescent="0.25">
      <c r="A6" s="175" t="s">
        <v>39</v>
      </c>
      <c r="B6" s="201" t="s">
        <v>40</v>
      </c>
      <c r="C6" s="175" t="s">
        <v>41</v>
      </c>
      <c r="D6" s="118"/>
      <c r="E6" s="202" t="s">
        <v>42</v>
      </c>
      <c r="F6" s="178" t="s">
        <v>43</v>
      </c>
      <c r="G6" s="178" t="s">
        <v>44</v>
      </c>
      <c r="H6" s="178" t="s">
        <v>45</v>
      </c>
      <c r="I6" s="175" t="s">
        <v>101</v>
      </c>
      <c r="J6" s="181" t="s">
        <v>46</v>
      </c>
      <c r="K6" s="182"/>
      <c r="L6" s="187" t="s">
        <v>47</v>
      </c>
      <c r="M6" s="181" t="s">
        <v>48</v>
      </c>
      <c r="N6" s="182"/>
      <c r="O6" s="190" t="s">
        <v>49</v>
      </c>
      <c r="P6" s="191"/>
      <c r="Q6" s="71"/>
      <c r="R6" s="196" t="s">
        <v>13</v>
      </c>
      <c r="S6" s="178" t="s">
        <v>98</v>
      </c>
      <c r="T6" s="178" t="s">
        <v>99</v>
      </c>
      <c r="U6" s="60"/>
      <c r="V6" s="196" t="s">
        <v>104</v>
      </c>
      <c r="W6" s="178" t="s">
        <v>99</v>
      </c>
      <c r="X6" s="89"/>
      <c r="Y6" s="196" t="s">
        <v>104</v>
      </c>
      <c r="Z6" s="178" t="s">
        <v>99</v>
      </c>
      <c r="AA6" s="72"/>
      <c r="AB6" s="73" t="s">
        <v>50</v>
      </c>
      <c r="AC6" s="73" t="s">
        <v>51</v>
      </c>
      <c r="AD6" s="73" t="s">
        <v>52</v>
      </c>
      <c r="AE6" s="73" t="s">
        <v>53</v>
      </c>
      <c r="AF6" s="73" t="s">
        <v>54</v>
      </c>
      <c r="AG6" s="73" t="s">
        <v>55</v>
      </c>
      <c r="AH6" s="73" t="s">
        <v>56</v>
      </c>
      <c r="AI6" s="73" t="s">
        <v>57</v>
      </c>
      <c r="AJ6" s="73" t="s">
        <v>58</v>
      </c>
      <c r="AK6" s="73" t="s">
        <v>59</v>
      </c>
      <c r="AL6" s="73" t="s">
        <v>60</v>
      </c>
      <c r="AM6" s="73" t="s">
        <v>61</v>
      </c>
      <c r="AN6" s="73" t="s">
        <v>62</v>
      </c>
      <c r="AO6" s="73" t="s">
        <v>63</v>
      </c>
      <c r="AP6" s="73" t="s">
        <v>64</v>
      </c>
      <c r="AQ6" s="73" t="s">
        <v>65</v>
      </c>
      <c r="AR6" s="73" t="s">
        <v>66</v>
      </c>
      <c r="AS6" s="73" t="s">
        <v>67</v>
      </c>
    </row>
    <row r="7" spans="1:45" s="74" customFormat="1" ht="22.5" x14ac:dyDescent="0.25">
      <c r="A7" s="176"/>
      <c r="B7" s="201"/>
      <c r="C7" s="176"/>
      <c r="D7" s="119" t="s">
        <v>2</v>
      </c>
      <c r="E7" s="203"/>
      <c r="F7" s="179"/>
      <c r="G7" s="179"/>
      <c r="H7" s="179"/>
      <c r="I7" s="176"/>
      <c r="J7" s="183"/>
      <c r="K7" s="184"/>
      <c r="L7" s="188"/>
      <c r="M7" s="183"/>
      <c r="N7" s="184"/>
      <c r="O7" s="192"/>
      <c r="P7" s="193"/>
      <c r="Q7" s="71"/>
      <c r="R7" s="197"/>
      <c r="S7" s="179"/>
      <c r="T7" s="179"/>
      <c r="U7" s="60"/>
      <c r="V7" s="197"/>
      <c r="W7" s="179"/>
      <c r="X7" s="89"/>
      <c r="Y7" s="197"/>
      <c r="Z7" s="179"/>
      <c r="AA7" s="128" t="s">
        <v>68</v>
      </c>
      <c r="AB7" s="75">
        <v>43101</v>
      </c>
      <c r="AC7" s="75">
        <f>AB8</f>
        <v>43282</v>
      </c>
      <c r="AD7" s="75">
        <f t="shared" ref="AD7:AS7" si="0">AC8</f>
        <v>43466</v>
      </c>
      <c r="AE7" s="75">
        <f t="shared" si="0"/>
        <v>43647</v>
      </c>
      <c r="AF7" s="75">
        <f t="shared" si="0"/>
        <v>43831</v>
      </c>
      <c r="AG7" s="75">
        <f t="shared" si="0"/>
        <v>44013</v>
      </c>
      <c r="AH7" s="75">
        <f t="shared" si="0"/>
        <v>44197</v>
      </c>
      <c r="AI7" s="75">
        <f t="shared" si="0"/>
        <v>44378</v>
      </c>
      <c r="AJ7" s="75">
        <f t="shared" si="0"/>
        <v>44562</v>
      </c>
      <c r="AK7" s="75">
        <f t="shared" si="0"/>
        <v>44743</v>
      </c>
      <c r="AL7" s="75">
        <f t="shared" si="0"/>
        <v>44927</v>
      </c>
      <c r="AM7" s="75">
        <f t="shared" si="0"/>
        <v>45108</v>
      </c>
      <c r="AN7" s="75">
        <f t="shared" si="0"/>
        <v>45292</v>
      </c>
      <c r="AO7" s="75">
        <f t="shared" si="0"/>
        <v>45474</v>
      </c>
      <c r="AP7" s="75">
        <f t="shared" si="0"/>
        <v>45658</v>
      </c>
      <c r="AQ7" s="75">
        <f t="shared" si="0"/>
        <v>45839</v>
      </c>
      <c r="AR7" s="75">
        <f t="shared" si="0"/>
        <v>46023</v>
      </c>
      <c r="AS7" s="75">
        <f t="shared" si="0"/>
        <v>46204</v>
      </c>
    </row>
    <row r="8" spans="1:45" s="74" customFormat="1" ht="15.75" x14ac:dyDescent="0.25">
      <c r="A8" s="177"/>
      <c r="B8" s="201"/>
      <c r="C8" s="177"/>
      <c r="D8" s="120"/>
      <c r="E8" s="204"/>
      <c r="F8" s="180"/>
      <c r="G8" s="180"/>
      <c r="H8" s="180"/>
      <c r="I8" s="177"/>
      <c r="J8" s="185"/>
      <c r="K8" s="186"/>
      <c r="L8" s="189"/>
      <c r="M8" s="185"/>
      <c r="N8" s="186"/>
      <c r="O8" s="194"/>
      <c r="P8" s="195"/>
      <c r="Q8" s="71"/>
      <c r="R8" s="198"/>
      <c r="S8" s="180"/>
      <c r="T8" s="180"/>
      <c r="U8" s="60"/>
      <c r="V8" s="198"/>
      <c r="W8" s="180"/>
      <c r="X8" s="89"/>
      <c r="Y8" s="198"/>
      <c r="Z8" s="180"/>
      <c r="AA8" s="76"/>
      <c r="AB8" s="77">
        <v>43282</v>
      </c>
      <c r="AC8" s="77">
        <v>43466</v>
      </c>
      <c r="AD8" s="77">
        <v>43647</v>
      </c>
      <c r="AE8" s="77">
        <v>43831</v>
      </c>
      <c r="AF8" s="77">
        <v>44013</v>
      </c>
      <c r="AG8" s="77">
        <v>44197</v>
      </c>
      <c r="AH8" s="77">
        <v>44378</v>
      </c>
      <c r="AI8" s="77">
        <v>44562</v>
      </c>
      <c r="AJ8" s="77">
        <v>44743</v>
      </c>
      <c r="AK8" s="77">
        <v>44927</v>
      </c>
      <c r="AL8" s="77">
        <v>45108</v>
      </c>
      <c r="AM8" s="77">
        <v>45292</v>
      </c>
      <c r="AN8" s="77">
        <v>45474</v>
      </c>
      <c r="AO8" s="77">
        <v>45658</v>
      </c>
      <c r="AP8" s="77">
        <v>45839</v>
      </c>
      <c r="AQ8" s="77">
        <v>46023</v>
      </c>
      <c r="AR8" s="77">
        <v>46204</v>
      </c>
      <c r="AS8" s="77">
        <v>46388</v>
      </c>
    </row>
    <row r="9" spans="1:45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9"/>
      <c r="Z9" s="78"/>
      <c r="AA9" s="82"/>
    </row>
    <row r="10" spans="1:45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9"/>
      <c r="Z10" s="78"/>
      <c r="AA10" s="82"/>
    </row>
    <row r="11" spans="1:45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$H11-MAX($V$5,$G11)</f>
        <v>1565</v>
      </c>
      <c r="W11" s="127">
        <v>571328.91338508739</v>
      </c>
      <c r="Z11" s="78"/>
      <c r="AA11" s="126">
        <f t="shared" ref="AA11:AA21" si="1">SUM(AB11:AS11)</f>
        <v>571328.91338508739</v>
      </c>
      <c r="AB11" s="122">
        <f>MAX((MIN(AB$8,$H11)-MAX(AB$7,$G11))/$V11*$W11,0)</f>
        <v>66077.018097572407</v>
      </c>
      <c r="AC11" s="122">
        <f t="shared" ref="AC11:AS19" si="2">MAX((MIN(AC$8,$H11)-MAX(AC$7,$G11))/$V11*$W11,0)</f>
        <v>67172.217292559799</v>
      </c>
      <c r="AD11" s="122">
        <f t="shared" si="2"/>
        <v>66077.018097572407</v>
      </c>
      <c r="AE11" s="122">
        <f t="shared" si="2"/>
        <v>67172.217292559799</v>
      </c>
      <c r="AF11" s="122">
        <f t="shared" si="2"/>
        <v>66442.084495901538</v>
      </c>
      <c r="AG11" s="122">
        <f t="shared" si="2"/>
        <v>67172.217292559799</v>
      </c>
      <c r="AH11" s="122">
        <f t="shared" si="2"/>
        <v>66077.018097572407</v>
      </c>
      <c r="AI11" s="122">
        <f t="shared" si="2"/>
        <v>67172.217292559799</v>
      </c>
      <c r="AJ11" s="122">
        <f t="shared" si="2"/>
        <v>37966.905426229452</v>
      </c>
      <c r="AK11" s="122">
        <f t="shared" si="2"/>
        <v>0</v>
      </c>
      <c r="AL11" s="122">
        <f t="shared" si="2"/>
        <v>0</v>
      </c>
      <c r="AM11" s="122">
        <f t="shared" si="2"/>
        <v>0</v>
      </c>
      <c r="AN11" s="122">
        <f t="shared" si="2"/>
        <v>0</v>
      </c>
      <c r="AO11" s="122">
        <f t="shared" si="2"/>
        <v>0</v>
      </c>
      <c r="AP11" s="122">
        <f t="shared" si="2"/>
        <v>0</v>
      </c>
      <c r="AQ11" s="122">
        <f t="shared" si="2"/>
        <v>0</v>
      </c>
      <c r="AR11" s="122">
        <f t="shared" si="2"/>
        <v>0</v>
      </c>
      <c r="AS11" s="122">
        <f t="shared" si="2"/>
        <v>0</v>
      </c>
    </row>
    <row r="12" spans="1:45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3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19" si="4">$H12-MAX($V$5,$G12)</f>
        <v>1592</v>
      </c>
      <c r="W12" s="127">
        <v>592197.60565169132</v>
      </c>
      <c r="Z12" s="78"/>
      <c r="AA12" s="126">
        <f t="shared" si="1"/>
        <v>592197.60565169132</v>
      </c>
      <c r="AB12" s="122">
        <f t="shared" ref="AB12:AB19" si="5">MAX((MIN(AB$8,$H12)-MAX(AB$7,$G12))/$V12*$W12,0)</f>
        <v>67328.999135022692</v>
      </c>
      <c r="AC12" s="122">
        <f t="shared" si="2"/>
        <v>68444.949396929151</v>
      </c>
      <c r="AD12" s="122">
        <f t="shared" si="2"/>
        <v>67328.999135022692</v>
      </c>
      <c r="AE12" s="122">
        <f t="shared" si="2"/>
        <v>68444.949396929151</v>
      </c>
      <c r="AF12" s="122">
        <f t="shared" si="2"/>
        <v>67700.982555658178</v>
      </c>
      <c r="AG12" s="122">
        <f t="shared" si="2"/>
        <v>68444.949396929151</v>
      </c>
      <c r="AH12" s="122">
        <f t="shared" si="2"/>
        <v>67328.999135022692</v>
      </c>
      <c r="AI12" s="122">
        <f t="shared" si="2"/>
        <v>68444.949396929151</v>
      </c>
      <c r="AJ12" s="122">
        <f t="shared" si="2"/>
        <v>48729.828103248467</v>
      </c>
      <c r="AK12" s="122">
        <f t="shared" si="2"/>
        <v>0</v>
      </c>
      <c r="AL12" s="122">
        <f t="shared" si="2"/>
        <v>0</v>
      </c>
      <c r="AM12" s="122">
        <f t="shared" si="2"/>
        <v>0</v>
      </c>
      <c r="AN12" s="122">
        <f t="shared" si="2"/>
        <v>0</v>
      </c>
      <c r="AO12" s="122">
        <f t="shared" si="2"/>
        <v>0</v>
      </c>
      <c r="AP12" s="122">
        <f t="shared" si="2"/>
        <v>0</v>
      </c>
      <c r="AQ12" s="122">
        <f t="shared" si="2"/>
        <v>0</v>
      </c>
      <c r="AR12" s="122">
        <f t="shared" si="2"/>
        <v>0</v>
      </c>
      <c r="AS12" s="122">
        <f t="shared" si="2"/>
        <v>0</v>
      </c>
    </row>
    <row r="13" spans="1:45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3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4"/>
        <v>1614</v>
      </c>
      <c r="W13" s="127">
        <v>613378.92943818215</v>
      </c>
      <c r="Z13" s="78"/>
      <c r="AA13" s="126">
        <f t="shared" si="1"/>
        <v>613378.92943818215</v>
      </c>
      <c r="AB13" s="122">
        <f t="shared" si="5"/>
        <v>68786.608567726755</v>
      </c>
      <c r="AC13" s="122">
        <f t="shared" si="2"/>
        <v>69926.718101998456</v>
      </c>
      <c r="AD13" s="122">
        <f t="shared" si="2"/>
        <v>68786.608567726755</v>
      </c>
      <c r="AE13" s="122">
        <f t="shared" si="2"/>
        <v>69926.718101998456</v>
      </c>
      <c r="AF13" s="122">
        <f t="shared" si="2"/>
        <v>69166.64507915065</v>
      </c>
      <c r="AG13" s="122">
        <f t="shared" si="2"/>
        <v>69926.718101998456</v>
      </c>
      <c r="AH13" s="122">
        <f t="shared" si="2"/>
        <v>68786.608567726755</v>
      </c>
      <c r="AI13" s="122">
        <f t="shared" si="2"/>
        <v>69926.718101998456</v>
      </c>
      <c r="AJ13" s="122">
        <f t="shared" si="2"/>
        <v>58145.586247857413</v>
      </c>
      <c r="AK13" s="122">
        <f t="shared" si="2"/>
        <v>0</v>
      </c>
      <c r="AL13" s="122">
        <f t="shared" si="2"/>
        <v>0</v>
      </c>
      <c r="AM13" s="122">
        <f t="shared" si="2"/>
        <v>0</v>
      </c>
      <c r="AN13" s="122">
        <f t="shared" si="2"/>
        <v>0</v>
      </c>
      <c r="AO13" s="122">
        <f t="shared" si="2"/>
        <v>0</v>
      </c>
      <c r="AP13" s="122">
        <f t="shared" si="2"/>
        <v>0</v>
      </c>
      <c r="AQ13" s="122">
        <f t="shared" si="2"/>
        <v>0</v>
      </c>
      <c r="AR13" s="122">
        <f t="shared" si="2"/>
        <v>0</v>
      </c>
      <c r="AS13" s="122">
        <f t="shared" si="2"/>
        <v>0</v>
      </c>
    </row>
    <row r="14" spans="1:45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3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4"/>
        <v>1638</v>
      </c>
      <c r="W14" s="127">
        <v>632606.1912113959</v>
      </c>
      <c r="Z14" s="78"/>
      <c r="AA14" s="126">
        <f t="shared" si="1"/>
        <v>632606.1912113959</v>
      </c>
      <c r="AB14" s="122">
        <f t="shared" si="5"/>
        <v>69903.370335325191</v>
      </c>
      <c r="AC14" s="122">
        <f t="shared" si="2"/>
        <v>71061.989733148264</v>
      </c>
      <c r="AD14" s="122">
        <f t="shared" si="2"/>
        <v>69903.370335325191</v>
      </c>
      <c r="AE14" s="122">
        <f t="shared" si="2"/>
        <v>71061.989733148264</v>
      </c>
      <c r="AF14" s="122">
        <f t="shared" si="2"/>
        <v>70289.576801266201</v>
      </c>
      <c r="AG14" s="122">
        <f t="shared" si="2"/>
        <v>71061.989733148264</v>
      </c>
      <c r="AH14" s="122">
        <f t="shared" si="2"/>
        <v>69903.370335325191</v>
      </c>
      <c r="AI14" s="122">
        <f t="shared" si="2"/>
        <v>71061.989733148264</v>
      </c>
      <c r="AJ14" s="122">
        <f t="shared" si="2"/>
        <v>68358.544471561094</v>
      </c>
      <c r="AK14" s="122">
        <f t="shared" si="2"/>
        <v>0</v>
      </c>
      <c r="AL14" s="122">
        <f t="shared" si="2"/>
        <v>0</v>
      </c>
      <c r="AM14" s="122">
        <f t="shared" si="2"/>
        <v>0</v>
      </c>
      <c r="AN14" s="122">
        <f t="shared" si="2"/>
        <v>0</v>
      </c>
      <c r="AO14" s="122">
        <f t="shared" si="2"/>
        <v>0</v>
      </c>
      <c r="AP14" s="122">
        <f t="shared" si="2"/>
        <v>0</v>
      </c>
      <c r="AQ14" s="122">
        <f t="shared" si="2"/>
        <v>0</v>
      </c>
      <c r="AR14" s="122">
        <f t="shared" si="2"/>
        <v>0</v>
      </c>
      <c r="AS14" s="122">
        <f t="shared" si="2"/>
        <v>0</v>
      </c>
    </row>
    <row r="15" spans="1:45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3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4"/>
        <v>1646</v>
      </c>
      <c r="W15" s="127">
        <v>639411.63717973791</v>
      </c>
      <c r="Z15" s="78"/>
      <c r="AA15" s="126">
        <f t="shared" si="1"/>
        <v>639411.63717973779</v>
      </c>
      <c r="AB15" s="122">
        <f t="shared" si="5"/>
        <v>70311.972253664979</v>
      </c>
      <c r="AC15" s="122">
        <f t="shared" si="2"/>
        <v>71477.364058974345</v>
      </c>
      <c r="AD15" s="122">
        <f t="shared" si="2"/>
        <v>70311.972253664979</v>
      </c>
      <c r="AE15" s="122">
        <f t="shared" si="2"/>
        <v>71477.364058974345</v>
      </c>
      <c r="AF15" s="122">
        <f t="shared" si="2"/>
        <v>70700.436188768101</v>
      </c>
      <c r="AG15" s="122">
        <f t="shared" si="2"/>
        <v>71477.364058974345</v>
      </c>
      <c r="AH15" s="122">
        <f t="shared" si="2"/>
        <v>70311.972253664979</v>
      </c>
      <c r="AI15" s="122">
        <f t="shared" si="2"/>
        <v>71477.364058974345</v>
      </c>
      <c r="AJ15" s="122">
        <f t="shared" si="2"/>
        <v>70311.972253664979</v>
      </c>
      <c r="AK15" s="122">
        <f t="shared" si="2"/>
        <v>1553.8557404124856</v>
      </c>
      <c r="AL15" s="122">
        <f t="shared" si="2"/>
        <v>0</v>
      </c>
      <c r="AM15" s="122">
        <f t="shared" si="2"/>
        <v>0</v>
      </c>
      <c r="AN15" s="122">
        <f t="shared" si="2"/>
        <v>0</v>
      </c>
      <c r="AO15" s="122">
        <f t="shared" si="2"/>
        <v>0</v>
      </c>
      <c r="AP15" s="122">
        <f t="shared" si="2"/>
        <v>0</v>
      </c>
      <c r="AQ15" s="122">
        <f t="shared" si="2"/>
        <v>0</v>
      </c>
      <c r="AR15" s="122">
        <f t="shared" si="2"/>
        <v>0</v>
      </c>
      <c r="AS15" s="122">
        <f t="shared" si="2"/>
        <v>0</v>
      </c>
    </row>
    <row r="16" spans="1:45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3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4"/>
        <v>1919</v>
      </c>
      <c r="W16" s="127">
        <v>609343.70265854849</v>
      </c>
      <c r="Z16" s="78"/>
      <c r="AA16" s="126">
        <f t="shared" si="1"/>
        <v>609343.70265854837</v>
      </c>
      <c r="AB16" s="122">
        <f t="shared" si="5"/>
        <v>0</v>
      </c>
      <c r="AC16" s="122">
        <f t="shared" si="2"/>
        <v>0</v>
      </c>
      <c r="AD16" s="122">
        <f t="shared" si="2"/>
        <v>0</v>
      </c>
      <c r="AE16" s="122">
        <f t="shared" si="2"/>
        <v>29530.466048590417</v>
      </c>
      <c r="AF16" s="122">
        <f t="shared" si="2"/>
        <v>57790.804525198451</v>
      </c>
      <c r="AG16" s="122">
        <f t="shared" si="2"/>
        <v>58425.868311189639</v>
      </c>
      <c r="AH16" s="122">
        <f t="shared" si="2"/>
        <v>57473.272632202854</v>
      </c>
      <c r="AI16" s="122">
        <f t="shared" si="2"/>
        <v>58425.868311189639</v>
      </c>
      <c r="AJ16" s="122">
        <f t="shared" si="2"/>
        <v>57473.272632202854</v>
      </c>
      <c r="AK16" s="122">
        <f t="shared" si="2"/>
        <v>58425.868311189639</v>
      </c>
      <c r="AL16" s="122">
        <f t="shared" si="2"/>
        <v>57473.272632202854</v>
      </c>
      <c r="AM16" s="122">
        <f t="shared" si="2"/>
        <v>58425.868311189639</v>
      </c>
      <c r="AN16" s="122">
        <f t="shared" si="2"/>
        <v>57790.804525198451</v>
      </c>
      <c r="AO16" s="122">
        <f t="shared" si="2"/>
        <v>58108.336418194041</v>
      </c>
      <c r="AP16" s="122">
        <f t="shared" si="2"/>
        <v>0</v>
      </c>
      <c r="AQ16" s="122">
        <f t="shared" si="2"/>
        <v>0</v>
      </c>
      <c r="AR16" s="122">
        <f t="shared" si="2"/>
        <v>0</v>
      </c>
      <c r="AS16" s="122">
        <f t="shared" si="2"/>
        <v>0</v>
      </c>
    </row>
    <row r="17" spans="1:45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3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4"/>
        <v>2922</v>
      </c>
      <c r="W17" s="127">
        <v>1815037.6220245156</v>
      </c>
      <c r="Z17" s="78"/>
      <c r="AA17" s="126">
        <f t="shared" si="1"/>
        <v>1815037.6220245161</v>
      </c>
      <c r="AB17" s="122">
        <f t="shared" si="5"/>
        <v>111809.29909801944</v>
      </c>
      <c r="AC17" s="122">
        <f t="shared" si="2"/>
        <v>114293.95018908654</v>
      </c>
      <c r="AD17" s="122">
        <f t="shared" si="2"/>
        <v>112430.46187078622</v>
      </c>
      <c r="AE17" s="122">
        <f t="shared" si="2"/>
        <v>114293.95018908654</v>
      </c>
      <c r="AF17" s="122">
        <f t="shared" si="2"/>
        <v>113051.624643553</v>
      </c>
      <c r="AG17" s="122">
        <f t="shared" si="2"/>
        <v>114293.95018908654</v>
      </c>
      <c r="AH17" s="122">
        <f t="shared" si="2"/>
        <v>112430.46187078622</v>
      </c>
      <c r="AI17" s="122">
        <f t="shared" si="2"/>
        <v>114293.95018908654</v>
      </c>
      <c r="AJ17" s="122">
        <f t="shared" si="2"/>
        <v>112430.46187078622</v>
      </c>
      <c r="AK17" s="122">
        <f t="shared" si="2"/>
        <v>114293.95018908654</v>
      </c>
      <c r="AL17" s="122">
        <f t="shared" si="2"/>
        <v>112430.46187078622</v>
      </c>
      <c r="AM17" s="122">
        <f t="shared" si="2"/>
        <v>114293.95018908654</v>
      </c>
      <c r="AN17" s="122">
        <f t="shared" si="2"/>
        <v>113051.624643553</v>
      </c>
      <c r="AO17" s="122">
        <f t="shared" si="2"/>
        <v>114293.95018908654</v>
      </c>
      <c r="AP17" s="122">
        <f t="shared" si="2"/>
        <v>112430.46187078622</v>
      </c>
      <c r="AQ17" s="122">
        <f t="shared" si="2"/>
        <v>114293.95018908654</v>
      </c>
      <c r="AR17" s="122">
        <f t="shared" si="2"/>
        <v>621.16277276677465</v>
      </c>
      <c r="AS17" s="122">
        <f t="shared" si="2"/>
        <v>0</v>
      </c>
    </row>
    <row r="18" spans="1:45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3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4"/>
        <v>2922</v>
      </c>
      <c r="W18" s="127">
        <v>1270526.3354171608</v>
      </c>
      <c r="Z18" s="78"/>
      <c r="AA18" s="126">
        <f t="shared" si="1"/>
        <v>1270526.3354171608</v>
      </c>
      <c r="AB18" s="122">
        <f t="shared" si="5"/>
        <v>78266.509368613595</v>
      </c>
      <c r="AC18" s="122">
        <f t="shared" si="2"/>
        <v>80005.765132360568</v>
      </c>
      <c r="AD18" s="122">
        <f t="shared" si="2"/>
        <v>78701.323309550338</v>
      </c>
      <c r="AE18" s="122">
        <f t="shared" si="2"/>
        <v>80005.765132360568</v>
      </c>
      <c r="AF18" s="122">
        <f t="shared" si="2"/>
        <v>79136.137250487081</v>
      </c>
      <c r="AG18" s="122">
        <f t="shared" si="2"/>
        <v>80005.765132360568</v>
      </c>
      <c r="AH18" s="122">
        <f t="shared" si="2"/>
        <v>78701.323309550338</v>
      </c>
      <c r="AI18" s="122">
        <f t="shared" si="2"/>
        <v>80005.765132360568</v>
      </c>
      <c r="AJ18" s="122">
        <f t="shared" si="2"/>
        <v>78701.323309550338</v>
      </c>
      <c r="AK18" s="122">
        <f t="shared" si="2"/>
        <v>80005.765132360568</v>
      </c>
      <c r="AL18" s="122">
        <f t="shared" si="2"/>
        <v>78701.323309550338</v>
      </c>
      <c r="AM18" s="122">
        <f t="shared" si="2"/>
        <v>80005.765132360568</v>
      </c>
      <c r="AN18" s="122">
        <f t="shared" si="2"/>
        <v>79136.137250487081</v>
      </c>
      <c r="AO18" s="122">
        <f t="shared" si="2"/>
        <v>80005.765132360568</v>
      </c>
      <c r="AP18" s="122">
        <f t="shared" si="2"/>
        <v>78701.323309550338</v>
      </c>
      <c r="AQ18" s="122">
        <f t="shared" si="2"/>
        <v>80005.765132360568</v>
      </c>
      <c r="AR18" s="122">
        <f t="shared" si="2"/>
        <v>434.8139409367422</v>
      </c>
      <c r="AS18" s="122">
        <f t="shared" si="2"/>
        <v>0</v>
      </c>
    </row>
    <row r="19" spans="1:45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3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4"/>
        <v>2032</v>
      </c>
      <c r="W19" s="127">
        <v>993209.78163609246</v>
      </c>
      <c r="Z19" s="78"/>
      <c r="AA19" s="126">
        <f t="shared" si="1"/>
        <v>993209.78163609223</v>
      </c>
      <c r="AB19" s="122">
        <f t="shared" si="5"/>
        <v>88469.965785498382</v>
      </c>
      <c r="AC19" s="122">
        <f t="shared" si="2"/>
        <v>89936.318809567427</v>
      </c>
      <c r="AD19" s="122">
        <f t="shared" si="2"/>
        <v>88469.965785498382</v>
      </c>
      <c r="AE19" s="122">
        <f t="shared" si="2"/>
        <v>89936.318809567427</v>
      </c>
      <c r="AF19" s="122">
        <f t="shared" si="2"/>
        <v>88958.750126854735</v>
      </c>
      <c r="AG19" s="122">
        <f t="shared" si="2"/>
        <v>89936.318809567427</v>
      </c>
      <c r="AH19" s="122">
        <f t="shared" si="2"/>
        <v>88469.965785498382</v>
      </c>
      <c r="AI19" s="122">
        <f t="shared" si="2"/>
        <v>89936.318809567427</v>
      </c>
      <c r="AJ19" s="122">
        <f t="shared" si="2"/>
        <v>88469.965785498382</v>
      </c>
      <c r="AK19" s="122">
        <f t="shared" si="2"/>
        <v>89936.318809567427</v>
      </c>
      <c r="AL19" s="122">
        <f t="shared" si="2"/>
        <v>88469.965785498382</v>
      </c>
      <c r="AM19" s="122">
        <f t="shared" si="2"/>
        <v>12219.608533908618</v>
      </c>
      <c r="AN19" s="122">
        <f t="shared" si="2"/>
        <v>0</v>
      </c>
      <c r="AO19" s="122">
        <f t="shared" si="2"/>
        <v>0</v>
      </c>
      <c r="AP19" s="122">
        <f t="shared" si="2"/>
        <v>0</v>
      </c>
      <c r="AQ19" s="122">
        <f t="shared" si="2"/>
        <v>0</v>
      </c>
      <c r="AR19" s="122">
        <f t="shared" si="2"/>
        <v>0</v>
      </c>
      <c r="AS19" s="122">
        <f t="shared" si="2"/>
        <v>0</v>
      </c>
    </row>
    <row r="20" spans="1:45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3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/>
      <c r="W20" s="121"/>
      <c r="Y20" s="125">
        <f>$H20-MAX($Y$5,$G20)</f>
        <v>1644</v>
      </c>
      <c r="Z20" s="127">
        <v>8040.4976160704846</v>
      </c>
      <c r="AA20" s="126">
        <f t="shared" si="1"/>
        <v>8040.4976160704837</v>
      </c>
      <c r="AB20" s="129"/>
      <c r="AC20" s="122">
        <f t="shared" ref="AC20:AS21" si="6">MAX((MIN(AC$8,$H20)-MAX(AC$7,$G20))/$Y20*$Z20,0)</f>
        <v>899.9097088546041</v>
      </c>
      <c r="AD20" s="122">
        <f t="shared" si="6"/>
        <v>885.23726794936601</v>
      </c>
      <c r="AE20" s="122">
        <f t="shared" si="6"/>
        <v>899.9097088546041</v>
      </c>
      <c r="AF20" s="122">
        <f t="shared" si="6"/>
        <v>890.12808158444545</v>
      </c>
      <c r="AG20" s="122">
        <f t="shared" si="6"/>
        <v>899.9097088546041</v>
      </c>
      <c r="AH20" s="122">
        <f t="shared" si="6"/>
        <v>885.23726794936601</v>
      </c>
      <c r="AI20" s="122">
        <f t="shared" si="6"/>
        <v>899.9097088546041</v>
      </c>
      <c r="AJ20" s="122">
        <f t="shared" si="6"/>
        <v>885.23726794936601</v>
      </c>
      <c r="AK20" s="122">
        <f t="shared" si="6"/>
        <v>895.01889521952478</v>
      </c>
      <c r="AL20" s="122">
        <f t="shared" si="6"/>
        <v>0</v>
      </c>
      <c r="AM20" s="122">
        <f t="shared" si="6"/>
        <v>0</v>
      </c>
      <c r="AN20" s="122">
        <f t="shared" si="6"/>
        <v>0</v>
      </c>
      <c r="AO20" s="122">
        <f t="shared" si="6"/>
        <v>0</v>
      </c>
      <c r="AP20" s="122">
        <f t="shared" si="6"/>
        <v>0</v>
      </c>
      <c r="AQ20" s="122">
        <f t="shared" si="6"/>
        <v>0</v>
      </c>
      <c r="AR20" s="122">
        <f t="shared" si="6"/>
        <v>0</v>
      </c>
      <c r="AS20" s="122">
        <f t="shared" si="6"/>
        <v>0</v>
      </c>
    </row>
    <row r="21" spans="1:45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3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/>
      <c r="W21" s="121"/>
      <c r="Y21" s="125">
        <f>$H21-MAX($Y$5,$G21)</f>
        <v>1644</v>
      </c>
      <c r="Z21" s="127">
        <v>9380.5805520822323</v>
      </c>
      <c r="AA21" s="126">
        <f t="shared" si="1"/>
        <v>9380.5805520822341</v>
      </c>
      <c r="AB21" s="129"/>
      <c r="AC21" s="122">
        <f t="shared" si="6"/>
        <v>1049.8946603303716</v>
      </c>
      <c r="AD21" s="122">
        <f t="shared" si="6"/>
        <v>1032.7768126075937</v>
      </c>
      <c r="AE21" s="122">
        <f t="shared" si="6"/>
        <v>1049.8946603303716</v>
      </c>
      <c r="AF21" s="122">
        <f t="shared" si="6"/>
        <v>1038.4827618485197</v>
      </c>
      <c r="AG21" s="122">
        <f t="shared" si="6"/>
        <v>1049.8946603303716</v>
      </c>
      <c r="AH21" s="122">
        <f t="shared" si="6"/>
        <v>1032.7768126075937</v>
      </c>
      <c r="AI21" s="122">
        <f t="shared" si="6"/>
        <v>1049.8946603303716</v>
      </c>
      <c r="AJ21" s="122">
        <f t="shared" si="6"/>
        <v>1032.7768126075937</v>
      </c>
      <c r="AK21" s="122">
        <f t="shared" si="6"/>
        <v>1044.1887110894456</v>
      </c>
      <c r="AL21" s="122">
        <f t="shared" si="6"/>
        <v>0</v>
      </c>
      <c r="AM21" s="122">
        <f t="shared" si="6"/>
        <v>0</v>
      </c>
      <c r="AN21" s="122">
        <f t="shared" si="6"/>
        <v>0</v>
      </c>
      <c r="AO21" s="122">
        <f t="shared" si="6"/>
        <v>0</v>
      </c>
      <c r="AP21" s="122">
        <f t="shared" si="6"/>
        <v>0</v>
      </c>
      <c r="AQ21" s="122">
        <f t="shared" si="6"/>
        <v>0</v>
      </c>
      <c r="AR21" s="122">
        <f t="shared" si="6"/>
        <v>0</v>
      </c>
      <c r="AS21" s="122">
        <f t="shared" si="6"/>
        <v>0</v>
      </c>
    </row>
    <row r="22" spans="1:45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91">
        <f>SUM(W11:W21)</f>
        <v>7737040.7186024124</v>
      </c>
      <c r="X22" s="89"/>
      <c r="Y22" s="89"/>
      <c r="Z22" s="91">
        <f>SUM(Z11:Z21)</f>
        <v>17421.078168152715</v>
      </c>
      <c r="AA22" s="123">
        <f>SUM(AA11:AA21)</f>
        <v>7754461.7967705652</v>
      </c>
      <c r="AB22" s="123">
        <f t="shared" ref="AB22:AS22" si="7">SUM(AB11:AB21)</f>
        <v>620953.7426414435</v>
      </c>
      <c r="AC22" s="123">
        <f t="shared" si="7"/>
        <v>634269.07708380965</v>
      </c>
      <c r="AD22" s="123">
        <f t="shared" si="7"/>
        <v>623927.73343570391</v>
      </c>
      <c r="AE22" s="123">
        <f t="shared" si="7"/>
        <v>663799.54313240002</v>
      </c>
      <c r="AF22" s="123">
        <f t="shared" si="7"/>
        <v>685165.65251027094</v>
      </c>
      <c r="AG22" s="123">
        <f t="shared" si="7"/>
        <v>692694.94539499923</v>
      </c>
      <c r="AH22" s="123">
        <f t="shared" si="7"/>
        <v>681401.00606790674</v>
      </c>
      <c r="AI22" s="123">
        <f t="shared" si="7"/>
        <v>692694.94539499923</v>
      </c>
      <c r="AJ22" s="123">
        <f t="shared" si="7"/>
        <v>622505.87418115605</v>
      </c>
      <c r="AK22" s="123">
        <f t="shared" si="7"/>
        <v>346154.96578892565</v>
      </c>
      <c r="AL22" s="123">
        <f t="shared" si="7"/>
        <v>337075.02359803778</v>
      </c>
      <c r="AM22" s="123">
        <f t="shared" si="7"/>
        <v>264945.19216654537</v>
      </c>
      <c r="AN22" s="123">
        <f t="shared" si="7"/>
        <v>249978.56641923854</v>
      </c>
      <c r="AO22" s="123">
        <f t="shared" si="7"/>
        <v>252408.05173964115</v>
      </c>
      <c r="AP22" s="123">
        <f t="shared" si="7"/>
        <v>191131.78518033656</v>
      </c>
      <c r="AQ22" s="123">
        <f t="shared" si="7"/>
        <v>194299.71532144712</v>
      </c>
      <c r="AR22" s="123">
        <f t="shared" si="7"/>
        <v>1055.9767137035169</v>
      </c>
      <c r="AS22" s="123">
        <f t="shared" si="7"/>
        <v>0</v>
      </c>
    </row>
    <row r="23" spans="1:45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5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5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AA25" s="69"/>
    </row>
    <row r="26" spans="1:45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AA26" s="69"/>
    </row>
    <row r="27" spans="1:45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AA27" s="69"/>
    </row>
    <row r="28" spans="1:45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AA28" s="98"/>
    </row>
    <row r="29" spans="1:45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AA29" s="100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45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5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AA31" s="89"/>
    </row>
    <row r="32" spans="1:45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6">
    <mergeCell ref="V4:W4"/>
    <mergeCell ref="Y4:Z4"/>
    <mergeCell ref="Z6:Z8"/>
    <mergeCell ref="V6:V8"/>
    <mergeCell ref="V5:W5"/>
    <mergeCell ref="Y6:Y8"/>
    <mergeCell ref="Y5:Z5"/>
    <mergeCell ref="W6:W8"/>
    <mergeCell ref="A2:E2"/>
    <mergeCell ref="A3:E3"/>
    <mergeCell ref="A6:A8"/>
    <mergeCell ref="B6:B8"/>
    <mergeCell ref="C6:C8"/>
    <mergeCell ref="E6:E8"/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89" customWidth="1"/>
    <col min="2" max="2" width="12.140625" style="89" bestFit="1" customWidth="1"/>
    <col min="3" max="3" width="8.7109375" style="89" bestFit="1" customWidth="1"/>
    <col min="4" max="4" width="45.42578125" style="89" bestFit="1" customWidth="1"/>
    <col min="5" max="5" width="12.42578125" style="95" bestFit="1" customWidth="1"/>
    <col min="6" max="6" width="8.42578125" style="101" customWidth="1"/>
    <col min="7" max="7" width="9.28515625" style="92" bestFit="1" customWidth="1"/>
    <col min="8" max="8" width="8.42578125" style="92" bestFit="1" customWidth="1"/>
    <col min="9" max="9" width="14.42578125" style="95" bestFit="1" customWidth="1"/>
    <col min="10" max="10" width="4.28515625" style="97" bestFit="1" customWidth="1"/>
    <col min="11" max="11" width="4" style="97" bestFit="1" customWidth="1"/>
    <col min="12" max="12" width="7.140625" style="102" bestFit="1" customWidth="1"/>
    <col min="13" max="13" width="2.85546875" style="97" customWidth="1"/>
    <col min="14" max="14" width="8.42578125" style="97" bestFit="1" customWidth="1"/>
    <col min="15" max="15" width="4.28515625" style="95" bestFit="1" customWidth="1"/>
    <col min="16" max="16" width="12.42578125" style="103" bestFit="1" customWidth="1"/>
    <col min="17" max="17" width="1.7109375" style="89" customWidth="1"/>
    <col min="18" max="18" width="23" style="89" bestFit="1" customWidth="1"/>
    <col min="19" max="19" width="10.28515625" style="89" bestFit="1" customWidth="1"/>
    <col min="20" max="20" width="11.28515625" style="89" bestFit="1" customWidth="1"/>
    <col min="21" max="21" width="2.28515625" style="89" customWidth="1"/>
    <col min="22" max="22" width="17.42578125" style="89" bestFit="1" customWidth="1"/>
    <col min="23" max="23" width="11.28515625" style="89" bestFit="1" customWidth="1"/>
    <col min="24" max="24" width="3.28515625" style="89" customWidth="1"/>
    <col min="25" max="25" width="11.28515625" style="95" bestFit="1" customWidth="1"/>
    <col min="26" max="26" width="8.7109375" style="95" bestFit="1" customWidth="1"/>
    <col min="27" max="28" width="9" style="95" bestFit="1" customWidth="1"/>
    <col min="29" max="29" width="8.7109375" style="95" bestFit="1" customWidth="1"/>
    <col min="30" max="31" width="10.28515625" style="89" bestFit="1" customWidth="1"/>
    <col min="32" max="32" width="9.42578125" style="89" bestFit="1" customWidth="1"/>
    <col min="33" max="34" width="10.28515625" style="89" bestFit="1" customWidth="1"/>
    <col min="35" max="35" width="9.85546875" style="89" bestFit="1" customWidth="1"/>
    <col min="36" max="36" width="9.42578125" style="89" bestFit="1" customWidth="1"/>
    <col min="37" max="37" width="9.85546875" style="89" bestFit="1" customWidth="1"/>
    <col min="38" max="38" width="10.28515625" style="89" bestFit="1" customWidth="1"/>
    <col min="39" max="39" width="9" style="89" bestFit="1" customWidth="1"/>
    <col min="40" max="41" width="8.7109375" style="89" bestFit="1" customWidth="1"/>
    <col min="42" max="44" width="9" style="89" bestFit="1" customWidth="1"/>
    <col min="45" max="47" width="8.7109375" style="89" bestFit="1" customWidth="1"/>
    <col min="48" max="48" width="9.140625" style="89"/>
    <col min="49" max="49" width="10.28515625" style="89" bestFit="1" customWidth="1"/>
    <col min="50" max="16384" width="9.140625" style="89"/>
  </cols>
  <sheetData>
    <row r="1" spans="1:49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Y1" s="56"/>
      <c r="Z1" s="56"/>
      <c r="AA1" s="56"/>
      <c r="AB1" s="56"/>
      <c r="AC1" s="56"/>
    </row>
    <row r="2" spans="1:49" s="60" customFormat="1" ht="23.25" x14ac:dyDescent="0.35">
      <c r="A2" s="199"/>
      <c r="B2" s="199"/>
      <c r="C2" s="199"/>
      <c r="D2" s="199"/>
      <c r="E2" s="199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62"/>
      <c r="Z2" s="62"/>
      <c r="AA2" s="62"/>
      <c r="AB2" s="62"/>
      <c r="AC2" s="62"/>
      <c r="AD2" s="63"/>
    </row>
    <row r="3" spans="1:49" s="60" customFormat="1" ht="23.25" x14ac:dyDescent="0.35">
      <c r="A3" s="200"/>
      <c r="B3" s="200"/>
      <c r="C3" s="200"/>
      <c r="D3" s="200"/>
      <c r="E3" s="200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54"/>
      <c r="Y3" s="62"/>
      <c r="Z3" s="62"/>
      <c r="AA3" s="62"/>
      <c r="AB3" s="62"/>
      <c r="AC3" s="62"/>
      <c r="AD3" s="63"/>
    </row>
    <row r="4" spans="1:49" s="60" customFormat="1" ht="23.25" x14ac:dyDescent="0.3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W4" s="54"/>
      <c r="X4" s="54"/>
      <c r="Y4" s="62"/>
      <c r="Z4" s="62"/>
      <c r="AA4" s="62"/>
      <c r="AB4" s="62"/>
      <c r="AC4" s="62"/>
      <c r="AD4" s="63"/>
    </row>
    <row r="5" spans="1:49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2" t="s">
        <v>12</v>
      </c>
      <c r="S5" s="173"/>
      <c r="T5" s="174"/>
      <c r="V5" s="172" t="s">
        <v>111</v>
      </c>
      <c r="W5" s="174"/>
      <c r="X5" s="89"/>
      <c r="Y5" s="62"/>
      <c r="Z5" s="62"/>
      <c r="AA5" s="62"/>
      <c r="AB5" s="62"/>
      <c r="AC5" s="62"/>
    </row>
    <row r="6" spans="1:49" s="74" customFormat="1" ht="13.35" customHeight="1" x14ac:dyDescent="0.25">
      <c r="A6" s="175" t="s">
        <v>39</v>
      </c>
      <c r="B6" s="201" t="s">
        <v>40</v>
      </c>
      <c r="C6" s="175" t="s">
        <v>41</v>
      </c>
      <c r="D6" s="118"/>
      <c r="E6" s="202" t="s">
        <v>42</v>
      </c>
      <c r="F6" s="178" t="s">
        <v>43</v>
      </c>
      <c r="G6" s="178" t="s">
        <v>44</v>
      </c>
      <c r="H6" s="178" t="s">
        <v>45</v>
      </c>
      <c r="I6" s="175" t="s">
        <v>101</v>
      </c>
      <c r="J6" s="181" t="s">
        <v>46</v>
      </c>
      <c r="K6" s="182"/>
      <c r="L6" s="187" t="s">
        <v>47</v>
      </c>
      <c r="M6" s="181" t="s">
        <v>48</v>
      </c>
      <c r="N6" s="182"/>
      <c r="O6" s="190" t="s">
        <v>49</v>
      </c>
      <c r="P6" s="191"/>
      <c r="Q6" s="71"/>
      <c r="R6" s="196" t="s">
        <v>13</v>
      </c>
      <c r="S6" s="178" t="s">
        <v>98</v>
      </c>
      <c r="T6" s="178" t="s">
        <v>99</v>
      </c>
      <c r="U6" s="60"/>
      <c r="V6" s="196" t="s">
        <v>104</v>
      </c>
      <c r="W6" s="178" t="s">
        <v>99</v>
      </c>
      <c r="X6" s="89"/>
      <c r="Y6" s="136"/>
      <c r="Z6" s="73" t="s">
        <v>112</v>
      </c>
      <c r="AA6" s="73" t="s">
        <v>113</v>
      </c>
      <c r="AB6" s="73" t="s">
        <v>114</v>
      </c>
      <c r="AC6" s="73" t="s">
        <v>115</v>
      </c>
      <c r="AD6" s="73" t="s">
        <v>50</v>
      </c>
      <c r="AE6" s="73" t="s">
        <v>51</v>
      </c>
      <c r="AF6" s="73" t="s">
        <v>52</v>
      </c>
      <c r="AG6" s="73" t="s">
        <v>53</v>
      </c>
      <c r="AH6" s="73" t="s">
        <v>54</v>
      </c>
      <c r="AI6" s="73" t="s">
        <v>55</v>
      </c>
      <c r="AJ6" s="73" t="s">
        <v>56</v>
      </c>
      <c r="AK6" s="73" t="s">
        <v>57</v>
      </c>
      <c r="AL6" s="73" t="s">
        <v>58</v>
      </c>
      <c r="AM6" s="73" t="s">
        <v>59</v>
      </c>
      <c r="AN6" s="73" t="s">
        <v>60</v>
      </c>
      <c r="AO6" s="73" t="s">
        <v>61</v>
      </c>
      <c r="AP6" s="73" t="s">
        <v>62</v>
      </c>
      <c r="AQ6" s="73" t="s">
        <v>63</v>
      </c>
      <c r="AR6" s="73" t="s">
        <v>64</v>
      </c>
      <c r="AS6" s="73" t="s">
        <v>65</v>
      </c>
      <c r="AT6" s="73" t="s">
        <v>66</v>
      </c>
      <c r="AU6" s="73" t="s">
        <v>67</v>
      </c>
    </row>
    <row r="7" spans="1:49" s="74" customFormat="1" ht="22.5" x14ac:dyDescent="0.25">
      <c r="A7" s="176"/>
      <c r="B7" s="201"/>
      <c r="C7" s="176"/>
      <c r="D7" s="119" t="s">
        <v>2</v>
      </c>
      <c r="E7" s="203"/>
      <c r="F7" s="179"/>
      <c r="G7" s="179"/>
      <c r="H7" s="179"/>
      <c r="I7" s="176"/>
      <c r="J7" s="183"/>
      <c r="K7" s="184"/>
      <c r="L7" s="188"/>
      <c r="M7" s="183"/>
      <c r="N7" s="184"/>
      <c r="O7" s="192"/>
      <c r="P7" s="193"/>
      <c r="Q7" s="71"/>
      <c r="R7" s="197"/>
      <c r="S7" s="179"/>
      <c r="T7" s="179"/>
      <c r="U7" s="60"/>
      <c r="V7" s="197"/>
      <c r="W7" s="179"/>
      <c r="X7" s="89"/>
      <c r="Y7" s="137" t="s">
        <v>68</v>
      </c>
      <c r="Z7" s="75">
        <v>42370</v>
      </c>
      <c r="AA7" s="75">
        <f t="shared" ref="AA7" si="0">Z8</f>
        <v>42552</v>
      </c>
      <c r="AB7" s="75">
        <v>42736</v>
      </c>
      <c r="AC7" s="75">
        <f t="shared" ref="AC7" si="1">AB8</f>
        <v>42917</v>
      </c>
      <c r="AD7" s="75">
        <v>43101</v>
      </c>
      <c r="AE7" s="75">
        <f>AD8</f>
        <v>43282</v>
      </c>
      <c r="AF7" s="75">
        <f t="shared" ref="AF7:AU7" si="2">AE8</f>
        <v>43466</v>
      </c>
      <c r="AG7" s="75">
        <f t="shared" si="2"/>
        <v>43647</v>
      </c>
      <c r="AH7" s="75">
        <f t="shared" si="2"/>
        <v>43831</v>
      </c>
      <c r="AI7" s="75">
        <f t="shared" si="2"/>
        <v>44013</v>
      </c>
      <c r="AJ7" s="75">
        <f t="shared" si="2"/>
        <v>44197</v>
      </c>
      <c r="AK7" s="75">
        <f t="shared" si="2"/>
        <v>44378</v>
      </c>
      <c r="AL7" s="75">
        <f t="shared" si="2"/>
        <v>44562</v>
      </c>
      <c r="AM7" s="75">
        <f t="shared" si="2"/>
        <v>44743</v>
      </c>
      <c r="AN7" s="75">
        <f t="shared" si="2"/>
        <v>44927</v>
      </c>
      <c r="AO7" s="75">
        <f t="shared" si="2"/>
        <v>45108</v>
      </c>
      <c r="AP7" s="75">
        <f t="shared" si="2"/>
        <v>45292</v>
      </c>
      <c r="AQ7" s="75">
        <f t="shared" si="2"/>
        <v>45474</v>
      </c>
      <c r="AR7" s="75">
        <f t="shared" si="2"/>
        <v>45658</v>
      </c>
      <c r="AS7" s="75">
        <f t="shared" si="2"/>
        <v>45839</v>
      </c>
      <c r="AT7" s="75">
        <f t="shared" si="2"/>
        <v>46023</v>
      </c>
      <c r="AU7" s="75">
        <f t="shared" si="2"/>
        <v>46204</v>
      </c>
    </row>
    <row r="8" spans="1:49" s="74" customFormat="1" ht="15.75" x14ac:dyDescent="0.25">
      <c r="A8" s="177"/>
      <c r="B8" s="201"/>
      <c r="C8" s="177"/>
      <c r="D8" s="120"/>
      <c r="E8" s="204"/>
      <c r="F8" s="180"/>
      <c r="G8" s="180"/>
      <c r="H8" s="180"/>
      <c r="I8" s="177"/>
      <c r="J8" s="185"/>
      <c r="K8" s="186"/>
      <c r="L8" s="189"/>
      <c r="M8" s="185"/>
      <c r="N8" s="186"/>
      <c r="O8" s="194"/>
      <c r="P8" s="195"/>
      <c r="Q8" s="71"/>
      <c r="R8" s="198"/>
      <c r="S8" s="180"/>
      <c r="T8" s="180"/>
      <c r="U8" s="60"/>
      <c r="V8" s="198"/>
      <c r="W8" s="180"/>
      <c r="X8" s="89"/>
      <c r="Y8" s="138"/>
      <c r="Z8" s="77">
        <v>42552</v>
      </c>
      <c r="AA8" s="77">
        <v>42736</v>
      </c>
      <c r="AB8" s="77">
        <v>42917</v>
      </c>
      <c r="AC8" s="77">
        <v>43101</v>
      </c>
      <c r="AD8" s="77">
        <v>43282</v>
      </c>
      <c r="AE8" s="77">
        <v>43466</v>
      </c>
      <c r="AF8" s="77">
        <v>43647</v>
      </c>
      <c r="AG8" s="77">
        <v>43831</v>
      </c>
      <c r="AH8" s="77">
        <v>44013</v>
      </c>
      <c r="AI8" s="77">
        <v>44197</v>
      </c>
      <c r="AJ8" s="77">
        <v>44378</v>
      </c>
      <c r="AK8" s="77">
        <v>44562</v>
      </c>
      <c r="AL8" s="77">
        <v>44743</v>
      </c>
      <c r="AM8" s="77">
        <v>44927</v>
      </c>
      <c r="AN8" s="77">
        <v>45108</v>
      </c>
      <c r="AO8" s="77">
        <v>45292</v>
      </c>
      <c r="AP8" s="77">
        <v>45474</v>
      </c>
      <c r="AQ8" s="77">
        <v>45658</v>
      </c>
      <c r="AR8" s="77">
        <v>45839</v>
      </c>
      <c r="AS8" s="77">
        <v>46023</v>
      </c>
      <c r="AT8" s="77">
        <v>46204</v>
      </c>
      <c r="AU8" s="77">
        <v>46388</v>
      </c>
    </row>
    <row r="9" spans="1:49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2"/>
      <c r="Z9" s="82"/>
      <c r="AA9" s="82"/>
      <c r="AB9" s="82"/>
      <c r="AC9" s="82"/>
    </row>
    <row r="10" spans="1:49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2"/>
      <c r="Z10" s="82"/>
      <c r="AA10" s="82"/>
      <c r="AB10" s="82"/>
      <c r="AC10" s="82"/>
    </row>
    <row r="11" spans="1:49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H11-G11</f>
        <v>2191</v>
      </c>
      <c r="W11" s="127">
        <f>T11</f>
        <v>1258631.223</v>
      </c>
      <c r="Y11" s="126">
        <f>SUM(Z11:AU11)</f>
        <v>1258631.223</v>
      </c>
      <c r="Z11" s="122">
        <f t="shared" ref="Z11:AO21" si="3">MAX((MIN(Z$8,$H11)-MAX(Z$7,$G11))/$V11*$W11,0)</f>
        <v>44233.046175718846</v>
      </c>
      <c r="AA11" s="122">
        <f t="shared" si="3"/>
        <v>105699.74670561387</v>
      </c>
      <c r="AB11" s="122">
        <f t="shared" si="3"/>
        <v>103976.38127019626</v>
      </c>
      <c r="AC11" s="122">
        <f t="shared" si="3"/>
        <v>105699.74670561387</v>
      </c>
      <c r="AD11" s="122">
        <f t="shared" si="3"/>
        <v>103976.38127019626</v>
      </c>
      <c r="AE11" s="122">
        <f t="shared" si="3"/>
        <v>105699.74670561387</v>
      </c>
      <c r="AF11" s="122">
        <f t="shared" si="3"/>
        <v>103976.38127019626</v>
      </c>
      <c r="AG11" s="122">
        <f t="shared" si="3"/>
        <v>105699.74670561387</v>
      </c>
      <c r="AH11" s="122">
        <f t="shared" si="3"/>
        <v>104550.83641533546</v>
      </c>
      <c r="AI11" s="122">
        <f t="shared" si="3"/>
        <v>105699.74670561387</v>
      </c>
      <c r="AJ11" s="122">
        <f t="shared" si="3"/>
        <v>103976.38127019626</v>
      </c>
      <c r="AK11" s="122">
        <f t="shared" si="3"/>
        <v>105699.74670561387</v>
      </c>
      <c r="AL11" s="122">
        <f t="shared" si="3"/>
        <v>59743.335094477407</v>
      </c>
      <c r="AM11" s="122">
        <f t="shared" si="3"/>
        <v>0</v>
      </c>
      <c r="AN11" s="122">
        <f t="shared" si="3"/>
        <v>0</v>
      </c>
      <c r="AO11" s="122">
        <f t="shared" si="3"/>
        <v>0</v>
      </c>
      <c r="AP11" s="122">
        <f t="shared" ref="AA11:AU21" si="4">MAX((MIN(AP$8,$H11)-MAX(AP$7,$G11))/$V11*$W11,0)</f>
        <v>0</v>
      </c>
      <c r="AQ11" s="122">
        <f t="shared" si="4"/>
        <v>0</v>
      </c>
      <c r="AR11" s="122">
        <f t="shared" si="4"/>
        <v>0</v>
      </c>
      <c r="AS11" s="122">
        <f t="shared" si="4"/>
        <v>0</v>
      </c>
      <c r="AT11" s="122">
        <f t="shared" si="4"/>
        <v>0</v>
      </c>
      <c r="AU11" s="122">
        <f t="shared" si="4"/>
        <v>0</v>
      </c>
      <c r="AW11" s="141">
        <f>SUM(AI11:AU11)</f>
        <v>375119.2097759014</v>
      </c>
    </row>
    <row r="12" spans="1:49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5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21" si="6">H12-G12</f>
        <v>2191</v>
      </c>
      <c r="W12" s="127">
        <f t="shared" ref="W12:W19" si="7">T12</f>
        <v>1352852</v>
      </c>
      <c r="Y12" s="126">
        <f t="shared" ref="Y12:Y21" si="8">SUM(Z12:AU12)</f>
        <v>1352852</v>
      </c>
      <c r="Z12" s="122">
        <f t="shared" si="3"/>
        <v>30872.93473299863</v>
      </c>
      <c r="AA12" s="122">
        <f t="shared" si="4"/>
        <v>113612.39981743495</v>
      </c>
      <c r="AB12" s="122">
        <f t="shared" si="4"/>
        <v>111760.02373345505</v>
      </c>
      <c r="AC12" s="122">
        <f t="shared" si="4"/>
        <v>113612.39981743495</v>
      </c>
      <c r="AD12" s="122">
        <f t="shared" si="4"/>
        <v>111760.02373345505</v>
      </c>
      <c r="AE12" s="122">
        <f t="shared" si="4"/>
        <v>113612.39981743495</v>
      </c>
      <c r="AF12" s="122">
        <f t="shared" si="4"/>
        <v>111760.02373345505</v>
      </c>
      <c r="AG12" s="122">
        <f t="shared" si="4"/>
        <v>113612.39981743495</v>
      </c>
      <c r="AH12" s="122">
        <f t="shared" si="4"/>
        <v>112377.48242811501</v>
      </c>
      <c r="AI12" s="122">
        <f t="shared" si="4"/>
        <v>113612.39981743495</v>
      </c>
      <c r="AJ12" s="122">
        <f t="shared" si="4"/>
        <v>111760.02373345505</v>
      </c>
      <c r="AK12" s="122">
        <f t="shared" si="4"/>
        <v>113612.39981743495</v>
      </c>
      <c r="AL12" s="122">
        <f t="shared" si="4"/>
        <v>80887.089000456413</v>
      </c>
      <c r="AM12" s="122">
        <f t="shared" si="4"/>
        <v>0</v>
      </c>
      <c r="AN12" s="122">
        <f t="shared" si="4"/>
        <v>0</v>
      </c>
      <c r="AO12" s="122">
        <f t="shared" si="4"/>
        <v>0</v>
      </c>
      <c r="AP12" s="122">
        <f t="shared" si="4"/>
        <v>0</v>
      </c>
      <c r="AQ12" s="122">
        <f t="shared" si="4"/>
        <v>0</v>
      </c>
      <c r="AR12" s="122">
        <f t="shared" si="4"/>
        <v>0</v>
      </c>
      <c r="AS12" s="122">
        <f t="shared" si="4"/>
        <v>0</v>
      </c>
      <c r="AT12" s="122">
        <f t="shared" si="4"/>
        <v>0</v>
      </c>
      <c r="AU12" s="122">
        <f t="shared" si="4"/>
        <v>0</v>
      </c>
      <c r="AW12" s="141">
        <f t="shared" ref="AW12:AW21" si="9">SUM(AI12:AU12)</f>
        <v>419871.9123687814</v>
      </c>
    </row>
    <row r="13" spans="1:49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5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6"/>
        <v>2191</v>
      </c>
      <c r="W13" s="127">
        <f t="shared" si="7"/>
        <v>1262789.8071999999</v>
      </c>
      <c r="Y13" s="126">
        <f t="shared" si="8"/>
        <v>1262789.8071999997</v>
      </c>
      <c r="Z13" s="122">
        <f t="shared" si="3"/>
        <v>16137.888909904152</v>
      </c>
      <c r="AA13" s="122">
        <f t="shared" si="4"/>
        <v>106048.98426508442</v>
      </c>
      <c r="AB13" s="122">
        <f t="shared" si="4"/>
        <v>104319.92473902328</v>
      </c>
      <c r="AC13" s="122">
        <f t="shared" si="4"/>
        <v>106048.98426508442</v>
      </c>
      <c r="AD13" s="122">
        <f t="shared" si="4"/>
        <v>104319.92473902328</v>
      </c>
      <c r="AE13" s="122">
        <f t="shared" si="4"/>
        <v>106048.98426508442</v>
      </c>
      <c r="AF13" s="122">
        <f t="shared" si="4"/>
        <v>104319.92473902328</v>
      </c>
      <c r="AG13" s="122">
        <f t="shared" si="4"/>
        <v>106048.98426508442</v>
      </c>
      <c r="AH13" s="122">
        <f t="shared" si="4"/>
        <v>104896.27791437699</v>
      </c>
      <c r="AI13" s="122">
        <f t="shared" si="4"/>
        <v>106048.98426508442</v>
      </c>
      <c r="AJ13" s="122">
        <f t="shared" si="4"/>
        <v>104319.92473902328</v>
      </c>
      <c r="AK13" s="122">
        <f t="shared" si="4"/>
        <v>106048.98426508442</v>
      </c>
      <c r="AL13" s="122">
        <f t="shared" si="4"/>
        <v>88182.035829119122</v>
      </c>
      <c r="AM13" s="122">
        <f t="shared" si="4"/>
        <v>0</v>
      </c>
      <c r="AN13" s="122">
        <f t="shared" si="4"/>
        <v>0</v>
      </c>
      <c r="AO13" s="122">
        <f t="shared" si="4"/>
        <v>0</v>
      </c>
      <c r="AP13" s="122">
        <f t="shared" si="4"/>
        <v>0</v>
      </c>
      <c r="AQ13" s="122">
        <f t="shared" si="4"/>
        <v>0</v>
      </c>
      <c r="AR13" s="122">
        <f t="shared" si="4"/>
        <v>0</v>
      </c>
      <c r="AS13" s="122">
        <f t="shared" si="4"/>
        <v>0</v>
      </c>
      <c r="AT13" s="122">
        <f t="shared" si="4"/>
        <v>0</v>
      </c>
      <c r="AU13" s="122">
        <f t="shared" si="4"/>
        <v>0</v>
      </c>
      <c r="AW13" s="141">
        <f t="shared" si="9"/>
        <v>404599.92909831123</v>
      </c>
    </row>
    <row r="14" spans="1:49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5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6"/>
        <v>2191</v>
      </c>
      <c r="W14" s="127">
        <f t="shared" si="7"/>
        <v>1425130.6069038401</v>
      </c>
      <c r="Y14" s="126">
        <f t="shared" si="8"/>
        <v>1425130.6069038399</v>
      </c>
      <c r="Z14" s="122">
        <f t="shared" si="3"/>
        <v>2601.7902453744227</v>
      </c>
      <c r="AA14" s="122">
        <f t="shared" si="4"/>
        <v>119682.35128722344</v>
      </c>
      <c r="AB14" s="122">
        <f t="shared" si="4"/>
        <v>117731.00860319263</v>
      </c>
      <c r="AC14" s="122">
        <f t="shared" si="4"/>
        <v>119682.35128722344</v>
      </c>
      <c r="AD14" s="122">
        <f t="shared" si="4"/>
        <v>117731.00860319263</v>
      </c>
      <c r="AE14" s="122">
        <f t="shared" si="4"/>
        <v>119682.35128722344</v>
      </c>
      <c r="AF14" s="122">
        <f t="shared" si="4"/>
        <v>117731.00860319263</v>
      </c>
      <c r="AG14" s="122">
        <f t="shared" si="4"/>
        <v>119682.35128722344</v>
      </c>
      <c r="AH14" s="122">
        <f t="shared" si="4"/>
        <v>118381.45616453623</v>
      </c>
      <c r="AI14" s="122">
        <f t="shared" si="4"/>
        <v>119682.35128722344</v>
      </c>
      <c r="AJ14" s="122">
        <f t="shared" si="4"/>
        <v>117731.00860319263</v>
      </c>
      <c r="AK14" s="122">
        <f t="shared" si="4"/>
        <v>119682.35128722344</v>
      </c>
      <c r="AL14" s="122">
        <f t="shared" si="4"/>
        <v>115129.2183578182</v>
      </c>
      <c r="AM14" s="122">
        <f t="shared" si="4"/>
        <v>0</v>
      </c>
      <c r="AN14" s="122">
        <f t="shared" si="4"/>
        <v>0</v>
      </c>
      <c r="AO14" s="122">
        <f t="shared" si="4"/>
        <v>0</v>
      </c>
      <c r="AP14" s="122">
        <f t="shared" si="4"/>
        <v>0</v>
      </c>
      <c r="AQ14" s="122">
        <f t="shared" si="4"/>
        <v>0</v>
      </c>
      <c r="AR14" s="122">
        <f t="shared" si="4"/>
        <v>0</v>
      </c>
      <c r="AS14" s="122">
        <f t="shared" si="4"/>
        <v>0</v>
      </c>
      <c r="AT14" s="122">
        <f t="shared" si="4"/>
        <v>0</v>
      </c>
      <c r="AU14" s="122">
        <f t="shared" si="4"/>
        <v>0</v>
      </c>
      <c r="AW14" s="141">
        <f t="shared" si="9"/>
        <v>472224.92953545775</v>
      </c>
    </row>
    <row r="15" spans="1:49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5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6"/>
        <v>2191</v>
      </c>
      <c r="W15" s="127">
        <f t="shared" si="7"/>
        <v>1449900.2282753501</v>
      </c>
      <c r="Y15" s="126">
        <f t="shared" si="8"/>
        <v>1449900.2282753498</v>
      </c>
      <c r="Z15" s="122">
        <f t="shared" si="3"/>
        <v>0</v>
      </c>
      <c r="AA15" s="122">
        <f t="shared" si="4"/>
        <v>119115.49114083203</v>
      </c>
      <c r="AB15" s="122">
        <f t="shared" si="4"/>
        <v>119777.24386939223</v>
      </c>
      <c r="AC15" s="122">
        <f t="shared" si="4"/>
        <v>121762.50205507275</v>
      </c>
      <c r="AD15" s="122">
        <f t="shared" si="4"/>
        <v>119777.24386939223</v>
      </c>
      <c r="AE15" s="122">
        <f t="shared" si="4"/>
        <v>121762.50205507275</v>
      </c>
      <c r="AF15" s="122">
        <f t="shared" si="4"/>
        <v>119777.24386939223</v>
      </c>
      <c r="AG15" s="122">
        <f t="shared" si="4"/>
        <v>121762.50205507275</v>
      </c>
      <c r="AH15" s="122">
        <f t="shared" si="4"/>
        <v>120438.9965979524</v>
      </c>
      <c r="AI15" s="122">
        <f t="shared" si="4"/>
        <v>121762.50205507275</v>
      </c>
      <c r="AJ15" s="122">
        <f t="shared" si="4"/>
        <v>119777.24386939223</v>
      </c>
      <c r="AK15" s="122">
        <f t="shared" si="4"/>
        <v>121762.50205507275</v>
      </c>
      <c r="AL15" s="122">
        <f t="shared" si="4"/>
        <v>119777.24386939223</v>
      </c>
      <c r="AM15" s="122">
        <f t="shared" si="4"/>
        <v>2647.0109142407123</v>
      </c>
      <c r="AN15" s="122">
        <f t="shared" si="4"/>
        <v>0</v>
      </c>
      <c r="AO15" s="122">
        <f t="shared" si="4"/>
        <v>0</v>
      </c>
      <c r="AP15" s="122">
        <f t="shared" si="4"/>
        <v>0</v>
      </c>
      <c r="AQ15" s="122">
        <f t="shared" si="4"/>
        <v>0</v>
      </c>
      <c r="AR15" s="122">
        <f t="shared" si="4"/>
        <v>0</v>
      </c>
      <c r="AS15" s="122">
        <f t="shared" si="4"/>
        <v>0</v>
      </c>
      <c r="AT15" s="122">
        <f t="shared" si="4"/>
        <v>0</v>
      </c>
      <c r="AU15" s="122">
        <f t="shared" si="4"/>
        <v>0</v>
      </c>
      <c r="AW15" s="141">
        <f t="shared" si="9"/>
        <v>485726.50276317063</v>
      </c>
    </row>
    <row r="16" spans="1:49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5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6"/>
        <v>1919</v>
      </c>
      <c r="W16" s="127">
        <f t="shared" si="7"/>
        <v>1329216.39250209</v>
      </c>
      <c r="Y16" s="126">
        <f t="shared" si="8"/>
        <v>1329216.3925020904</v>
      </c>
      <c r="Z16" s="122">
        <f t="shared" si="3"/>
        <v>0</v>
      </c>
      <c r="AA16" s="122">
        <f t="shared" si="4"/>
        <v>0</v>
      </c>
      <c r="AB16" s="122">
        <f t="shared" si="4"/>
        <v>0</v>
      </c>
      <c r="AC16" s="122">
        <f t="shared" si="4"/>
        <v>0</v>
      </c>
      <c r="AD16" s="122">
        <f t="shared" si="4"/>
        <v>0</v>
      </c>
      <c r="AE16" s="122">
        <f t="shared" si="4"/>
        <v>0</v>
      </c>
      <c r="AF16" s="122">
        <f t="shared" si="4"/>
        <v>0</v>
      </c>
      <c r="AG16" s="122">
        <f t="shared" si="4"/>
        <v>64417.46977732901</v>
      </c>
      <c r="AH16" s="122">
        <f t="shared" si="4"/>
        <v>126064.29569326753</v>
      </c>
      <c r="AI16" s="122">
        <f t="shared" si="4"/>
        <v>127449.61762396277</v>
      </c>
      <c r="AJ16" s="122">
        <f t="shared" si="4"/>
        <v>125371.63472791991</v>
      </c>
      <c r="AK16" s="122">
        <f t="shared" si="4"/>
        <v>127449.61762396277</v>
      </c>
      <c r="AL16" s="122">
        <f t="shared" si="4"/>
        <v>125371.63472791991</v>
      </c>
      <c r="AM16" s="122">
        <f t="shared" si="4"/>
        <v>127449.61762396277</v>
      </c>
      <c r="AN16" s="122">
        <f t="shared" si="4"/>
        <v>125371.63472791991</v>
      </c>
      <c r="AO16" s="122">
        <f t="shared" si="4"/>
        <v>127449.61762396277</v>
      </c>
      <c r="AP16" s="122">
        <f t="shared" si="4"/>
        <v>126064.29569326753</v>
      </c>
      <c r="AQ16" s="122">
        <f t="shared" si="4"/>
        <v>126756.95665861515</v>
      </c>
      <c r="AR16" s="122">
        <f t="shared" si="4"/>
        <v>0</v>
      </c>
      <c r="AS16" s="122">
        <f t="shared" si="4"/>
        <v>0</v>
      </c>
      <c r="AT16" s="122">
        <f t="shared" si="4"/>
        <v>0</v>
      </c>
      <c r="AU16" s="122">
        <f t="shared" si="4"/>
        <v>0</v>
      </c>
      <c r="AW16" s="141">
        <f t="shared" si="9"/>
        <v>1138734.6270314935</v>
      </c>
    </row>
    <row r="17" spans="1:49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5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6"/>
        <v>2922</v>
      </c>
      <c r="W17" s="127">
        <f t="shared" si="7"/>
        <v>3090219.04165034</v>
      </c>
      <c r="Y17" s="126">
        <f t="shared" si="8"/>
        <v>3090219.04165034</v>
      </c>
      <c r="Z17" s="122">
        <f t="shared" si="3"/>
        <v>0</v>
      </c>
      <c r="AA17" s="122">
        <f t="shared" si="4"/>
        <v>0</v>
      </c>
      <c r="AB17" s="122">
        <f t="shared" si="4"/>
        <v>0</v>
      </c>
      <c r="AC17" s="122">
        <f t="shared" si="4"/>
        <v>0</v>
      </c>
      <c r="AD17" s="122">
        <f t="shared" si="4"/>
        <v>190362.5693008423</v>
      </c>
      <c r="AE17" s="122">
        <f t="shared" si="4"/>
        <v>194592.84861863879</v>
      </c>
      <c r="AF17" s="122">
        <f t="shared" si="4"/>
        <v>191420.13913029141</v>
      </c>
      <c r="AG17" s="122">
        <f t="shared" si="4"/>
        <v>194592.84861863879</v>
      </c>
      <c r="AH17" s="122">
        <f t="shared" si="4"/>
        <v>192477.70895974056</v>
      </c>
      <c r="AI17" s="122">
        <f t="shared" si="4"/>
        <v>194592.84861863879</v>
      </c>
      <c r="AJ17" s="122">
        <f t="shared" si="4"/>
        <v>191420.13913029141</v>
      </c>
      <c r="AK17" s="122">
        <f t="shared" si="4"/>
        <v>194592.84861863879</v>
      </c>
      <c r="AL17" s="122">
        <f t="shared" si="4"/>
        <v>191420.13913029141</v>
      </c>
      <c r="AM17" s="122">
        <f t="shared" si="4"/>
        <v>194592.84861863879</v>
      </c>
      <c r="AN17" s="122">
        <f t="shared" si="4"/>
        <v>191420.13913029141</v>
      </c>
      <c r="AO17" s="122">
        <f t="shared" si="4"/>
        <v>194592.84861863879</v>
      </c>
      <c r="AP17" s="122">
        <f t="shared" si="4"/>
        <v>192477.70895974056</v>
      </c>
      <c r="AQ17" s="122">
        <f t="shared" si="4"/>
        <v>194592.84861863879</v>
      </c>
      <c r="AR17" s="122">
        <f t="shared" si="4"/>
        <v>191420.13913029141</v>
      </c>
      <c r="AS17" s="122">
        <f t="shared" si="4"/>
        <v>194592.84861863879</v>
      </c>
      <c r="AT17" s="122">
        <f t="shared" si="4"/>
        <v>1057.5698294491237</v>
      </c>
      <c r="AU17" s="122">
        <f t="shared" si="4"/>
        <v>0</v>
      </c>
      <c r="AW17" s="141">
        <f t="shared" si="9"/>
        <v>2126772.927022188</v>
      </c>
    </row>
    <row r="18" spans="1:49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5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6"/>
        <v>2922</v>
      </c>
      <c r="W18" s="127">
        <f t="shared" si="7"/>
        <v>2195602.8012064099</v>
      </c>
      <c r="Y18" s="126">
        <f t="shared" si="8"/>
        <v>2195602.8012064095</v>
      </c>
      <c r="Z18" s="122">
        <f t="shared" si="3"/>
        <v>0</v>
      </c>
      <c r="AA18" s="122">
        <f t="shared" si="4"/>
        <v>0</v>
      </c>
      <c r="AB18" s="122">
        <f t="shared" si="4"/>
        <v>0</v>
      </c>
      <c r="AC18" s="122">
        <f t="shared" si="4"/>
        <v>0</v>
      </c>
      <c r="AD18" s="122">
        <f t="shared" si="4"/>
        <v>135252.73929402936</v>
      </c>
      <c r="AE18" s="122">
        <f t="shared" si="4"/>
        <v>138258.35572278555</v>
      </c>
      <c r="AF18" s="122">
        <f t="shared" si="4"/>
        <v>136004.1434012184</v>
      </c>
      <c r="AG18" s="122">
        <f t="shared" si="4"/>
        <v>138258.35572278555</v>
      </c>
      <c r="AH18" s="122">
        <f t="shared" si="4"/>
        <v>136755.54750840747</v>
      </c>
      <c r="AI18" s="122">
        <f t="shared" si="4"/>
        <v>138258.35572278555</v>
      </c>
      <c r="AJ18" s="122">
        <f t="shared" si="4"/>
        <v>136004.1434012184</v>
      </c>
      <c r="AK18" s="122">
        <f t="shared" si="4"/>
        <v>138258.35572278555</v>
      </c>
      <c r="AL18" s="122">
        <f t="shared" si="4"/>
        <v>136004.1434012184</v>
      </c>
      <c r="AM18" s="122">
        <f t="shared" si="4"/>
        <v>138258.35572278555</v>
      </c>
      <c r="AN18" s="122">
        <f t="shared" si="4"/>
        <v>136004.1434012184</v>
      </c>
      <c r="AO18" s="122">
        <f t="shared" si="4"/>
        <v>138258.35572278555</v>
      </c>
      <c r="AP18" s="122">
        <f t="shared" si="4"/>
        <v>136755.54750840747</v>
      </c>
      <c r="AQ18" s="122">
        <f t="shared" si="4"/>
        <v>138258.35572278555</v>
      </c>
      <c r="AR18" s="122">
        <f t="shared" si="4"/>
        <v>136004.1434012184</v>
      </c>
      <c r="AS18" s="122">
        <f t="shared" si="4"/>
        <v>138258.35572278555</v>
      </c>
      <c r="AT18" s="122">
        <f t="shared" si="4"/>
        <v>751.40410718905196</v>
      </c>
      <c r="AU18" s="122">
        <f t="shared" si="4"/>
        <v>0</v>
      </c>
      <c r="AW18" s="141">
        <f t="shared" si="9"/>
        <v>1511073.6595571833</v>
      </c>
    </row>
    <row r="19" spans="1:49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5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6"/>
        <v>2556</v>
      </c>
      <c r="W19" s="127">
        <f t="shared" si="7"/>
        <v>1827361.9317906599</v>
      </c>
      <c r="Y19" s="126">
        <f t="shared" si="8"/>
        <v>1827361.9317906601</v>
      </c>
      <c r="Z19" s="122">
        <f t="shared" si="3"/>
        <v>0</v>
      </c>
      <c r="AA19" s="122">
        <f t="shared" si="4"/>
        <v>113673.92298697768</v>
      </c>
      <c r="AB19" s="122">
        <f t="shared" si="4"/>
        <v>129402.39031850916</v>
      </c>
      <c r="AC19" s="122">
        <f t="shared" si="4"/>
        <v>131547.18131826347</v>
      </c>
      <c r="AD19" s="122">
        <f t="shared" si="4"/>
        <v>129402.39031850916</v>
      </c>
      <c r="AE19" s="122">
        <f t="shared" si="4"/>
        <v>131547.18131826347</v>
      </c>
      <c r="AF19" s="122">
        <f t="shared" si="4"/>
        <v>129402.39031850916</v>
      </c>
      <c r="AG19" s="122">
        <f t="shared" si="4"/>
        <v>131547.18131826347</v>
      </c>
      <c r="AH19" s="122">
        <f t="shared" si="4"/>
        <v>130117.3206517606</v>
      </c>
      <c r="AI19" s="122">
        <f t="shared" si="4"/>
        <v>131547.18131826347</v>
      </c>
      <c r="AJ19" s="122">
        <f t="shared" si="4"/>
        <v>129402.39031850916</v>
      </c>
      <c r="AK19" s="122">
        <f t="shared" si="4"/>
        <v>131547.18131826347</v>
      </c>
      <c r="AL19" s="122">
        <f t="shared" si="4"/>
        <v>129402.39031850916</v>
      </c>
      <c r="AM19" s="122">
        <f t="shared" si="4"/>
        <v>131547.18131826347</v>
      </c>
      <c r="AN19" s="122">
        <f t="shared" si="4"/>
        <v>129402.39031850916</v>
      </c>
      <c r="AO19" s="122">
        <f t="shared" si="4"/>
        <v>17873.258331285797</v>
      </c>
      <c r="AP19" s="122">
        <f t="shared" si="4"/>
        <v>0</v>
      </c>
      <c r="AQ19" s="122">
        <f t="shared" si="4"/>
        <v>0</v>
      </c>
      <c r="AR19" s="122">
        <f t="shared" si="4"/>
        <v>0</v>
      </c>
      <c r="AS19" s="122">
        <f t="shared" si="4"/>
        <v>0</v>
      </c>
      <c r="AT19" s="122">
        <f t="shared" si="4"/>
        <v>0</v>
      </c>
      <c r="AU19" s="122">
        <f t="shared" si="4"/>
        <v>0</v>
      </c>
      <c r="AW19" s="141">
        <f t="shared" si="9"/>
        <v>800721.9732416037</v>
      </c>
    </row>
    <row r="20" spans="1:49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5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>
        <f t="shared" si="6"/>
        <v>2191</v>
      </c>
      <c r="W20" s="127">
        <v>41722</v>
      </c>
      <c r="Y20" s="126">
        <f t="shared" si="8"/>
        <v>41721.999999999993</v>
      </c>
      <c r="Z20" s="122">
        <f t="shared" si="3"/>
        <v>0</v>
      </c>
      <c r="AA20" s="122">
        <f t="shared" si="4"/>
        <v>19.042446371519855</v>
      </c>
      <c r="AB20" s="122">
        <f t="shared" si="4"/>
        <v>3446.6827932450938</v>
      </c>
      <c r="AC20" s="122">
        <f t="shared" si="4"/>
        <v>3503.8101323596529</v>
      </c>
      <c r="AD20" s="122">
        <f t="shared" si="4"/>
        <v>3446.6827932450938</v>
      </c>
      <c r="AE20" s="122">
        <f t="shared" si="4"/>
        <v>3503.8101323596529</v>
      </c>
      <c r="AF20" s="122">
        <f t="shared" si="4"/>
        <v>3446.6827932450938</v>
      </c>
      <c r="AG20" s="122">
        <f t="shared" si="4"/>
        <v>3503.8101323596529</v>
      </c>
      <c r="AH20" s="122">
        <f t="shared" si="4"/>
        <v>3465.7252396166132</v>
      </c>
      <c r="AI20" s="122">
        <f t="shared" si="4"/>
        <v>3503.8101323596529</v>
      </c>
      <c r="AJ20" s="122">
        <f t="shared" si="4"/>
        <v>3446.6827932450938</v>
      </c>
      <c r="AK20" s="122">
        <f t="shared" si="4"/>
        <v>3503.8101323596529</v>
      </c>
      <c r="AL20" s="122">
        <f t="shared" si="4"/>
        <v>3446.6827932450938</v>
      </c>
      <c r="AM20" s="122">
        <f t="shared" si="4"/>
        <v>3484.7676859881335</v>
      </c>
      <c r="AN20" s="122">
        <f t="shared" si="4"/>
        <v>0</v>
      </c>
      <c r="AO20" s="122">
        <f t="shared" si="4"/>
        <v>0</v>
      </c>
      <c r="AP20" s="122">
        <f t="shared" si="4"/>
        <v>0</v>
      </c>
      <c r="AQ20" s="122">
        <f t="shared" si="4"/>
        <v>0</v>
      </c>
      <c r="AR20" s="122">
        <f t="shared" si="4"/>
        <v>0</v>
      </c>
      <c r="AS20" s="122">
        <f t="shared" si="4"/>
        <v>0</v>
      </c>
      <c r="AT20" s="122">
        <f t="shared" si="4"/>
        <v>0</v>
      </c>
      <c r="AU20" s="122">
        <f t="shared" si="4"/>
        <v>0</v>
      </c>
      <c r="AW20" s="141">
        <f t="shared" si="9"/>
        <v>17385.753537197626</v>
      </c>
    </row>
    <row r="21" spans="1:49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5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>
        <f t="shared" si="6"/>
        <v>2191</v>
      </c>
      <c r="W21" s="127">
        <v>48676</v>
      </c>
      <c r="Y21" s="126">
        <f t="shared" si="8"/>
        <v>48676</v>
      </c>
      <c r="Z21" s="122">
        <f t="shared" si="3"/>
        <v>0</v>
      </c>
      <c r="AA21" s="122">
        <f t="shared" si="4"/>
        <v>22.21633957097216</v>
      </c>
      <c r="AB21" s="122">
        <f t="shared" si="4"/>
        <v>4021.157462345961</v>
      </c>
      <c r="AC21" s="122">
        <f t="shared" si="4"/>
        <v>4087.8064810588771</v>
      </c>
      <c r="AD21" s="122">
        <f t="shared" si="4"/>
        <v>4021.157462345961</v>
      </c>
      <c r="AE21" s="122">
        <f t="shared" si="4"/>
        <v>4087.8064810588771</v>
      </c>
      <c r="AF21" s="122">
        <f t="shared" si="4"/>
        <v>4021.157462345961</v>
      </c>
      <c r="AG21" s="122">
        <f t="shared" si="4"/>
        <v>4087.8064810588771</v>
      </c>
      <c r="AH21" s="122">
        <f t="shared" si="4"/>
        <v>4043.3738019169327</v>
      </c>
      <c r="AI21" s="122">
        <f t="shared" si="4"/>
        <v>4087.8064810588771</v>
      </c>
      <c r="AJ21" s="122">
        <f t="shared" si="4"/>
        <v>4021.157462345961</v>
      </c>
      <c r="AK21" s="122">
        <f t="shared" si="4"/>
        <v>4087.8064810588771</v>
      </c>
      <c r="AL21" s="122">
        <f t="shared" si="4"/>
        <v>4021.157462345961</v>
      </c>
      <c r="AM21" s="122">
        <f t="shared" si="4"/>
        <v>4065.5901414879054</v>
      </c>
      <c r="AN21" s="122">
        <f t="shared" si="4"/>
        <v>0</v>
      </c>
      <c r="AO21" s="122">
        <f t="shared" si="4"/>
        <v>0</v>
      </c>
      <c r="AP21" s="122">
        <f t="shared" si="4"/>
        <v>0</v>
      </c>
      <c r="AQ21" s="122">
        <f t="shared" si="4"/>
        <v>0</v>
      </c>
      <c r="AR21" s="122">
        <f t="shared" si="4"/>
        <v>0</v>
      </c>
      <c r="AS21" s="122">
        <f t="shared" ref="AS21:AU21" si="10">MAX((MIN(AS$8,$H21)-MAX(AS$7,$G21))/$V21*$W21,0)</f>
        <v>0</v>
      </c>
      <c r="AT21" s="122">
        <f t="shared" si="10"/>
        <v>0</v>
      </c>
      <c r="AU21" s="122">
        <f t="shared" si="10"/>
        <v>0</v>
      </c>
      <c r="AW21" s="141">
        <f t="shared" si="9"/>
        <v>20283.518028297582</v>
      </c>
    </row>
    <row r="22" spans="1:49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123">
        <f>SUM(W11:W21)</f>
        <v>15282102.032528689</v>
      </c>
      <c r="X22" s="89"/>
      <c r="Y22" s="123">
        <f>SUM(Y11:Y21)</f>
        <v>15282102.032528691</v>
      </c>
      <c r="Z22" s="123">
        <f>SUM(Z11:Z21)</f>
        <v>93845.660063996052</v>
      </c>
      <c r="AA22" s="123">
        <f>SUM(AA11:AA21)</f>
        <v>677874.15498910879</v>
      </c>
      <c r="AB22" s="123">
        <f>SUM(AB11:AB21)</f>
        <v>694434.81278935971</v>
      </c>
      <c r="AC22" s="123">
        <f>SUM(AC11:AC21)</f>
        <v>705944.78206211131</v>
      </c>
      <c r="AD22" s="123">
        <f t="shared" ref="AD22:AU22" si="11">SUM(AD11:AD21)</f>
        <v>1020050.1213842314</v>
      </c>
      <c r="AE22" s="123">
        <f t="shared" si="11"/>
        <v>1038795.9864035357</v>
      </c>
      <c r="AF22" s="123">
        <f t="shared" si="11"/>
        <v>1021859.0953208695</v>
      </c>
      <c r="AG22" s="123">
        <f t="shared" si="11"/>
        <v>1103213.4561808649</v>
      </c>
      <c r="AH22" s="123">
        <f t="shared" si="11"/>
        <v>1153569.0213750256</v>
      </c>
      <c r="AI22" s="123">
        <f t="shared" si="11"/>
        <v>1166245.6040274987</v>
      </c>
      <c r="AJ22" s="123">
        <f t="shared" si="11"/>
        <v>1147230.7300487894</v>
      </c>
      <c r="AK22" s="123">
        <f t="shared" si="11"/>
        <v>1166245.6040274987</v>
      </c>
      <c r="AL22" s="123">
        <f t="shared" si="11"/>
        <v>1053385.0699847934</v>
      </c>
      <c r="AM22" s="123">
        <f t="shared" si="11"/>
        <v>602045.37202536734</v>
      </c>
      <c r="AN22" s="123">
        <f t="shared" si="11"/>
        <v>582198.30757793889</v>
      </c>
      <c r="AO22" s="123">
        <f t="shared" si="11"/>
        <v>478174.08029667288</v>
      </c>
      <c r="AP22" s="123">
        <f t="shared" si="11"/>
        <v>455297.55216141557</v>
      </c>
      <c r="AQ22" s="123">
        <f t="shared" si="11"/>
        <v>459608.16100003954</v>
      </c>
      <c r="AR22" s="123">
        <f t="shared" si="11"/>
        <v>327424.28253150982</v>
      </c>
      <c r="AS22" s="123">
        <f t="shared" si="11"/>
        <v>332851.20434142434</v>
      </c>
      <c r="AT22" s="123">
        <f t="shared" si="11"/>
        <v>1808.9739366381757</v>
      </c>
      <c r="AU22" s="123">
        <f t="shared" si="11"/>
        <v>0</v>
      </c>
    </row>
    <row r="23" spans="1:49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9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9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Y25" s="69"/>
      <c r="Z25" s="69"/>
      <c r="AA25" s="69"/>
      <c r="AB25" s="69"/>
      <c r="AC25" s="69"/>
    </row>
    <row r="26" spans="1:49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Y26" s="69"/>
      <c r="Z26" s="69"/>
      <c r="AA26" s="69"/>
      <c r="AB26" s="69"/>
      <c r="AC26" s="69"/>
    </row>
    <row r="27" spans="1:49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Y27" s="69"/>
      <c r="Z27" s="69"/>
      <c r="AA27" s="69"/>
      <c r="AB27" s="69"/>
      <c r="AC27" s="69"/>
    </row>
    <row r="28" spans="1:49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Y28" s="98"/>
      <c r="Z28" s="98"/>
      <c r="AA28" s="98"/>
      <c r="AB28" s="98"/>
      <c r="AC28" s="98"/>
    </row>
    <row r="29" spans="1:49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Y29" s="100"/>
      <c r="Z29" s="100"/>
      <c r="AA29" s="100"/>
      <c r="AB29" s="100"/>
      <c r="AC29" s="100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49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9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Y31" s="89"/>
      <c r="Z31" s="89"/>
      <c r="AA31" s="89"/>
      <c r="AB31" s="89"/>
      <c r="AC31" s="89"/>
    </row>
    <row r="32" spans="1:49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1"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  <mergeCell ref="R6:R8"/>
    <mergeCell ref="S6:S8"/>
    <mergeCell ref="T6:T8"/>
    <mergeCell ref="V6:V8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05" t="s">
        <v>50</v>
      </c>
      <c r="D3" s="205"/>
      <c r="E3" s="205"/>
      <c r="F3" s="205"/>
      <c r="G3" s="205"/>
    </row>
    <row r="4" spans="3:7" ht="15.75" x14ac:dyDescent="0.2">
      <c r="C4" s="104" t="s">
        <v>110</v>
      </c>
      <c r="D4" s="104" t="s">
        <v>37</v>
      </c>
      <c r="E4" s="104" t="s">
        <v>106</v>
      </c>
      <c r="F4" s="104" t="s">
        <v>107</v>
      </c>
      <c r="G4" s="104" t="s">
        <v>109</v>
      </c>
    </row>
    <row r="5" spans="3:7" x14ac:dyDescent="0.2">
      <c r="C5" s="135">
        <v>-634741</v>
      </c>
      <c r="D5" s="135">
        <v>-987496</v>
      </c>
      <c r="E5" s="135">
        <v>-500453</v>
      </c>
      <c r="F5" s="135">
        <v>-195196</v>
      </c>
      <c r="G5" s="135">
        <f>C5-D5-E5+F5</f>
        <v>658012</v>
      </c>
    </row>
    <row r="8" spans="3:7" ht="15.75" x14ac:dyDescent="0.2">
      <c r="C8" s="206" t="s">
        <v>51</v>
      </c>
      <c r="D8" s="207"/>
      <c r="E8" s="207"/>
      <c r="F8" s="207"/>
      <c r="G8" s="208"/>
    </row>
    <row r="9" spans="3:7" ht="15.75" x14ac:dyDescent="0.2">
      <c r="C9" s="104" t="s">
        <v>110</v>
      </c>
      <c r="D9" s="104" t="s">
        <v>37</v>
      </c>
      <c r="E9" s="104" t="s">
        <v>108</v>
      </c>
      <c r="F9" s="104" t="s">
        <v>106</v>
      </c>
      <c r="G9" s="104" t="s">
        <v>109</v>
      </c>
    </row>
    <row r="10" spans="3:7" x14ac:dyDescent="0.2">
      <c r="C10" s="135">
        <v>-648284.57639591605</v>
      </c>
      <c r="D10" s="135">
        <v>-1369050</v>
      </c>
      <c r="E10" s="135">
        <v>-516815.6944444445</v>
      </c>
      <c r="F10" s="135">
        <v>-500453</v>
      </c>
      <c r="G10" s="135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Kerius08</cp:lastModifiedBy>
  <cp:lastPrinted>2018-03-12T09:53:41Z</cp:lastPrinted>
  <dcterms:created xsi:type="dcterms:W3CDTF">1996-10-14T23:33:28Z</dcterms:created>
  <dcterms:modified xsi:type="dcterms:W3CDTF">2023-05-02T12:29:46Z</dcterms:modified>
</cp:coreProperties>
</file>