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63C48442-CA52-49C8-98AB-877BE9432F82}" xr6:coauthVersionLast="45" xr6:coauthVersionMax="45" xr10:uidLastSave="{00000000-0000-0000-0000-000000000000}"/>
  <bookViews>
    <workbookView xWindow="-28920" yWindow="-9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81029" calcOnSave="0"/>
</workbook>
</file>

<file path=xl/calcChain.xml><?xml version="1.0" encoding="utf-8"?>
<calcChain xmlns="http://schemas.openxmlformats.org/spreadsheetml/2006/main">
  <c r="AF15" i="1" l="1"/>
  <c r="AG15" i="1" s="1"/>
  <c r="AE81" i="1"/>
  <c r="AF81" i="1" s="1"/>
  <c r="AE80" i="1"/>
  <c r="AF80" i="1" s="1"/>
  <c r="AE75" i="1"/>
  <c r="AF75" i="1" s="1"/>
  <c r="AE70" i="1"/>
  <c r="AF70" i="1" s="1"/>
  <c r="AE65" i="1"/>
  <c r="AF65" i="1" s="1"/>
  <c r="AE64" i="1"/>
  <c r="AF64" i="1" s="1"/>
  <c r="AE63" i="1"/>
  <c r="AF63" i="1" s="1"/>
  <c r="AE62" i="1"/>
  <c r="AF62" i="1" s="1"/>
  <c r="AE59" i="1"/>
  <c r="AF59" i="1" s="1"/>
  <c r="AE58" i="1"/>
  <c r="AF58" i="1" s="1"/>
  <c r="AE57" i="1"/>
  <c r="AF57" i="1" s="1"/>
  <c r="AF52" i="1"/>
  <c r="AE52" i="1"/>
  <c r="AE46" i="1"/>
  <c r="AF46" i="1" s="1"/>
  <c r="AE45" i="1"/>
  <c r="AF45" i="1" s="1"/>
  <c r="AE44" i="1"/>
  <c r="AF44" i="1" s="1"/>
  <c r="AE41" i="1"/>
  <c r="AF41" i="1" s="1"/>
  <c r="AE40" i="1"/>
  <c r="AF40" i="1" s="1"/>
  <c r="AF35" i="1"/>
  <c r="AG35" i="1" s="1"/>
  <c r="AH35" i="1" s="1"/>
  <c r="AE35" i="1"/>
  <c r="AE34" i="1"/>
  <c r="AF34" i="1" s="1"/>
  <c r="AF31" i="1"/>
  <c r="AG31" i="1" s="1"/>
  <c r="AH31" i="1" s="1"/>
  <c r="AE31" i="1"/>
  <c r="AE30" i="1"/>
  <c r="AF30" i="1" s="1"/>
  <c r="AF29" i="1"/>
  <c r="AG29" i="1" s="1"/>
  <c r="AH29" i="1" s="1"/>
  <c r="AE29" i="1"/>
  <c r="AE24" i="1"/>
  <c r="AF24" i="1" s="1"/>
  <c r="AE23" i="1"/>
  <c r="AF23" i="1" s="1"/>
  <c r="AF18" i="1"/>
  <c r="AE18" i="1"/>
  <c r="AE15" i="1"/>
  <c r="AH44" i="1" l="1"/>
  <c r="AG44" i="1"/>
  <c r="AH45" i="1"/>
  <c r="AG45" i="1"/>
  <c r="AG63" i="1"/>
  <c r="AH63" i="1" s="1"/>
  <c r="AH62" i="1"/>
  <c r="AG62" i="1"/>
  <c r="AG64" i="1"/>
  <c r="AH64" i="1" s="1"/>
  <c r="AG41" i="1"/>
  <c r="AH41" i="1" s="1"/>
  <c r="AG46" i="1"/>
  <c r="AH46" i="1" s="1"/>
  <c r="AG34" i="1"/>
  <c r="AH34" i="1"/>
  <c r="AG65" i="1"/>
  <c r="AH65" i="1" s="1"/>
  <c r="AG30" i="1"/>
  <c r="AH30" i="1" s="1"/>
  <c r="AH38" i="1" s="1"/>
  <c r="AH23" i="1"/>
  <c r="AG23" i="1"/>
  <c r="AH70" i="1"/>
  <c r="AH73" i="1" s="1"/>
  <c r="AG70" i="1"/>
  <c r="AG59" i="1"/>
  <c r="AH59" i="1" s="1"/>
  <c r="AG24" i="1"/>
  <c r="AH24" i="1" s="1"/>
  <c r="AH57" i="1"/>
  <c r="AG57" i="1"/>
  <c r="AH75" i="1"/>
  <c r="AH78" i="1" s="1"/>
  <c r="AG75" i="1"/>
  <c r="AG40" i="1"/>
  <c r="AH40" i="1" s="1"/>
  <c r="AH50" i="1" s="1"/>
  <c r="AG58" i="1"/>
  <c r="AH58" i="1" s="1"/>
  <c r="AH80" i="1"/>
  <c r="AH84" i="1" s="1"/>
  <c r="AG80" i="1"/>
  <c r="AH81" i="1"/>
  <c r="AG81" i="1"/>
  <c r="AH15" i="1"/>
  <c r="AH21" i="1" s="1"/>
  <c r="AH86" i="1" s="1"/>
  <c r="AG52" i="1"/>
  <c r="AH52" i="1" s="1"/>
  <c r="AH55" i="1" s="1"/>
  <c r="AG18" i="1"/>
  <c r="AH18" i="1" s="1"/>
  <c r="AH27" i="1" l="1"/>
  <c r="AH68" i="1"/>
</calcChain>
</file>

<file path=xl/sharedStrings.xml><?xml version="1.0" encoding="utf-8"?>
<sst xmlns="http://schemas.openxmlformats.org/spreadsheetml/2006/main" count="322" uniqueCount="92">
  <si>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</si>
  <si>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</si>
  <si>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</si>
  <si>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</si>
  <si>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</si>
  <si>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</si>
  <si>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</si>
  <si>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</si>
  <si>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</si>
  <si>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</si>
  <si>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</si>
  <si>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</si>
  <si>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</si>
  <si>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</si>
  <si>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</si>
  <si>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</si>
  <si>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</si>
  <si>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</si>
  <si>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</si>
  <si>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</si>
  <si>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</si>
  <si>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</si>
  <si>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30/10/2020</t>
  </si>
  <si>
    <t>Calculation Date: 04/11/2020 16:58:13</t>
  </si>
  <si>
    <t>245-D</t>
  </si>
  <si>
    <t>New Hedge</t>
  </si>
  <si>
    <t>CACIB</t>
  </si>
  <si>
    <t>SELL</t>
  </si>
  <si>
    <t>SPOT</t>
  </si>
  <si>
    <t>EUR</t>
  </si>
  <si>
    <t>AED</t>
  </si>
  <si>
    <t>EURAED</t>
  </si>
  <si>
    <t>BUY</t>
  </si>
  <si>
    <t>FORWARD</t>
  </si>
  <si>
    <t>224-D</t>
  </si>
  <si>
    <t>BHD</t>
  </si>
  <si>
    <t>EURBHD</t>
  </si>
  <si>
    <t>225-D</t>
  </si>
  <si>
    <t>219-D</t>
  </si>
  <si>
    <t>CHF</t>
  </si>
  <si>
    <t>EURCHF</t>
  </si>
  <si>
    <t>221-D</t>
  </si>
  <si>
    <t>SG</t>
  </si>
  <si>
    <t>233-D</t>
  </si>
  <si>
    <t>230-D</t>
  </si>
  <si>
    <t>Natixis</t>
  </si>
  <si>
    <t>244-D</t>
  </si>
  <si>
    <t>216-D</t>
  </si>
  <si>
    <t>ING</t>
  </si>
  <si>
    <t>CZK</t>
  </si>
  <si>
    <t>EURCZK</t>
  </si>
  <si>
    <t>237-D</t>
  </si>
  <si>
    <t>241-D</t>
  </si>
  <si>
    <t>236-D</t>
  </si>
  <si>
    <t>242-D</t>
  </si>
  <si>
    <t>243-D</t>
  </si>
  <si>
    <t>248-D</t>
  </si>
  <si>
    <t>MXN</t>
  </si>
  <si>
    <t>EURMXN</t>
  </si>
  <si>
    <t>215-D</t>
  </si>
  <si>
    <t>PLN</t>
  </si>
  <si>
    <t>EURPLN</t>
  </si>
  <si>
    <t>220-D</t>
  </si>
  <si>
    <t>227-D</t>
  </si>
  <si>
    <t>239-D</t>
  </si>
  <si>
    <t>235-D</t>
  </si>
  <si>
    <t>240-D</t>
  </si>
  <si>
    <t>246-D</t>
  </si>
  <si>
    <t>222-D</t>
  </si>
  <si>
    <t>RUB</t>
  </si>
  <si>
    <t>EURRUB</t>
  </si>
  <si>
    <t>228-D</t>
  </si>
  <si>
    <t>SGD</t>
  </si>
  <si>
    <t>EURSGD</t>
  </si>
  <si>
    <t>223-D</t>
  </si>
  <si>
    <t>USD</t>
  </si>
  <si>
    <t>EURUSD</t>
  </si>
  <si>
    <t>226-D</t>
  </si>
  <si>
    <t>TOTAL EURAED</t>
  </si>
  <si>
    <t>TOTAL EURBHD</t>
  </si>
  <si>
    <t>TOTAL EURCHF</t>
  </si>
  <si>
    <t>TOTAL EURCZK</t>
  </si>
  <si>
    <t>TOTAL EURMXN</t>
  </si>
  <si>
    <t>TOTAL EURPLN</t>
  </si>
  <si>
    <t>TOTAL EURRUB</t>
  </si>
  <si>
    <t>TOTAL EURSGD</t>
  </si>
  <si>
    <t>TOTAL EURUSD</t>
  </si>
  <si>
    <t>GRAND TOTAL</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</si>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</sst>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
      <patternFill patternType="solid">
        <fgColor theme="9" tint="0.59999389629810485"/>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169" fontId="40" fillId="32" borderId="0" xfId="142" applyNumberFormat="1" applyFont="1" applyFill="1" applyAlignment="1">
      <alignment horizontal="center" vertical="center"/>
    </xf>
    <xf numFmtId="0" fontId="1" fillId="32" borderId="0" xfId="142" applyFill="1"/>
    <xf numFmtId="171" fontId="40" fillId="32" borderId="0" xfId="142" applyNumberFormat="1" applyFont="1" applyFill="1" applyAlignment="1">
      <alignment horizontal="center" vertical="center"/>
    </xf>
    <xf numFmtId="164" fontId="40" fillId="32" borderId="0" xfId="142" applyNumberFormat="1" applyFont="1" applyFill="1" applyAlignment="1">
      <alignment horizontal="center" vertical="center"/>
    </xf>
    <xf numFmtId="0" fontId="1" fillId="0" borderId="0" xfId="142"/>
    <xf numFmtId="164" fontId="48" fillId="31" borderId="12" xfId="106" applyFont="1" applyFill="1" applyBorder="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93204E5D-3D6F-4602-BF48-98BD1491B5FD}"/>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05"/>
  <sheetViews>
    <sheetView showGridLines="0" tabSelected="1" zoomScaleNormal="100" workbookViewId="0">
      <pane ySplit="13" topLeftCell="A14" activePane="bottomLeft" state="frozen"/>
      <selection pane="bottomLeft" activeCell="AH36" sqref="AH3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35" customWidth="1"/>
    <col min="34" max="34" width="12.28515625" style="135" bestFit="1" customWidth="1"/>
  </cols>
  <sheetData>
    <row r="1" spans="1:34"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115" t="s">
        <v>76</v>
      </c>
      <c r="AF1" s="116">
        <v>1.1698</v>
      </c>
      <c r="AG1" s="117"/>
      <c r="AH1" s="118"/>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115" t="s">
        <v>50</v>
      </c>
      <c r="AF2" s="119">
        <v>27.251000000000001</v>
      </c>
      <c r="AG2" s="120"/>
      <c r="AH2" s="118"/>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115" t="s">
        <v>61</v>
      </c>
      <c r="AF3" s="116">
        <v>4.6222000000000003</v>
      </c>
      <c r="AG3" s="121"/>
      <c r="AH3" s="118"/>
    </row>
    <row r="4" spans="1:34" s="7" customFormat="1" ht="15.75"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c r="AE4" s="115" t="s">
        <v>40</v>
      </c>
      <c r="AF4" s="116">
        <v>1.0698000000000001</v>
      </c>
      <c r="AG4" s="121"/>
      <c r="AH4" s="118"/>
    </row>
    <row r="5" spans="1:34" s="7" customFormat="1" ht="15.75"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c r="AE5" s="115" t="s">
        <v>73</v>
      </c>
      <c r="AF5" s="116">
        <v>1.5952</v>
      </c>
      <c r="AG5" s="121"/>
      <c r="AH5" s="118"/>
    </row>
    <row r="6" spans="1:34" s="7" customFormat="1" ht="15.75" x14ac:dyDescent="0.25">
      <c r="B6" s="13"/>
      <c r="C6" s="13"/>
      <c r="D6" s="12"/>
      <c r="E6" s="36"/>
      <c r="F6" s="36"/>
      <c r="G6" s="36"/>
      <c r="H6" s="9"/>
      <c r="I6" s="9"/>
      <c r="J6" s="9"/>
      <c r="K6" s="39"/>
      <c r="L6" s="9"/>
      <c r="M6" s="9"/>
      <c r="N6" s="9"/>
      <c r="O6" s="39"/>
      <c r="P6" s="39"/>
      <c r="Q6" s="9"/>
      <c r="R6" s="79"/>
      <c r="S6" s="83"/>
      <c r="T6" s="83"/>
      <c r="U6" s="10"/>
      <c r="V6" s="71"/>
      <c r="W6" s="71"/>
      <c r="X6" s="43"/>
      <c r="Y6" s="43"/>
      <c r="Z6" s="42"/>
      <c r="AA6" s="42"/>
      <c r="AC6" s="13"/>
      <c r="AE6" s="115" t="s">
        <v>36</v>
      </c>
      <c r="AF6" s="116">
        <v>0.43919999999999998</v>
      </c>
      <c r="AG6" s="121"/>
      <c r="AH6" s="118"/>
    </row>
    <row r="7" spans="1:34" s="7" customFormat="1" ht="15.75" x14ac:dyDescent="0.25">
      <c r="B7" s="13"/>
      <c r="C7" s="13"/>
      <c r="D7" s="12"/>
      <c r="E7" s="36"/>
      <c r="F7" s="36"/>
      <c r="G7" s="36"/>
      <c r="H7" s="9"/>
      <c r="I7" s="9"/>
      <c r="J7" s="9"/>
      <c r="K7" s="39"/>
      <c r="L7" s="9"/>
      <c r="M7" s="9"/>
      <c r="N7" s="9"/>
      <c r="O7" s="39"/>
      <c r="P7" s="39"/>
      <c r="Q7" s="9"/>
      <c r="R7" s="79"/>
      <c r="S7" s="83"/>
      <c r="T7" s="83"/>
      <c r="U7" s="10"/>
      <c r="V7" s="71"/>
      <c r="W7" s="71"/>
      <c r="X7" s="43"/>
      <c r="Y7" s="43"/>
      <c r="Z7" s="42"/>
      <c r="AA7" s="42"/>
      <c r="AC7" s="13"/>
      <c r="AE7" s="115" t="s">
        <v>70</v>
      </c>
      <c r="AF7" s="116">
        <v>92.437299999999993</v>
      </c>
      <c r="AG7" s="121"/>
      <c r="AH7" s="118"/>
    </row>
    <row r="8" spans="1:34" s="7" customFormat="1" ht="15.75" x14ac:dyDescent="0.25">
      <c r="B8" s="13"/>
      <c r="C8" s="13"/>
      <c r="D8" s="12"/>
      <c r="E8" s="36"/>
      <c r="F8" s="36"/>
      <c r="G8" s="36"/>
      <c r="H8" s="9"/>
      <c r="I8" s="9"/>
      <c r="J8" s="9"/>
      <c r="K8" s="39"/>
      <c r="L8" s="9"/>
      <c r="M8" s="9"/>
      <c r="N8" s="9"/>
      <c r="O8" s="39"/>
      <c r="P8" s="39"/>
      <c r="Q8" s="9"/>
      <c r="R8" s="79"/>
      <c r="S8" s="83"/>
      <c r="T8" s="83"/>
      <c r="U8" s="10"/>
      <c r="V8" s="71"/>
      <c r="W8" s="71"/>
      <c r="X8" s="43"/>
      <c r="Y8" s="43"/>
      <c r="Z8" s="42"/>
      <c r="AA8" s="42"/>
      <c r="AC8" s="13"/>
      <c r="AE8" s="115" t="s">
        <v>31</v>
      </c>
      <c r="AF8" s="116">
        <v>4.2778999999999998</v>
      </c>
      <c r="AG8" s="121"/>
      <c r="AH8" s="118"/>
    </row>
    <row r="9" spans="1:34" s="7" customFormat="1" ht="15.75" x14ac:dyDescent="0.25">
      <c r="B9" s="13"/>
      <c r="C9" s="13"/>
      <c r="D9" s="12"/>
      <c r="E9" s="36"/>
      <c r="F9" s="36"/>
      <c r="G9" s="36"/>
      <c r="H9" s="9"/>
      <c r="I9" s="9"/>
      <c r="J9" s="9"/>
      <c r="K9" s="39"/>
      <c r="L9" s="9"/>
      <c r="M9" s="9"/>
      <c r="N9" s="9"/>
      <c r="O9" s="39"/>
      <c r="P9" s="39"/>
      <c r="Q9" s="9"/>
      <c r="R9" s="79"/>
      <c r="S9" s="83"/>
      <c r="T9" s="83"/>
      <c r="U9" s="10"/>
      <c r="V9" s="71"/>
      <c r="W9" s="71"/>
      <c r="X9" s="43"/>
      <c r="Y9" s="43"/>
      <c r="Z9" s="42"/>
      <c r="AA9" s="42"/>
      <c r="AC9" s="13"/>
      <c r="AE9" s="115" t="s">
        <v>58</v>
      </c>
      <c r="AF9" s="116">
        <v>24.816099999999999</v>
      </c>
      <c r="AG9" s="121"/>
      <c r="AH9" s="118"/>
    </row>
    <row r="10" spans="1:34" s="7" customFormat="1" ht="6" customHeight="1" x14ac:dyDescent="0.25">
      <c r="B10" s="13"/>
      <c r="C10" s="13"/>
      <c r="D10" s="12"/>
      <c r="E10" s="36"/>
      <c r="F10" s="36"/>
      <c r="G10" s="36"/>
      <c r="H10" s="9"/>
      <c r="I10" s="9"/>
      <c r="J10" s="9"/>
      <c r="K10" s="39"/>
      <c r="L10" s="9"/>
      <c r="M10" s="9"/>
      <c r="N10" s="9"/>
      <c r="O10" s="39"/>
      <c r="P10" s="39"/>
      <c r="Q10" s="9"/>
      <c r="R10" s="79"/>
      <c r="S10" s="83"/>
      <c r="T10" s="83"/>
      <c r="U10" s="10"/>
      <c r="V10" s="71"/>
      <c r="W10" s="71"/>
      <c r="X10" s="43"/>
      <c r="Y10" s="43"/>
      <c r="Z10" s="42"/>
      <c r="AA10" s="42"/>
      <c r="AC10" s="13"/>
      <c r="AE10" s="118"/>
      <c r="AF10" s="118"/>
      <c r="AG10" s="117"/>
      <c r="AH10" s="118"/>
    </row>
    <row r="11" spans="1:34" s="14" customFormat="1" x14ac:dyDescent="0.2">
      <c r="A11" s="101" t="s">
        <v>0</v>
      </c>
      <c r="B11" s="104" t="s">
        <v>1</v>
      </c>
      <c r="C11" s="104" t="s">
        <v>2</v>
      </c>
      <c r="D11" s="104" t="s">
        <v>3</v>
      </c>
      <c r="E11" s="95" t="s">
        <v>4</v>
      </c>
      <c r="F11" s="95" t="s">
        <v>5</v>
      </c>
      <c r="G11" s="95" t="s">
        <v>6</v>
      </c>
      <c r="H11" s="89" t="s">
        <v>7</v>
      </c>
      <c r="I11" s="98" t="s">
        <v>8</v>
      </c>
      <c r="J11" s="89" t="s">
        <v>9</v>
      </c>
      <c r="K11" s="90"/>
      <c r="L11" s="89" t="s">
        <v>7</v>
      </c>
      <c r="M11" s="98" t="s">
        <v>8</v>
      </c>
      <c r="N11" s="89" t="s">
        <v>10</v>
      </c>
      <c r="O11" s="90"/>
      <c r="P11" s="98" t="s">
        <v>20</v>
      </c>
      <c r="Q11" s="89" t="s">
        <v>11</v>
      </c>
      <c r="R11" s="90"/>
      <c r="S11" s="89" t="s">
        <v>19</v>
      </c>
      <c r="T11" s="90"/>
      <c r="U11" s="45"/>
      <c r="V11" s="105" t="s">
        <v>12</v>
      </c>
      <c r="W11" s="106"/>
      <c r="X11" s="106"/>
      <c r="Y11" s="106"/>
      <c r="Z11" s="106"/>
      <c r="AA11" s="107"/>
      <c r="AC11" s="104" t="s">
        <v>18</v>
      </c>
      <c r="AE11" s="122" t="s">
        <v>88</v>
      </c>
      <c r="AF11" s="122" t="s">
        <v>89</v>
      </c>
      <c r="AG11" s="122" t="s">
        <v>90</v>
      </c>
      <c r="AH11" s="122" t="s">
        <v>91</v>
      </c>
    </row>
    <row r="12" spans="1:34" s="14" customFormat="1" x14ac:dyDescent="0.2">
      <c r="A12" s="102"/>
      <c r="B12" s="104"/>
      <c r="C12" s="104"/>
      <c r="D12" s="104"/>
      <c r="E12" s="96"/>
      <c r="F12" s="96"/>
      <c r="G12" s="96"/>
      <c r="H12" s="91"/>
      <c r="I12" s="99"/>
      <c r="J12" s="91"/>
      <c r="K12" s="92"/>
      <c r="L12" s="91"/>
      <c r="M12" s="99"/>
      <c r="N12" s="91"/>
      <c r="O12" s="92"/>
      <c r="P12" s="99"/>
      <c r="Q12" s="91"/>
      <c r="R12" s="92"/>
      <c r="S12" s="91"/>
      <c r="T12" s="92"/>
      <c r="U12" s="45"/>
      <c r="V12" s="108" t="s">
        <v>13</v>
      </c>
      <c r="W12" s="108" t="s">
        <v>14</v>
      </c>
      <c r="X12" s="105" t="s">
        <v>29</v>
      </c>
      <c r="Y12" s="106"/>
      <c r="Z12" s="106"/>
      <c r="AA12" s="107"/>
      <c r="AC12" s="104"/>
      <c r="AE12" s="123"/>
      <c r="AF12" s="123"/>
      <c r="AG12" s="123"/>
      <c r="AH12" s="123"/>
    </row>
    <row r="13" spans="1:34" s="14" customFormat="1" x14ac:dyDescent="0.2">
      <c r="A13" s="103"/>
      <c r="B13" s="104"/>
      <c r="C13" s="104"/>
      <c r="D13" s="104"/>
      <c r="E13" s="97"/>
      <c r="F13" s="97"/>
      <c r="G13" s="97"/>
      <c r="H13" s="93"/>
      <c r="I13" s="100"/>
      <c r="J13" s="93"/>
      <c r="K13" s="94"/>
      <c r="L13" s="93"/>
      <c r="M13" s="100"/>
      <c r="N13" s="93"/>
      <c r="O13" s="94"/>
      <c r="P13" s="100"/>
      <c r="Q13" s="93"/>
      <c r="R13" s="94"/>
      <c r="S13" s="93"/>
      <c r="T13" s="94"/>
      <c r="U13" s="45"/>
      <c r="V13" s="109"/>
      <c r="W13" s="109"/>
      <c r="X13" s="110" t="s">
        <v>15</v>
      </c>
      <c r="Y13" s="111"/>
      <c r="Z13" s="44" t="s">
        <v>16</v>
      </c>
      <c r="AA13" s="44" t="s">
        <v>17</v>
      </c>
      <c r="AC13" s="104"/>
      <c r="AE13" s="124"/>
      <c r="AF13" s="124"/>
      <c r="AG13" s="124"/>
      <c r="AH13" s="124"/>
    </row>
    <row r="14" spans="1:34" x14ac:dyDescent="0.2">
      <c r="A14" s="53"/>
      <c r="B14" s="53"/>
      <c r="C14" s="53"/>
      <c r="D14" s="53"/>
      <c r="E14" s="59"/>
      <c r="F14" s="59"/>
      <c r="G14" s="59"/>
      <c r="H14" s="53"/>
      <c r="I14" s="53"/>
      <c r="J14" s="53"/>
      <c r="K14" s="64"/>
      <c r="L14" s="53"/>
      <c r="M14" s="53"/>
      <c r="N14" s="53"/>
      <c r="O14" s="64"/>
      <c r="P14" s="53"/>
      <c r="Q14" s="53"/>
      <c r="R14" s="72"/>
      <c r="S14" s="64"/>
      <c r="T14" s="64"/>
      <c r="U14" s="53"/>
      <c r="V14" s="72"/>
      <c r="W14" s="72"/>
      <c r="X14" s="64"/>
      <c r="Y14" s="64"/>
      <c r="Z14" s="64"/>
      <c r="AA14" s="64"/>
      <c r="AB14" s="53"/>
      <c r="AC14" s="54"/>
      <c r="AE14" s="125"/>
      <c r="AF14" s="125"/>
      <c r="AG14" s="126"/>
      <c r="AH14" s="125"/>
    </row>
    <row r="15" spans="1:34" s="46" customFormat="1" x14ac:dyDescent="0.2">
      <c r="A15" s="48">
        <v>2020</v>
      </c>
      <c r="B15" s="48" t="s">
        <v>24</v>
      </c>
      <c r="C15" s="48">
        <v>415</v>
      </c>
      <c r="D15" s="48" t="s">
        <v>26</v>
      </c>
      <c r="E15" s="60">
        <v>44133</v>
      </c>
      <c r="F15" s="60"/>
      <c r="G15" s="60">
        <v>44137</v>
      </c>
      <c r="H15" s="48" t="s">
        <v>27</v>
      </c>
      <c r="I15" s="48" t="s">
        <v>28</v>
      </c>
      <c r="J15" s="48" t="s">
        <v>29</v>
      </c>
      <c r="K15" s="85">
        <v>-278454.57709711097</v>
      </c>
      <c r="L15" s="48" t="s">
        <v>32</v>
      </c>
      <c r="M15" s="48" t="s">
        <v>28</v>
      </c>
      <c r="N15" s="48" t="s">
        <v>30</v>
      </c>
      <c r="O15" s="65">
        <v>1200000</v>
      </c>
      <c r="P15" s="48"/>
      <c r="Q15" s="48" t="s">
        <v>31</v>
      </c>
      <c r="R15" s="73">
        <v>4.3094999999999999</v>
      </c>
      <c r="S15" s="65"/>
      <c r="T15" s="65">
        <v>0</v>
      </c>
      <c r="U15" s="48"/>
      <c r="V15" s="73">
        <v>4.2779215944999995</v>
      </c>
      <c r="W15" s="73">
        <v>4.2779215944999995</v>
      </c>
      <c r="X15" s="65">
        <v>0</v>
      </c>
      <c r="Y15" s="65">
        <v>0</v>
      </c>
      <c r="Z15" s="65">
        <v>0</v>
      </c>
      <c r="AA15" s="65">
        <v>0</v>
      </c>
      <c r="AB15" s="48"/>
      <c r="AC15" s="55" t="s">
        <v>25</v>
      </c>
      <c r="AE15" s="127">
        <f>IF(Q15&lt;&gt;"",VLOOKUP(Q15,$AE$1:$AF$9,2,FALSE),"")</f>
        <v>4.2778999999999998</v>
      </c>
      <c r="AF15" s="127">
        <f>IF(AE15&lt;&gt;"",AE15+W15-V15,"")</f>
        <v>4.2778999999999998</v>
      </c>
      <c r="AG15" s="128">
        <f>IF(AF15&lt;&gt;"",X15/(O15/W15+K15),"")</f>
        <v>0</v>
      </c>
      <c r="AH15" s="129">
        <f>IF(AF15&lt;&gt;"",(O15/AF15+K15)*AG15,"")</f>
        <v>0</v>
      </c>
    </row>
    <row r="16" spans="1:34" s="47" customFormat="1" x14ac:dyDescent="0.2">
      <c r="A16" s="49"/>
      <c r="B16" s="49"/>
      <c r="C16" s="49"/>
      <c r="D16" s="49"/>
      <c r="E16" s="61"/>
      <c r="F16" s="61"/>
      <c r="G16" s="61"/>
      <c r="H16" s="49"/>
      <c r="I16" s="49"/>
      <c r="J16" s="49"/>
      <c r="K16" s="86">
        <v>-278454.57709711097</v>
      </c>
      <c r="L16" s="49"/>
      <c r="M16" s="49"/>
      <c r="N16" s="49"/>
      <c r="O16" s="66">
        <v>1200000</v>
      </c>
      <c r="P16" s="49"/>
      <c r="Q16" s="49"/>
      <c r="R16" s="74">
        <v>4.3095000000000008</v>
      </c>
      <c r="S16" s="66"/>
      <c r="T16" s="66"/>
      <c r="U16" s="49"/>
      <c r="V16" s="74"/>
      <c r="W16" s="74"/>
      <c r="X16" s="66">
        <v>0</v>
      </c>
      <c r="Y16" s="66">
        <v>0</v>
      </c>
      <c r="Z16" s="66">
        <v>0</v>
      </c>
      <c r="AA16" s="66">
        <v>0</v>
      </c>
      <c r="AB16" s="49"/>
      <c r="AC16" s="56"/>
      <c r="AE16" s="127"/>
      <c r="AF16" s="127"/>
      <c r="AG16" s="128"/>
      <c r="AH16" s="129"/>
    </row>
    <row r="17" spans="1:34" s="47" customFormat="1" x14ac:dyDescent="0.2">
      <c r="A17" s="49"/>
      <c r="B17" s="49"/>
      <c r="C17" s="49"/>
      <c r="D17" s="49"/>
      <c r="E17" s="61"/>
      <c r="F17" s="61"/>
      <c r="G17" s="61"/>
      <c r="H17" s="49"/>
      <c r="I17" s="49"/>
      <c r="J17" s="49"/>
      <c r="K17" s="66"/>
      <c r="L17" s="49"/>
      <c r="M17" s="49"/>
      <c r="N17" s="49"/>
      <c r="O17" s="66"/>
      <c r="P17" s="49"/>
      <c r="Q17" s="49"/>
      <c r="R17" s="74"/>
      <c r="S17" s="66"/>
      <c r="T17" s="66"/>
      <c r="U17" s="49"/>
      <c r="V17" s="74"/>
      <c r="W17" s="74"/>
      <c r="X17" s="66"/>
      <c r="Y17" s="66"/>
      <c r="Z17" s="66"/>
      <c r="AA17" s="66"/>
      <c r="AB17" s="49"/>
      <c r="AC17" s="56"/>
      <c r="AE17" s="127"/>
      <c r="AF17" s="127"/>
      <c r="AG17" s="128"/>
      <c r="AH17" s="129"/>
    </row>
    <row r="18" spans="1:34" s="46" customFormat="1" x14ac:dyDescent="0.2">
      <c r="A18" s="48">
        <v>2021</v>
      </c>
      <c r="B18" s="48" t="s">
        <v>24</v>
      </c>
      <c r="C18" s="48">
        <v>416</v>
      </c>
      <c r="D18" s="48" t="s">
        <v>26</v>
      </c>
      <c r="E18" s="60">
        <v>44133</v>
      </c>
      <c r="F18" s="60"/>
      <c r="G18" s="60">
        <v>44301</v>
      </c>
      <c r="H18" s="48" t="s">
        <v>32</v>
      </c>
      <c r="I18" s="48" t="s">
        <v>33</v>
      </c>
      <c r="J18" s="48" t="s">
        <v>29</v>
      </c>
      <c r="K18" s="65">
        <v>277339.68379578198</v>
      </c>
      <c r="L18" s="48" t="s">
        <v>27</v>
      </c>
      <c r="M18" s="48" t="s">
        <v>33</v>
      </c>
      <c r="N18" s="48" t="s">
        <v>30</v>
      </c>
      <c r="O18" s="85">
        <v>-1200000</v>
      </c>
      <c r="P18" s="48"/>
      <c r="Q18" s="48" t="s">
        <v>31</v>
      </c>
      <c r="R18" s="73">
        <v>4.3268240000000002</v>
      </c>
      <c r="S18" s="65"/>
      <c r="T18" s="65">
        <v>0</v>
      </c>
      <c r="U18" s="48"/>
      <c r="V18" s="73">
        <v>4.2779215944999995</v>
      </c>
      <c r="W18" s="73">
        <v>4.2950722472509737</v>
      </c>
      <c r="X18" s="85">
        <v>-2054.1445913027519</v>
      </c>
      <c r="Y18" s="85">
        <v>-2054.1445913027519</v>
      </c>
      <c r="Z18" s="85">
        <v>-2054.1445913027519</v>
      </c>
      <c r="AA18" s="65">
        <v>0</v>
      </c>
      <c r="AB18" s="48"/>
      <c r="AC18" s="55" t="s">
        <v>25</v>
      </c>
      <c r="AE18" s="127">
        <f>IF(Q18&lt;&gt;"",VLOOKUP(Q18,$AE$1:$AF$9,2,FALSE),"")</f>
        <v>4.2778999999999998</v>
      </c>
      <c r="AF18" s="127">
        <f>IF(AE18&lt;&gt;"",AE18+W18-V18,"")</f>
        <v>4.295050652750974</v>
      </c>
      <c r="AG18" s="128">
        <f t="shared" ref="AG18" si="0">IF(AF18&lt;&gt;"",X18/(O18/W18+K18),"")</f>
        <v>1.0018939721403339</v>
      </c>
      <c r="AH18" s="129">
        <f t="shared" ref="AH18" si="1">IF(AF18&lt;&gt;"",(O18/AF18+K18)*AG18,"")</f>
        <v>-2055.551958418338</v>
      </c>
    </row>
    <row r="19" spans="1:34" s="47" customFormat="1" x14ac:dyDescent="0.2">
      <c r="A19" s="49"/>
      <c r="B19" s="49"/>
      <c r="C19" s="49"/>
      <c r="D19" s="49"/>
      <c r="E19" s="61"/>
      <c r="F19" s="61"/>
      <c r="G19" s="61"/>
      <c r="H19" s="49"/>
      <c r="I19" s="49"/>
      <c r="J19" s="49"/>
      <c r="K19" s="66">
        <v>277339.68379578198</v>
      </c>
      <c r="L19" s="49"/>
      <c r="M19" s="49"/>
      <c r="N19" s="49"/>
      <c r="O19" s="86">
        <v>-1200000</v>
      </c>
      <c r="P19" s="49"/>
      <c r="Q19" s="49"/>
      <c r="R19" s="74">
        <v>4.3268239999999976</v>
      </c>
      <c r="S19" s="66"/>
      <c r="T19" s="66"/>
      <c r="U19" s="49"/>
      <c r="V19" s="74"/>
      <c r="W19" s="74"/>
      <c r="X19" s="86">
        <v>-2054.1445913027519</v>
      </c>
      <c r="Y19" s="86">
        <v>-2054.1445913027519</v>
      </c>
      <c r="Z19" s="86">
        <v>-2054.1445913027519</v>
      </c>
      <c r="AA19" s="66">
        <v>0</v>
      </c>
      <c r="AB19" s="49"/>
      <c r="AC19" s="56"/>
      <c r="AE19" s="127"/>
      <c r="AF19" s="127"/>
      <c r="AG19" s="128"/>
      <c r="AH19" s="128"/>
    </row>
    <row r="20" spans="1:34" s="47" customFormat="1" x14ac:dyDescent="0.2">
      <c r="A20" s="49"/>
      <c r="B20" s="49"/>
      <c r="C20" s="49"/>
      <c r="D20" s="49"/>
      <c r="E20" s="61"/>
      <c r="F20" s="61"/>
      <c r="G20" s="61"/>
      <c r="H20" s="49"/>
      <c r="I20" s="49"/>
      <c r="J20" s="49"/>
      <c r="K20" s="66"/>
      <c r="L20" s="49"/>
      <c r="M20" s="49"/>
      <c r="N20" s="49"/>
      <c r="O20" s="66"/>
      <c r="P20" s="49"/>
      <c r="Q20" s="49"/>
      <c r="R20" s="74"/>
      <c r="S20" s="66"/>
      <c r="T20" s="66"/>
      <c r="U20" s="49"/>
      <c r="V20" s="74"/>
      <c r="W20" s="74"/>
      <c r="X20" s="66"/>
      <c r="Y20" s="66"/>
      <c r="Z20" s="66"/>
      <c r="AA20" s="66"/>
      <c r="AB20" s="49"/>
      <c r="AC20" s="56"/>
      <c r="AE20" s="127"/>
      <c r="AF20" s="127"/>
      <c r="AG20" s="128"/>
      <c r="AH20" s="129"/>
    </row>
    <row r="21" spans="1:34" s="47" customFormat="1" x14ac:dyDescent="0.2">
      <c r="A21" s="49"/>
      <c r="B21" s="49"/>
      <c r="C21" s="49"/>
      <c r="D21" s="49"/>
      <c r="E21" s="61"/>
      <c r="F21" s="61"/>
      <c r="G21" s="61"/>
      <c r="H21" s="49"/>
      <c r="I21" s="49" t="s">
        <v>78</v>
      </c>
      <c r="J21" s="49"/>
      <c r="K21" s="87">
        <v>-1114.8933013289934</v>
      </c>
      <c r="L21" s="50"/>
      <c r="M21" s="50"/>
      <c r="N21" s="50"/>
      <c r="O21" s="67">
        <v>0</v>
      </c>
      <c r="P21" s="50"/>
      <c r="Q21" s="50"/>
      <c r="R21" s="75">
        <v>0</v>
      </c>
      <c r="S21" s="67"/>
      <c r="T21" s="67"/>
      <c r="U21" s="50"/>
      <c r="V21" s="75"/>
      <c r="W21" s="75"/>
      <c r="X21" s="87">
        <v>-2054.1445913027519</v>
      </c>
      <c r="Y21" s="87">
        <v>-2054.1445913027519</v>
      </c>
      <c r="Z21" s="87">
        <v>-2054.1445913027519</v>
      </c>
      <c r="AA21" s="67">
        <v>0</v>
      </c>
      <c r="AB21" s="50"/>
      <c r="AC21" s="56"/>
      <c r="AE21" s="127"/>
      <c r="AF21" s="127"/>
      <c r="AG21" s="128"/>
      <c r="AH21" s="130">
        <f>SUM(AH15:AH18)</f>
        <v>-2055.551958418338</v>
      </c>
    </row>
    <row r="22" spans="1:34" s="47" customFormat="1" x14ac:dyDescent="0.2">
      <c r="A22" s="49"/>
      <c r="B22" s="49"/>
      <c r="C22" s="49"/>
      <c r="D22" s="49"/>
      <c r="E22" s="61"/>
      <c r="F22" s="61"/>
      <c r="G22" s="61"/>
      <c r="H22" s="49"/>
      <c r="I22" s="49"/>
      <c r="J22" s="49"/>
      <c r="K22" s="66"/>
      <c r="L22" s="49"/>
      <c r="M22" s="49"/>
      <c r="N22" s="49"/>
      <c r="O22" s="66"/>
      <c r="P22" s="49"/>
      <c r="Q22" s="49"/>
      <c r="R22" s="74"/>
      <c r="S22" s="66"/>
      <c r="T22" s="66"/>
      <c r="U22" s="49"/>
      <c r="V22" s="74"/>
      <c r="W22" s="74"/>
      <c r="X22" s="66"/>
      <c r="Y22" s="66"/>
      <c r="Z22" s="66"/>
      <c r="AA22" s="66"/>
      <c r="AB22" s="49"/>
      <c r="AC22" s="56"/>
      <c r="AE22" s="127"/>
      <c r="AF22" s="127"/>
      <c r="AG22" s="128"/>
      <c r="AH22" s="129"/>
    </row>
    <row r="23" spans="1:34" s="46" customFormat="1" x14ac:dyDescent="0.2">
      <c r="A23" s="51">
        <v>2020</v>
      </c>
      <c r="B23" s="51" t="s">
        <v>34</v>
      </c>
      <c r="C23" s="51">
        <v>379</v>
      </c>
      <c r="D23" s="51" t="s">
        <v>26</v>
      </c>
      <c r="E23" s="62">
        <v>43997</v>
      </c>
      <c r="F23" s="62"/>
      <c r="G23" s="62">
        <v>44151</v>
      </c>
      <c r="H23" s="51" t="s">
        <v>27</v>
      </c>
      <c r="I23" s="51" t="s">
        <v>33</v>
      </c>
      <c r="J23" s="51" t="s">
        <v>29</v>
      </c>
      <c r="K23" s="88">
        <v>-234899.210621203</v>
      </c>
      <c r="L23" s="51" t="s">
        <v>32</v>
      </c>
      <c r="M23" s="51" t="s">
        <v>33</v>
      </c>
      <c r="N23" s="51" t="s">
        <v>35</v>
      </c>
      <c r="O23" s="68">
        <v>100000</v>
      </c>
      <c r="P23" s="51"/>
      <c r="Q23" s="51" t="s">
        <v>36</v>
      </c>
      <c r="R23" s="76">
        <v>0.4257145</v>
      </c>
      <c r="S23" s="68"/>
      <c r="T23" s="68">
        <v>0</v>
      </c>
      <c r="U23" s="51"/>
      <c r="V23" s="76">
        <v>0.43915390549999994</v>
      </c>
      <c r="W23" s="76">
        <v>0.43941279860634547</v>
      </c>
      <c r="X23" s="88">
        <v>-7321.9211269514281</v>
      </c>
      <c r="Y23" s="88">
        <v>-7321.9211269514281</v>
      </c>
      <c r="Z23" s="88">
        <v>-7321.9211269514281</v>
      </c>
      <c r="AA23" s="68">
        <v>0</v>
      </c>
      <c r="AB23" s="51"/>
      <c r="AC23" s="57" t="s">
        <v>25</v>
      </c>
      <c r="AE23" s="127">
        <f>IF(Q23&lt;&gt;"",VLOOKUP(Q23,$AE$1:$AF$9,2,FALSE),"")</f>
        <v>0.43919999999999998</v>
      </c>
      <c r="AF23" s="127">
        <f t="shared" ref="AF23" si="2">IF(AE23&lt;&gt;"",AE23+W23-V23,"")</f>
        <v>0.43945889310634551</v>
      </c>
      <c r="AG23" s="128">
        <f>IF(AF23&lt;&gt;"",X23/(O23/W23+K23),"")</f>
        <v>0.99988386933288487</v>
      </c>
      <c r="AH23" s="129">
        <f t="shared" ref="AH23:AH24" si="3">IF(AF23&lt;&gt;"",(O23/AF23+K23)*AG23,"")</f>
        <v>-7345.7886697937092</v>
      </c>
    </row>
    <row r="24" spans="1:34" s="46" customFormat="1" x14ac:dyDescent="0.2">
      <c r="A24" s="48">
        <v>2020</v>
      </c>
      <c r="B24" s="48" t="s">
        <v>37</v>
      </c>
      <c r="C24" s="48">
        <v>381</v>
      </c>
      <c r="D24" s="48" t="s">
        <v>26</v>
      </c>
      <c r="E24" s="60">
        <v>43997</v>
      </c>
      <c r="F24" s="60"/>
      <c r="G24" s="60">
        <v>44151</v>
      </c>
      <c r="H24" s="48" t="s">
        <v>32</v>
      </c>
      <c r="I24" s="48" t="s">
        <v>33</v>
      </c>
      <c r="J24" s="48" t="s">
        <v>29</v>
      </c>
      <c r="K24" s="65">
        <v>234200.648595276</v>
      </c>
      <c r="L24" s="48" t="s">
        <v>27</v>
      </c>
      <c r="M24" s="48" t="s">
        <v>33</v>
      </c>
      <c r="N24" s="48" t="s">
        <v>35</v>
      </c>
      <c r="O24" s="85">
        <v>-100000</v>
      </c>
      <c r="P24" s="48"/>
      <c r="Q24" s="48" t="s">
        <v>36</v>
      </c>
      <c r="R24" s="73">
        <v>0.42698429999999998</v>
      </c>
      <c r="S24" s="65"/>
      <c r="T24" s="65">
        <v>0</v>
      </c>
      <c r="U24" s="48"/>
      <c r="V24" s="73">
        <v>0.43915390549999994</v>
      </c>
      <c r="W24" s="73">
        <v>0.43941279860634547</v>
      </c>
      <c r="X24" s="65">
        <v>6623.4402254990282</v>
      </c>
      <c r="Y24" s="65">
        <v>6623.4402254990282</v>
      </c>
      <c r="Z24" s="65">
        <v>6623.4402254990282</v>
      </c>
      <c r="AA24" s="65">
        <v>0</v>
      </c>
      <c r="AB24" s="48"/>
      <c r="AC24" s="55" t="s">
        <v>25</v>
      </c>
      <c r="AE24" s="127">
        <f>IF(Q24&lt;&gt;"",VLOOKUP(Q24,$AE$1:$AF$9,2,FALSE),"")</f>
        <v>0.43919999999999998</v>
      </c>
      <c r="AF24" s="127">
        <f>IF(AE24&lt;&gt;"",AE24+W24-V24,"")</f>
        <v>0.43945889310634551</v>
      </c>
      <c r="AG24" s="128">
        <f t="shared" ref="AG24:AG31" si="4">IF(AF24&lt;&gt;"",X24/(O24/W24+K24),"")</f>
        <v>0.99988386933296258</v>
      </c>
      <c r="AH24" s="129">
        <f t="shared" si="3"/>
        <v>6647.3077683413103</v>
      </c>
    </row>
    <row r="25" spans="1:34" s="47" customFormat="1" x14ac:dyDescent="0.2">
      <c r="A25" s="49"/>
      <c r="B25" s="49"/>
      <c r="C25" s="49"/>
      <c r="D25" s="49"/>
      <c r="E25" s="61"/>
      <c r="F25" s="61"/>
      <c r="G25" s="61"/>
      <c r="H25" s="49"/>
      <c r="I25" s="49"/>
      <c r="J25" s="49"/>
      <c r="K25" s="86">
        <v>-698.5620259270072</v>
      </c>
      <c r="L25" s="49"/>
      <c r="M25" s="49"/>
      <c r="N25" s="49"/>
      <c r="O25" s="66">
        <v>0</v>
      </c>
      <c r="P25" s="49"/>
      <c r="Q25" s="49"/>
      <c r="R25" s="74">
        <v>0</v>
      </c>
      <c r="S25" s="66"/>
      <c r="T25" s="66"/>
      <c r="U25" s="49"/>
      <c r="V25" s="74"/>
      <c r="W25" s="74"/>
      <c r="X25" s="86">
        <v>-698.48090145239985</v>
      </c>
      <c r="Y25" s="86">
        <v>-698.48090145239985</v>
      </c>
      <c r="Z25" s="86">
        <v>-698.48090145239985</v>
      </c>
      <c r="AA25" s="66">
        <v>0</v>
      </c>
      <c r="AB25" s="49"/>
      <c r="AC25" s="56"/>
      <c r="AE25" s="127"/>
      <c r="AF25" s="127"/>
      <c r="AG25" s="128"/>
      <c r="AH25" s="129"/>
    </row>
    <row r="26" spans="1:34" s="47" customFormat="1" x14ac:dyDescent="0.2">
      <c r="A26" s="49"/>
      <c r="B26" s="49"/>
      <c r="C26" s="49"/>
      <c r="D26" s="49"/>
      <c r="E26" s="61"/>
      <c r="F26" s="61"/>
      <c r="G26" s="61"/>
      <c r="H26" s="49"/>
      <c r="I26" s="49"/>
      <c r="J26" s="49"/>
      <c r="K26" s="66"/>
      <c r="L26" s="49"/>
      <c r="M26" s="49"/>
      <c r="N26" s="49"/>
      <c r="O26" s="66"/>
      <c r="P26" s="49"/>
      <c r="Q26" s="49"/>
      <c r="R26" s="74"/>
      <c r="S26" s="66"/>
      <c r="T26" s="66"/>
      <c r="U26" s="49"/>
      <c r="V26" s="74"/>
      <c r="W26" s="74"/>
      <c r="X26" s="66"/>
      <c r="Y26" s="66"/>
      <c r="Z26" s="66"/>
      <c r="AA26" s="66"/>
      <c r="AB26" s="49"/>
      <c r="AC26" s="56"/>
      <c r="AE26" s="127"/>
      <c r="AF26" s="127"/>
      <c r="AG26" s="128"/>
      <c r="AH26" s="129"/>
    </row>
    <row r="27" spans="1:34" s="47" customFormat="1" x14ac:dyDescent="0.2">
      <c r="A27" s="49"/>
      <c r="B27" s="49"/>
      <c r="C27" s="49"/>
      <c r="D27" s="49"/>
      <c r="E27" s="61"/>
      <c r="F27" s="61"/>
      <c r="G27" s="61"/>
      <c r="H27" s="49"/>
      <c r="I27" s="49" t="s">
        <v>79</v>
      </c>
      <c r="J27" s="49"/>
      <c r="K27" s="87">
        <v>-698.5620259270072</v>
      </c>
      <c r="L27" s="50"/>
      <c r="M27" s="50"/>
      <c r="N27" s="50"/>
      <c r="O27" s="67">
        <v>0</v>
      </c>
      <c r="P27" s="50"/>
      <c r="Q27" s="50"/>
      <c r="R27" s="75">
        <v>0</v>
      </c>
      <c r="S27" s="67"/>
      <c r="T27" s="67"/>
      <c r="U27" s="50"/>
      <c r="V27" s="75"/>
      <c r="W27" s="75"/>
      <c r="X27" s="87">
        <v>-698.48090145239985</v>
      </c>
      <c r="Y27" s="87">
        <v>-698.48090145239985</v>
      </c>
      <c r="Z27" s="87">
        <v>-698.48090145239985</v>
      </c>
      <c r="AA27" s="67">
        <v>0</v>
      </c>
      <c r="AB27" s="50"/>
      <c r="AC27" s="56"/>
      <c r="AE27" s="127"/>
      <c r="AF27" s="127"/>
      <c r="AG27" s="128"/>
      <c r="AH27" s="130">
        <f>SUM(AH23:AH24)</f>
        <v>-698.48090145239894</v>
      </c>
    </row>
    <row r="28" spans="1:34" s="47" customFormat="1" x14ac:dyDescent="0.2">
      <c r="A28" s="49"/>
      <c r="B28" s="49"/>
      <c r="C28" s="49"/>
      <c r="D28" s="49"/>
      <c r="E28" s="61"/>
      <c r="F28" s="61"/>
      <c r="G28" s="61"/>
      <c r="H28" s="49"/>
      <c r="I28" s="49"/>
      <c r="J28" s="49"/>
      <c r="K28" s="66"/>
      <c r="L28" s="49"/>
      <c r="M28" s="49"/>
      <c r="N28" s="49"/>
      <c r="O28" s="66"/>
      <c r="P28" s="49"/>
      <c r="Q28" s="49"/>
      <c r="R28" s="74"/>
      <c r="S28" s="66"/>
      <c r="T28" s="66"/>
      <c r="U28" s="49"/>
      <c r="V28" s="74"/>
      <c r="W28" s="74"/>
      <c r="X28" s="66"/>
      <c r="Y28" s="66"/>
      <c r="Z28" s="66"/>
      <c r="AA28" s="66"/>
      <c r="AB28" s="49"/>
      <c r="AC28" s="56"/>
      <c r="AE28" s="127"/>
      <c r="AF28" s="127"/>
      <c r="AG28" s="128"/>
      <c r="AH28" s="129"/>
    </row>
    <row r="29" spans="1:34" s="46" customFormat="1" x14ac:dyDescent="0.2">
      <c r="A29" s="51">
        <v>2020</v>
      </c>
      <c r="B29" s="51" t="s">
        <v>38</v>
      </c>
      <c r="C29" s="51">
        <v>371</v>
      </c>
      <c r="D29" s="51" t="s">
        <v>26</v>
      </c>
      <c r="E29" s="62">
        <v>43994</v>
      </c>
      <c r="F29" s="62"/>
      <c r="G29" s="62">
        <v>44151</v>
      </c>
      <c r="H29" s="51" t="s">
        <v>32</v>
      </c>
      <c r="I29" s="51" t="s">
        <v>33</v>
      </c>
      <c r="J29" s="51" t="s">
        <v>29</v>
      </c>
      <c r="K29" s="68">
        <v>51371718.281233102</v>
      </c>
      <c r="L29" s="51" t="s">
        <v>27</v>
      </c>
      <c r="M29" s="51" t="s">
        <v>33</v>
      </c>
      <c r="N29" s="51" t="s">
        <v>39</v>
      </c>
      <c r="O29" s="88">
        <v>-55000000</v>
      </c>
      <c r="P29" s="51"/>
      <c r="Q29" s="51" t="s">
        <v>40</v>
      </c>
      <c r="R29" s="76">
        <v>1.0706279999999999</v>
      </c>
      <c r="S29" s="68"/>
      <c r="T29" s="68">
        <v>0</v>
      </c>
      <c r="U29" s="51"/>
      <c r="V29" s="76">
        <v>1.0680274228999997</v>
      </c>
      <c r="W29" s="76">
        <v>1.067931054227778</v>
      </c>
      <c r="X29" s="88">
        <v>-129767.05995779674</v>
      </c>
      <c r="Y29" s="88">
        <v>-129767.05995779674</v>
      </c>
      <c r="Z29" s="88">
        <v>-129767.05995779674</v>
      </c>
      <c r="AA29" s="68">
        <v>0</v>
      </c>
      <c r="AB29" s="51"/>
      <c r="AC29" s="57" t="s">
        <v>25</v>
      </c>
      <c r="AE29" s="127">
        <f>IF(Q29&lt;&gt;"",VLOOKUP(Q29,$AE$1:$AF$9,2,FALSE),"")</f>
        <v>1.0698000000000001</v>
      </c>
      <c r="AF29" s="127">
        <f t="shared" ref="AF29:AF31" si="5">IF(AE29&lt;&gt;"",AE29+W29-V29,"")</f>
        <v>1.0697036313277786</v>
      </c>
      <c r="AG29" s="128">
        <f t="shared" si="4"/>
        <v>1.00025648178267</v>
      </c>
      <c r="AH29" s="129">
        <f t="shared" ref="AH29:AH31" si="6">IF(AF29&lt;&gt;"",(O29/AF29+K29)*AG29,"")</f>
        <v>-44403.501142357367</v>
      </c>
    </row>
    <row r="30" spans="1:34" s="46" customFormat="1" x14ac:dyDescent="0.2">
      <c r="A30" s="51">
        <v>2020</v>
      </c>
      <c r="B30" s="51" t="s">
        <v>41</v>
      </c>
      <c r="C30" s="51">
        <v>375</v>
      </c>
      <c r="D30" s="51" t="s">
        <v>42</v>
      </c>
      <c r="E30" s="62">
        <v>43994</v>
      </c>
      <c r="F30" s="62"/>
      <c r="G30" s="62">
        <v>44151</v>
      </c>
      <c r="H30" s="51" t="s">
        <v>32</v>
      </c>
      <c r="I30" s="51" t="s">
        <v>33</v>
      </c>
      <c r="J30" s="51" t="s">
        <v>29</v>
      </c>
      <c r="K30" s="68">
        <v>56042921.405406997</v>
      </c>
      <c r="L30" s="51" t="s">
        <v>27</v>
      </c>
      <c r="M30" s="51" t="s">
        <v>33</v>
      </c>
      <c r="N30" s="51" t="s">
        <v>39</v>
      </c>
      <c r="O30" s="88">
        <v>-60000000</v>
      </c>
      <c r="P30" s="51"/>
      <c r="Q30" s="51" t="s">
        <v>40</v>
      </c>
      <c r="R30" s="76">
        <v>1.070608</v>
      </c>
      <c r="S30" s="68"/>
      <c r="T30" s="68">
        <v>0</v>
      </c>
      <c r="U30" s="51"/>
      <c r="V30" s="76">
        <v>1.0680274228999997</v>
      </c>
      <c r="W30" s="76">
        <v>1.067931054227778</v>
      </c>
      <c r="X30" s="88">
        <v>-140516.88010429815</v>
      </c>
      <c r="Y30" s="88">
        <v>-140516.88010429815</v>
      </c>
      <c r="Z30" s="88">
        <v>-140516.88010429815</v>
      </c>
      <c r="AA30" s="68">
        <v>0</v>
      </c>
      <c r="AB30" s="51"/>
      <c r="AC30" s="57" t="s">
        <v>25</v>
      </c>
      <c r="AE30" s="127">
        <f>IF(Q30&lt;&gt;"",VLOOKUP(Q30,$AE$1:$AF$9,2,FALSE),"")</f>
        <v>1.0698000000000001</v>
      </c>
      <c r="AF30" s="127">
        <f t="shared" si="5"/>
        <v>1.0697036313277786</v>
      </c>
      <c r="AG30" s="128">
        <f t="shared" si="4"/>
        <v>1.0002564817822284</v>
      </c>
      <c r="AH30" s="129">
        <f t="shared" si="6"/>
        <v>-47392.997760216822</v>
      </c>
    </row>
    <row r="31" spans="1:34" s="46" customFormat="1" x14ac:dyDescent="0.2">
      <c r="A31" s="48">
        <v>2020</v>
      </c>
      <c r="B31" s="48" t="s">
        <v>43</v>
      </c>
      <c r="C31" s="48">
        <v>394</v>
      </c>
      <c r="D31" s="48" t="s">
        <v>42</v>
      </c>
      <c r="E31" s="60">
        <v>44041</v>
      </c>
      <c r="F31" s="60"/>
      <c r="G31" s="60">
        <v>44151</v>
      </c>
      <c r="H31" s="48" t="s">
        <v>32</v>
      </c>
      <c r="I31" s="48" t="s">
        <v>33</v>
      </c>
      <c r="J31" s="48" t="s">
        <v>29</v>
      </c>
      <c r="K31" s="65">
        <v>3718161.1536561698</v>
      </c>
      <c r="L31" s="48" t="s">
        <v>27</v>
      </c>
      <c r="M31" s="48" t="s">
        <v>33</v>
      </c>
      <c r="N31" s="48" t="s">
        <v>39</v>
      </c>
      <c r="O31" s="85">
        <v>-4000000</v>
      </c>
      <c r="P31" s="48"/>
      <c r="Q31" s="48" t="s">
        <v>40</v>
      </c>
      <c r="R31" s="73">
        <v>1.0758006</v>
      </c>
      <c r="S31" s="65"/>
      <c r="T31" s="65">
        <v>0</v>
      </c>
      <c r="U31" s="48"/>
      <c r="V31" s="73">
        <v>1.0680274228999997</v>
      </c>
      <c r="W31" s="73">
        <v>1.067931054227778</v>
      </c>
      <c r="X31" s="85">
        <v>-27406.024002842623</v>
      </c>
      <c r="Y31" s="85">
        <v>-27406.024002842623</v>
      </c>
      <c r="Z31" s="85">
        <v>-27406.024002842623</v>
      </c>
      <c r="AA31" s="65">
        <v>0</v>
      </c>
      <c r="AB31" s="48"/>
      <c r="AC31" s="55" t="s">
        <v>25</v>
      </c>
      <c r="AE31" s="127">
        <f>IF(Q31&lt;&gt;"",VLOOKUP(Q31,$AE$1:$AF$9,2,FALSE),"")</f>
        <v>1.0698000000000001</v>
      </c>
      <c r="AF31" s="127">
        <f t="shared" si="5"/>
        <v>1.0697036313277786</v>
      </c>
      <c r="AG31" s="128">
        <f t="shared" si="4"/>
        <v>1.0002564817824291</v>
      </c>
      <c r="AH31" s="129">
        <f t="shared" si="6"/>
        <v>-21197.765179903057</v>
      </c>
    </row>
    <row r="32" spans="1:34" s="47" customFormat="1" x14ac:dyDescent="0.2">
      <c r="A32" s="49"/>
      <c r="B32" s="49"/>
      <c r="C32" s="49"/>
      <c r="D32" s="49"/>
      <c r="E32" s="61"/>
      <c r="F32" s="61"/>
      <c r="G32" s="61"/>
      <c r="H32" s="49"/>
      <c r="I32" s="49"/>
      <c r="J32" s="49"/>
      <c r="K32" s="66">
        <v>111132800.84029627</v>
      </c>
      <c r="L32" s="49"/>
      <c r="M32" s="49"/>
      <c r="N32" s="49"/>
      <c r="O32" s="86">
        <v>-119000000</v>
      </c>
      <c r="P32" s="49"/>
      <c r="Q32" s="49"/>
      <c r="R32" s="74">
        <v>1.0707909735039371</v>
      </c>
      <c r="S32" s="66"/>
      <c r="T32" s="66"/>
      <c r="U32" s="49"/>
      <c r="V32" s="74"/>
      <c r="W32" s="74"/>
      <c r="X32" s="86">
        <v>-297689.96406493749</v>
      </c>
      <c r="Y32" s="86">
        <v>-297689.96406493749</v>
      </c>
      <c r="Z32" s="86">
        <v>-297689.96406493749</v>
      </c>
      <c r="AA32" s="66">
        <v>0</v>
      </c>
      <c r="AB32" s="49"/>
      <c r="AC32" s="56"/>
      <c r="AE32" s="127"/>
      <c r="AF32" s="127"/>
      <c r="AG32" s="128"/>
      <c r="AH32" s="129"/>
    </row>
    <row r="33" spans="1:34" s="47" customFormat="1" x14ac:dyDescent="0.2">
      <c r="A33" s="49"/>
      <c r="B33" s="49"/>
      <c r="C33" s="49"/>
      <c r="D33" s="49"/>
      <c r="E33" s="61"/>
      <c r="F33" s="61"/>
      <c r="G33" s="61"/>
      <c r="H33" s="49"/>
      <c r="I33" s="49"/>
      <c r="J33" s="49"/>
      <c r="K33" s="66"/>
      <c r="L33" s="49"/>
      <c r="M33" s="49"/>
      <c r="N33" s="49"/>
      <c r="O33" s="66"/>
      <c r="P33" s="49"/>
      <c r="Q33" s="49"/>
      <c r="R33" s="74"/>
      <c r="S33" s="66"/>
      <c r="T33" s="66"/>
      <c r="U33" s="49"/>
      <c r="V33" s="74"/>
      <c r="W33" s="74"/>
      <c r="X33" s="66"/>
      <c r="Y33" s="66"/>
      <c r="Z33" s="66"/>
      <c r="AA33" s="66"/>
      <c r="AB33" s="49"/>
      <c r="AC33" s="56"/>
      <c r="AE33" s="127"/>
      <c r="AF33" s="127"/>
      <c r="AG33" s="128"/>
      <c r="AH33" s="129"/>
    </row>
    <row r="34" spans="1:34" s="46" customFormat="1" x14ac:dyDescent="0.2">
      <c r="A34" s="51">
        <v>2021</v>
      </c>
      <c r="B34" s="51" t="s">
        <v>44</v>
      </c>
      <c r="C34" s="51">
        <v>389</v>
      </c>
      <c r="D34" s="51" t="s">
        <v>45</v>
      </c>
      <c r="E34" s="62">
        <v>44018</v>
      </c>
      <c r="F34" s="62"/>
      <c r="G34" s="62">
        <v>44211</v>
      </c>
      <c r="H34" s="51" t="s">
        <v>32</v>
      </c>
      <c r="I34" s="51" t="s">
        <v>33</v>
      </c>
      <c r="J34" s="51" t="s">
        <v>29</v>
      </c>
      <c r="K34" s="68">
        <v>17415469.0785993</v>
      </c>
      <c r="L34" s="51" t="s">
        <v>27</v>
      </c>
      <c r="M34" s="51" t="s">
        <v>33</v>
      </c>
      <c r="N34" s="51" t="s">
        <v>39</v>
      </c>
      <c r="O34" s="88">
        <v>-18500000</v>
      </c>
      <c r="P34" s="51"/>
      <c r="Q34" s="51" t="s">
        <v>40</v>
      </c>
      <c r="R34" s="76">
        <v>1.0622739999999999</v>
      </c>
      <c r="S34" s="68"/>
      <c r="T34" s="68">
        <v>0</v>
      </c>
      <c r="U34" s="51"/>
      <c r="V34" s="76">
        <v>1.0680274228999997</v>
      </c>
      <c r="W34" s="76">
        <v>1.0674199585996713</v>
      </c>
      <c r="X34" s="68">
        <v>84042.898310172648</v>
      </c>
      <c r="Y34" s="68">
        <v>84042.898310172648</v>
      </c>
      <c r="Z34" s="68">
        <v>84042.898310172648</v>
      </c>
      <c r="AA34" s="68">
        <v>0</v>
      </c>
      <c r="AB34" s="51"/>
      <c r="AC34" s="57" t="s">
        <v>25</v>
      </c>
      <c r="AE34" s="127">
        <f>IF(Q34&lt;&gt;"",VLOOKUP(Q34,$AE$1:$AF$9,2,FALSE),"")</f>
        <v>1.0698000000000001</v>
      </c>
      <c r="AF34" s="127">
        <f t="shared" ref="AF34:AF35" si="7">IF(AE34&lt;&gt;"",AE34+W34-V34,"")</f>
        <v>1.0691925356996719</v>
      </c>
      <c r="AG34" s="128">
        <f t="shared" ref="AG34:AG35" si="8">IF(AF34&lt;&gt;"",X34/(O34/W34+K34),"")</f>
        <v>1.0010018397786808</v>
      </c>
      <c r="AH34" s="129">
        <f t="shared" ref="AH34:AH35" si="9">IF(AF34&lt;&gt;"",(O34/AF34+K34)*AG34,"")</f>
        <v>112804.99230807928</v>
      </c>
    </row>
    <row r="35" spans="1:34" s="46" customFormat="1" x14ac:dyDescent="0.2">
      <c r="A35" s="48">
        <v>2021</v>
      </c>
      <c r="B35" s="48" t="s">
        <v>46</v>
      </c>
      <c r="C35" s="48">
        <v>414</v>
      </c>
      <c r="D35" s="48" t="s">
        <v>42</v>
      </c>
      <c r="E35" s="60">
        <v>44118</v>
      </c>
      <c r="F35" s="60"/>
      <c r="G35" s="60">
        <v>44243</v>
      </c>
      <c r="H35" s="48" t="s">
        <v>32</v>
      </c>
      <c r="I35" s="48" t="s">
        <v>33</v>
      </c>
      <c r="J35" s="48" t="s">
        <v>29</v>
      </c>
      <c r="K35" s="65">
        <v>20778264.516730402</v>
      </c>
      <c r="L35" s="48" t="s">
        <v>27</v>
      </c>
      <c r="M35" s="48" t="s">
        <v>33</v>
      </c>
      <c r="N35" s="48" t="s">
        <v>39</v>
      </c>
      <c r="O35" s="85">
        <v>-22293000</v>
      </c>
      <c r="P35" s="48"/>
      <c r="Q35" s="48" t="s">
        <v>40</v>
      </c>
      <c r="R35" s="73">
        <v>1.0729</v>
      </c>
      <c r="S35" s="65"/>
      <c r="T35" s="65">
        <v>0</v>
      </c>
      <c r="U35" s="48"/>
      <c r="V35" s="73">
        <v>1.0680274228999997</v>
      </c>
      <c r="W35" s="73">
        <v>1.0671957892348138</v>
      </c>
      <c r="X35" s="85">
        <v>-111221.25814501816</v>
      </c>
      <c r="Y35" s="85">
        <v>-111221.25814501816</v>
      </c>
      <c r="Z35" s="85">
        <v>-111221.25814501816</v>
      </c>
      <c r="AA35" s="65">
        <v>0</v>
      </c>
      <c r="AB35" s="48"/>
      <c r="AC35" s="55" t="s">
        <v>25</v>
      </c>
      <c r="AE35" s="127">
        <f>IF(Q35&lt;&gt;"",VLOOKUP(Q35,$AE$1:$AF$9,2,FALSE),"")</f>
        <v>1.0698000000000001</v>
      </c>
      <c r="AF35" s="127">
        <f t="shared" si="7"/>
        <v>1.0689683663348144</v>
      </c>
      <c r="AG35" s="128">
        <f t="shared" si="8"/>
        <v>1.001444929342278</v>
      </c>
      <c r="AH35" s="129">
        <f t="shared" si="9"/>
        <v>-76532.259307109693</v>
      </c>
    </row>
    <row r="36" spans="1:34" s="47" customFormat="1" x14ac:dyDescent="0.2">
      <c r="A36" s="49"/>
      <c r="B36" s="49"/>
      <c r="C36" s="49"/>
      <c r="D36" s="49"/>
      <c r="E36" s="61"/>
      <c r="F36" s="61"/>
      <c r="G36" s="61"/>
      <c r="H36" s="49"/>
      <c r="I36" s="49"/>
      <c r="J36" s="49"/>
      <c r="K36" s="66">
        <v>38193733.595329702</v>
      </c>
      <c r="L36" s="49"/>
      <c r="M36" s="49"/>
      <c r="N36" s="49"/>
      <c r="O36" s="86">
        <v>-40793000</v>
      </c>
      <c r="P36" s="49"/>
      <c r="Q36" s="49"/>
      <c r="R36" s="74">
        <v>1.0680547870027595</v>
      </c>
      <c r="S36" s="66"/>
      <c r="T36" s="66"/>
      <c r="U36" s="49"/>
      <c r="V36" s="74"/>
      <c r="W36" s="74"/>
      <c r="X36" s="86">
        <v>-27178.359834845513</v>
      </c>
      <c r="Y36" s="86">
        <v>-27178.359834845513</v>
      </c>
      <c r="Z36" s="86">
        <v>-27178.359834845513</v>
      </c>
      <c r="AA36" s="66">
        <v>0</v>
      </c>
      <c r="AB36" s="49"/>
      <c r="AC36" s="56"/>
      <c r="AE36" s="127"/>
      <c r="AF36" s="127"/>
      <c r="AG36" s="128"/>
      <c r="AH36" s="129"/>
    </row>
    <row r="37" spans="1:34" s="47" customFormat="1" x14ac:dyDescent="0.2">
      <c r="A37" s="49"/>
      <c r="B37" s="49"/>
      <c r="C37" s="49"/>
      <c r="D37" s="49"/>
      <c r="E37" s="61"/>
      <c r="F37" s="61"/>
      <c r="G37" s="61"/>
      <c r="H37" s="49"/>
      <c r="I37" s="49"/>
      <c r="J37" s="49"/>
      <c r="K37" s="66"/>
      <c r="L37" s="49"/>
      <c r="M37" s="49"/>
      <c r="N37" s="49"/>
      <c r="O37" s="66"/>
      <c r="P37" s="49"/>
      <c r="Q37" s="49"/>
      <c r="R37" s="74"/>
      <c r="S37" s="66"/>
      <c r="T37" s="66"/>
      <c r="U37" s="49"/>
      <c r="V37" s="74"/>
      <c r="W37" s="74"/>
      <c r="X37" s="66"/>
      <c r="Y37" s="66"/>
      <c r="Z37" s="66"/>
      <c r="AA37" s="66"/>
      <c r="AB37" s="49"/>
      <c r="AC37" s="56"/>
      <c r="AE37" s="127"/>
      <c r="AF37" s="127"/>
      <c r="AG37" s="128"/>
      <c r="AH37" s="129"/>
    </row>
    <row r="38" spans="1:34" s="47" customFormat="1" x14ac:dyDescent="0.2">
      <c r="A38" s="49"/>
      <c r="B38" s="49"/>
      <c r="C38" s="49"/>
      <c r="D38" s="49"/>
      <c r="E38" s="61"/>
      <c r="F38" s="61"/>
      <c r="G38" s="61"/>
      <c r="H38" s="49"/>
      <c r="I38" s="49" t="s">
        <v>80</v>
      </c>
      <c r="J38" s="49"/>
      <c r="K38" s="67">
        <v>149326534.43562597</v>
      </c>
      <c r="L38" s="50"/>
      <c r="M38" s="50"/>
      <c r="N38" s="50"/>
      <c r="O38" s="87">
        <v>-159793000</v>
      </c>
      <c r="P38" s="50"/>
      <c r="Q38" s="50"/>
      <c r="R38" s="75">
        <v>1.0700911301794529</v>
      </c>
      <c r="S38" s="67"/>
      <c r="T38" s="67"/>
      <c r="U38" s="50"/>
      <c r="V38" s="75"/>
      <c r="W38" s="75"/>
      <c r="X38" s="87">
        <v>-324868.32389978302</v>
      </c>
      <c r="Y38" s="87">
        <v>-324868.32389978302</v>
      </c>
      <c r="Z38" s="87">
        <v>-324868.32389978302</v>
      </c>
      <c r="AA38" s="67">
        <v>0</v>
      </c>
      <c r="AB38" s="50"/>
      <c r="AC38" s="56"/>
      <c r="AE38" s="127"/>
      <c r="AF38" s="127"/>
      <c r="AG38" s="128"/>
      <c r="AH38" s="130">
        <f>SUM(AH29:AH35)</f>
        <v>-76721.531081507652</v>
      </c>
    </row>
    <row r="39" spans="1:34" s="47" customFormat="1" x14ac:dyDescent="0.2">
      <c r="A39" s="49"/>
      <c r="B39" s="49"/>
      <c r="C39" s="49"/>
      <c r="D39" s="49"/>
      <c r="E39" s="61"/>
      <c r="F39" s="61"/>
      <c r="G39" s="61"/>
      <c r="H39" s="49"/>
      <c r="I39" s="49"/>
      <c r="J39" s="49"/>
      <c r="K39" s="66"/>
      <c r="L39" s="49"/>
      <c r="M39" s="49"/>
      <c r="N39" s="49"/>
      <c r="O39" s="66"/>
      <c r="P39" s="49"/>
      <c r="Q39" s="49"/>
      <c r="R39" s="74"/>
      <c r="S39" s="66"/>
      <c r="T39" s="66"/>
      <c r="U39" s="49"/>
      <c r="V39" s="74"/>
      <c r="W39" s="74"/>
      <c r="X39" s="66"/>
      <c r="Y39" s="66"/>
      <c r="Z39" s="66"/>
      <c r="AA39" s="66"/>
      <c r="AB39" s="49"/>
      <c r="AC39" s="56"/>
      <c r="AE39" s="127"/>
      <c r="AF39" s="127"/>
      <c r="AG39" s="128"/>
      <c r="AH39" s="129"/>
    </row>
    <row r="40" spans="1:34" s="46" customFormat="1" x14ac:dyDescent="0.2">
      <c r="A40" s="51">
        <v>2020</v>
      </c>
      <c r="B40" s="51" t="s">
        <v>47</v>
      </c>
      <c r="C40" s="51">
        <v>366</v>
      </c>
      <c r="D40" s="51" t="s">
        <v>48</v>
      </c>
      <c r="E40" s="62">
        <v>43964</v>
      </c>
      <c r="F40" s="62"/>
      <c r="G40" s="62">
        <v>44151</v>
      </c>
      <c r="H40" s="51" t="s">
        <v>32</v>
      </c>
      <c r="I40" s="51" t="s">
        <v>33</v>
      </c>
      <c r="J40" s="51" t="s">
        <v>29</v>
      </c>
      <c r="K40" s="68">
        <v>1585025.14773271</v>
      </c>
      <c r="L40" s="51" t="s">
        <v>27</v>
      </c>
      <c r="M40" s="51" t="s">
        <v>33</v>
      </c>
      <c r="N40" s="51" t="s">
        <v>49</v>
      </c>
      <c r="O40" s="88">
        <v>-43600000</v>
      </c>
      <c r="P40" s="51"/>
      <c r="Q40" s="51" t="s">
        <v>50</v>
      </c>
      <c r="R40" s="76">
        <v>27.507449999999999</v>
      </c>
      <c r="S40" s="68"/>
      <c r="T40" s="68">
        <v>0</v>
      </c>
      <c r="U40" s="51"/>
      <c r="V40" s="76">
        <v>27.2428930188</v>
      </c>
      <c r="W40" s="76">
        <v>27.249613941280231</v>
      </c>
      <c r="X40" s="88">
        <v>-14999.241093504355</v>
      </c>
      <c r="Y40" s="88">
        <v>-14999.241093504355</v>
      </c>
      <c r="Z40" s="88">
        <v>-14999.241093504355</v>
      </c>
      <c r="AA40" s="68">
        <v>0</v>
      </c>
      <c r="AB40" s="51"/>
      <c r="AC40" s="57" t="s">
        <v>25</v>
      </c>
      <c r="AE40" s="127">
        <f>IF(Q40&lt;&gt;"",VLOOKUP(Q40,$AE$1:$AF$9,2,FALSE),"")</f>
        <v>27.251000000000001</v>
      </c>
      <c r="AF40" s="127">
        <f t="shared" ref="AF40:AF41" si="10">IF(AE40&lt;&gt;"",AE40+W40-V40,"")</f>
        <v>27.257720922480235</v>
      </c>
      <c r="AG40" s="128">
        <f t="shared" ref="AG40:AG41" si="11">IF(AF40&lt;&gt;"",X40/(O40/W40+K40),"")</f>
        <v>1.0001147414433271</v>
      </c>
      <c r="AH40" s="129">
        <f t="shared" ref="AH40:AH41" si="12">IF(AF40&lt;&gt;"",(O40/AF40+K40)*AG40,"")</f>
        <v>-14523.308344845476</v>
      </c>
    </row>
    <row r="41" spans="1:34" s="46" customFormat="1" x14ac:dyDescent="0.2">
      <c r="A41" s="48">
        <v>2020</v>
      </c>
      <c r="B41" s="48" t="s">
        <v>51</v>
      </c>
      <c r="C41" s="48">
        <v>401</v>
      </c>
      <c r="D41" s="48" t="s">
        <v>42</v>
      </c>
      <c r="E41" s="60">
        <v>44096</v>
      </c>
      <c r="F41" s="60"/>
      <c r="G41" s="60">
        <v>44151</v>
      </c>
      <c r="H41" s="48" t="s">
        <v>32</v>
      </c>
      <c r="I41" s="48" t="s">
        <v>33</v>
      </c>
      <c r="J41" s="48" t="s">
        <v>29</v>
      </c>
      <c r="K41" s="65">
        <v>531032.19382675097</v>
      </c>
      <c r="L41" s="48" t="s">
        <v>27</v>
      </c>
      <c r="M41" s="48" t="s">
        <v>33</v>
      </c>
      <c r="N41" s="48" t="s">
        <v>49</v>
      </c>
      <c r="O41" s="85">
        <v>-14400000</v>
      </c>
      <c r="P41" s="48"/>
      <c r="Q41" s="48" t="s">
        <v>50</v>
      </c>
      <c r="R41" s="73">
        <v>27.117000000000001</v>
      </c>
      <c r="S41" s="65"/>
      <c r="T41" s="65">
        <v>0</v>
      </c>
      <c r="U41" s="48"/>
      <c r="V41" s="73">
        <v>27.2428930188</v>
      </c>
      <c r="W41" s="73">
        <v>27.249613941280231</v>
      </c>
      <c r="X41" s="65">
        <v>2584.6367098980177</v>
      </c>
      <c r="Y41" s="65">
        <v>2584.6367098980177</v>
      </c>
      <c r="Z41" s="65">
        <v>2584.6367098980177</v>
      </c>
      <c r="AA41" s="65">
        <v>0</v>
      </c>
      <c r="AB41" s="48"/>
      <c r="AC41" s="55" t="s">
        <v>25</v>
      </c>
      <c r="AE41" s="127">
        <f>IF(Q41&lt;&gt;"",VLOOKUP(Q41,$AE$1:$AF$9,2,FALSE),"")</f>
        <v>27.251000000000001</v>
      </c>
      <c r="AF41" s="127">
        <f t="shared" si="10"/>
        <v>27.257720922480235</v>
      </c>
      <c r="AG41" s="128">
        <f t="shared" si="11"/>
        <v>1.000114741442921</v>
      </c>
      <c r="AH41" s="129">
        <f t="shared" si="12"/>
        <v>2741.8255076201544</v>
      </c>
    </row>
    <row r="42" spans="1:34" s="47" customFormat="1" x14ac:dyDescent="0.2">
      <c r="A42" s="49"/>
      <c r="B42" s="49"/>
      <c r="C42" s="49"/>
      <c r="D42" s="49"/>
      <c r="E42" s="61"/>
      <c r="F42" s="61"/>
      <c r="G42" s="61"/>
      <c r="H42" s="49"/>
      <c r="I42" s="49"/>
      <c r="J42" s="49"/>
      <c r="K42" s="66">
        <v>2116057.3415594609</v>
      </c>
      <c r="L42" s="49"/>
      <c r="M42" s="49"/>
      <c r="N42" s="49"/>
      <c r="O42" s="86">
        <v>-58000000</v>
      </c>
      <c r="P42" s="49"/>
      <c r="Q42" s="49"/>
      <c r="R42" s="74">
        <v>27.409465169434402</v>
      </c>
      <c r="S42" s="66"/>
      <c r="T42" s="66"/>
      <c r="U42" s="49"/>
      <c r="V42" s="74"/>
      <c r="W42" s="74"/>
      <c r="X42" s="86">
        <v>-12414.604383606338</v>
      </c>
      <c r="Y42" s="86">
        <v>-12414.604383606338</v>
      </c>
      <c r="Z42" s="86">
        <v>-12414.604383606338</v>
      </c>
      <c r="AA42" s="66">
        <v>0</v>
      </c>
      <c r="AB42" s="49"/>
      <c r="AC42" s="56"/>
      <c r="AE42" s="127"/>
      <c r="AF42" s="127"/>
      <c r="AG42" s="128"/>
      <c r="AH42" s="129"/>
    </row>
    <row r="43" spans="1:34" s="47" customFormat="1" x14ac:dyDescent="0.2">
      <c r="A43" s="49"/>
      <c r="B43" s="49"/>
      <c r="C43" s="49"/>
      <c r="D43" s="49"/>
      <c r="E43" s="61"/>
      <c r="F43" s="61"/>
      <c r="G43" s="61"/>
      <c r="H43" s="49"/>
      <c r="I43" s="49"/>
      <c r="J43" s="49"/>
      <c r="K43" s="66"/>
      <c r="L43" s="49"/>
      <c r="M43" s="49"/>
      <c r="N43" s="49"/>
      <c r="O43" s="66"/>
      <c r="P43" s="49"/>
      <c r="Q43" s="49"/>
      <c r="R43" s="74"/>
      <c r="S43" s="66"/>
      <c r="T43" s="66"/>
      <c r="U43" s="49"/>
      <c r="V43" s="74"/>
      <c r="W43" s="74"/>
      <c r="X43" s="66"/>
      <c r="Y43" s="66"/>
      <c r="Z43" s="66"/>
      <c r="AA43" s="66"/>
      <c r="AB43" s="49"/>
      <c r="AC43" s="56"/>
      <c r="AE43" s="127"/>
      <c r="AF43" s="127"/>
      <c r="AG43" s="128"/>
      <c r="AH43" s="129"/>
    </row>
    <row r="44" spans="1:34" s="46" customFormat="1" x14ac:dyDescent="0.2">
      <c r="A44" s="51">
        <v>2021</v>
      </c>
      <c r="B44" s="51" t="s">
        <v>52</v>
      </c>
      <c r="C44" s="51">
        <v>408</v>
      </c>
      <c r="D44" s="51" t="s">
        <v>42</v>
      </c>
      <c r="E44" s="62">
        <v>44118</v>
      </c>
      <c r="F44" s="62"/>
      <c r="G44" s="62">
        <v>44211</v>
      </c>
      <c r="H44" s="51" t="s">
        <v>32</v>
      </c>
      <c r="I44" s="51" t="s">
        <v>33</v>
      </c>
      <c r="J44" s="51" t="s">
        <v>29</v>
      </c>
      <c r="K44" s="68">
        <v>18224230.937454399</v>
      </c>
      <c r="L44" s="51" t="s">
        <v>27</v>
      </c>
      <c r="M44" s="51" t="s">
        <v>33</v>
      </c>
      <c r="N44" s="51" t="s">
        <v>49</v>
      </c>
      <c r="O44" s="88">
        <v>-500000000</v>
      </c>
      <c r="P44" s="51"/>
      <c r="Q44" s="51" t="s">
        <v>50</v>
      </c>
      <c r="R44" s="76">
        <v>27.436</v>
      </c>
      <c r="S44" s="68"/>
      <c r="T44" s="68">
        <v>0</v>
      </c>
      <c r="U44" s="51"/>
      <c r="V44" s="76">
        <v>27.2428930188</v>
      </c>
      <c r="W44" s="76">
        <v>27.249800777091778</v>
      </c>
      <c r="X44" s="88">
        <v>-124470.87805307984</v>
      </c>
      <c r="Y44" s="88">
        <v>-124470.87805307984</v>
      </c>
      <c r="Z44" s="88">
        <v>-124470.87805307984</v>
      </c>
      <c r="AA44" s="68">
        <v>0</v>
      </c>
      <c r="AB44" s="51"/>
      <c r="AC44" s="57" t="s">
        <v>25</v>
      </c>
      <c r="AE44" s="127">
        <f>IF(Q44&lt;&gt;"",VLOOKUP(Q44,$AE$1:$AF$9,2,FALSE),"")</f>
        <v>27.251000000000001</v>
      </c>
      <c r="AF44" s="127">
        <f t="shared" ref="AF44:AF46" si="13">IF(AE44&lt;&gt;"",AE44+W44-V44,"")</f>
        <v>27.257907758291783</v>
      </c>
      <c r="AG44" s="128">
        <f t="shared" ref="AG44:AG46" si="14">IF(AF44&lt;&gt;"",X44/(O44/W44+K44),"")</f>
        <v>0.99954881909140358</v>
      </c>
      <c r="AH44" s="129">
        <f t="shared" ref="AH44:AH46" si="15">IF(AF44&lt;&gt;"",(O44/AF44+K44)*AG44,"")</f>
        <v>-119016.09689614632</v>
      </c>
    </row>
    <row r="45" spans="1:34" s="46" customFormat="1" x14ac:dyDescent="0.2">
      <c r="A45" s="51">
        <v>2021</v>
      </c>
      <c r="B45" s="51" t="s">
        <v>53</v>
      </c>
      <c r="C45" s="51">
        <v>399</v>
      </c>
      <c r="D45" s="51" t="s">
        <v>48</v>
      </c>
      <c r="E45" s="62">
        <v>44050</v>
      </c>
      <c r="F45" s="62"/>
      <c r="G45" s="62">
        <v>44242</v>
      </c>
      <c r="H45" s="51" t="s">
        <v>32</v>
      </c>
      <c r="I45" s="51" t="s">
        <v>33</v>
      </c>
      <c r="J45" s="51" t="s">
        <v>29</v>
      </c>
      <c r="K45" s="68">
        <v>2133387.5280901999</v>
      </c>
      <c r="L45" s="51" t="s">
        <v>27</v>
      </c>
      <c r="M45" s="51" t="s">
        <v>33</v>
      </c>
      <c r="N45" s="51" t="s">
        <v>49</v>
      </c>
      <c r="O45" s="88">
        <v>-56245000</v>
      </c>
      <c r="P45" s="51"/>
      <c r="Q45" s="51" t="s">
        <v>50</v>
      </c>
      <c r="R45" s="76">
        <v>26.364173999999998</v>
      </c>
      <c r="S45" s="68"/>
      <c r="T45" s="68">
        <v>0</v>
      </c>
      <c r="U45" s="51"/>
      <c r="V45" s="76">
        <v>27.2428930188</v>
      </c>
      <c r="W45" s="76">
        <v>27.261273738793946</v>
      </c>
      <c r="X45" s="68">
        <v>70180.733236599553</v>
      </c>
      <c r="Y45" s="68">
        <v>70180.733236599553</v>
      </c>
      <c r="Z45" s="68">
        <v>70180.733236599553</v>
      </c>
      <c r="AA45" s="68">
        <v>0</v>
      </c>
      <c r="AB45" s="51"/>
      <c r="AC45" s="57" t="s">
        <v>25</v>
      </c>
      <c r="AE45" s="127">
        <f>IF(Q45&lt;&gt;"",VLOOKUP(Q45,$AE$1:$AF$9,2,FALSE),"")</f>
        <v>27.251000000000001</v>
      </c>
      <c r="AF45" s="127">
        <f t="shared" si="13"/>
        <v>27.269380719993951</v>
      </c>
      <c r="AG45" s="128">
        <f t="shared" si="14"/>
        <v>0.99966287305567569</v>
      </c>
      <c r="AH45" s="129">
        <f t="shared" si="15"/>
        <v>70793.895234910451</v>
      </c>
    </row>
    <row r="46" spans="1:34" s="46" customFormat="1" x14ac:dyDescent="0.2">
      <c r="A46" s="51">
        <v>2021</v>
      </c>
      <c r="B46" s="51" t="s">
        <v>54</v>
      </c>
      <c r="C46" s="51">
        <v>410</v>
      </c>
      <c r="D46" s="51" t="s">
        <v>42</v>
      </c>
      <c r="E46" s="62">
        <v>44118</v>
      </c>
      <c r="F46" s="62"/>
      <c r="G46" s="62">
        <v>44243</v>
      </c>
      <c r="H46" s="51" t="s">
        <v>32</v>
      </c>
      <c r="I46" s="51" t="s">
        <v>33</v>
      </c>
      <c r="J46" s="51" t="s">
        <v>29</v>
      </c>
      <c r="K46" s="68">
        <v>10914092.1014282</v>
      </c>
      <c r="L46" s="51" t="s">
        <v>27</v>
      </c>
      <c r="M46" s="51" t="s">
        <v>33</v>
      </c>
      <c r="N46" s="51" t="s">
        <v>49</v>
      </c>
      <c r="O46" s="88">
        <v>-299570000</v>
      </c>
      <c r="P46" s="51"/>
      <c r="Q46" s="51" t="s">
        <v>50</v>
      </c>
      <c r="R46" s="76">
        <v>27.448</v>
      </c>
      <c r="S46" s="68"/>
      <c r="T46" s="68">
        <v>0</v>
      </c>
      <c r="U46" s="51"/>
      <c r="V46" s="76">
        <v>27.2428930188</v>
      </c>
      <c r="W46" s="76">
        <v>27.261671422640294</v>
      </c>
      <c r="X46" s="88">
        <v>-74571.222121475759</v>
      </c>
      <c r="Y46" s="88">
        <v>-74571.222121475759</v>
      </c>
      <c r="Z46" s="88">
        <v>-74571.222121475759</v>
      </c>
      <c r="AA46" s="68">
        <v>0</v>
      </c>
      <c r="AB46" s="51"/>
      <c r="AC46" s="57" t="s">
        <v>25</v>
      </c>
      <c r="AE46" s="127">
        <f>IF(Q46&lt;&gt;"",VLOOKUP(Q46,$AE$1:$AF$9,2,FALSE),"")</f>
        <v>27.251000000000001</v>
      </c>
      <c r="AF46" s="127">
        <f t="shared" si="13"/>
        <v>27.269778403840295</v>
      </c>
      <c r="AG46" s="128">
        <f t="shared" si="14"/>
        <v>0.99966999558601088</v>
      </c>
      <c r="AH46" s="129">
        <f t="shared" si="15"/>
        <v>-71305.493784570368</v>
      </c>
    </row>
    <row r="47" spans="1:34" s="46" customFormat="1" x14ac:dyDescent="0.2">
      <c r="A47" s="48">
        <v>2021</v>
      </c>
      <c r="B47" s="48" t="s">
        <v>55</v>
      </c>
      <c r="C47" s="48">
        <v>412</v>
      </c>
      <c r="D47" s="48" t="s">
        <v>42</v>
      </c>
      <c r="E47" s="60">
        <v>44118</v>
      </c>
      <c r="F47" s="60"/>
      <c r="G47" s="60">
        <v>44270</v>
      </c>
      <c r="H47" s="48" t="s">
        <v>32</v>
      </c>
      <c r="I47" s="48" t="s">
        <v>33</v>
      </c>
      <c r="J47" s="48" t="s">
        <v>29</v>
      </c>
      <c r="K47" s="65">
        <v>18210292.4572969</v>
      </c>
      <c r="L47" s="48" t="s">
        <v>27</v>
      </c>
      <c r="M47" s="48" t="s">
        <v>33</v>
      </c>
      <c r="N47" s="48" t="s">
        <v>49</v>
      </c>
      <c r="O47" s="85">
        <v>-500000000</v>
      </c>
      <c r="P47" s="48"/>
      <c r="Q47" s="48" t="s">
        <v>50</v>
      </c>
      <c r="R47" s="73">
        <v>27.457000000000001</v>
      </c>
      <c r="S47" s="65"/>
      <c r="T47" s="65">
        <v>0</v>
      </c>
      <c r="U47" s="48"/>
      <c r="V47" s="73">
        <v>27.2428930188</v>
      </c>
      <c r="W47" s="73">
        <v>27.272489685882594</v>
      </c>
      <c r="X47" s="85">
        <v>-123183.98175343353</v>
      </c>
      <c r="Y47" s="85">
        <v>-123183.98175343353</v>
      </c>
      <c r="Z47" s="85">
        <v>-123183.98175343353</v>
      </c>
      <c r="AA47" s="65">
        <v>0</v>
      </c>
      <c r="AB47" s="48"/>
      <c r="AC47" s="55" t="s">
        <v>25</v>
      </c>
      <c r="AE47" s="127"/>
      <c r="AF47" s="127"/>
      <c r="AG47" s="127"/>
      <c r="AH47" s="127"/>
    </row>
    <row r="48" spans="1:34" s="47" customFormat="1" x14ac:dyDescent="0.2">
      <c r="A48" s="49"/>
      <c r="B48" s="49"/>
      <c r="C48" s="49"/>
      <c r="D48" s="49"/>
      <c r="E48" s="61"/>
      <c r="F48" s="61"/>
      <c r="G48" s="61"/>
      <c r="H48" s="49"/>
      <c r="I48" s="49"/>
      <c r="J48" s="49"/>
      <c r="K48" s="66">
        <v>49482003.0242697</v>
      </c>
      <c r="L48" s="49"/>
      <c r="M48" s="49"/>
      <c r="N48" s="49"/>
      <c r="O48" s="86">
        <v>-1355815000</v>
      </c>
      <c r="P48" s="49"/>
      <c r="Q48" s="49"/>
      <c r="R48" s="74">
        <v>27.400164042167134</v>
      </c>
      <c r="S48" s="66"/>
      <c r="T48" s="66"/>
      <c r="U48" s="49"/>
      <c r="V48" s="74"/>
      <c r="W48" s="74"/>
      <c r="X48" s="86">
        <v>-252045.34869138958</v>
      </c>
      <c r="Y48" s="86">
        <v>-252045.34869138958</v>
      </c>
      <c r="Z48" s="86">
        <v>-252045.34869138958</v>
      </c>
      <c r="AA48" s="66">
        <v>0</v>
      </c>
      <c r="AB48" s="49"/>
      <c r="AC48" s="56"/>
      <c r="AE48" s="127"/>
      <c r="AF48" s="127"/>
      <c r="AG48" s="127"/>
      <c r="AH48" s="127"/>
    </row>
    <row r="49" spans="1:34" s="47" customFormat="1" x14ac:dyDescent="0.2">
      <c r="A49" s="49"/>
      <c r="B49" s="49"/>
      <c r="C49" s="49"/>
      <c r="D49" s="49"/>
      <c r="E49" s="61"/>
      <c r="F49" s="61"/>
      <c r="G49" s="61"/>
      <c r="H49" s="49"/>
      <c r="I49" s="49"/>
      <c r="J49" s="49"/>
      <c r="K49" s="66"/>
      <c r="L49" s="49"/>
      <c r="M49" s="49"/>
      <c r="N49" s="49"/>
      <c r="O49" s="66"/>
      <c r="P49" s="49"/>
      <c r="Q49" s="49"/>
      <c r="R49" s="74"/>
      <c r="S49" s="66"/>
      <c r="T49" s="66"/>
      <c r="U49" s="49"/>
      <c r="V49" s="74"/>
      <c r="W49" s="74"/>
      <c r="X49" s="66"/>
      <c r="Y49" s="66"/>
      <c r="Z49" s="66"/>
      <c r="AA49" s="66"/>
      <c r="AB49" s="49"/>
      <c r="AC49" s="56"/>
      <c r="AE49" s="127"/>
      <c r="AF49" s="127"/>
      <c r="AG49" s="127"/>
      <c r="AH49" s="127"/>
    </row>
    <row r="50" spans="1:34" s="47" customFormat="1" x14ac:dyDescent="0.2">
      <c r="A50" s="49"/>
      <c r="B50" s="49"/>
      <c r="C50" s="49"/>
      <c r="D50" s="49"/>
      <c r="E50" s="61"/>
      <c r="F50" s="61"/>
      <c r="G50" s="61"/>
      <c r="H50" s="49"/>
      <c r="I50" s="49" t="s">
        <v>81</v>
      </c>
      <c r="J50" s="49"/>
      <c r="K50" s="67">
        <v>51598060.365829162</v>
      </c>
      <c r="L50" s="50"/>
      <c r="M50" s="50"/>
      <c r="N50" s="50"/>
      <c r="O50" s="87">
        <v>-1413815000</v>
      </c>
      <c r="P50" s="50"/>
      <c r="Q50" s="50"/>
      <c r="R50" s="75">
        <v>27.400545485161292</v>
      </c>
      <c r="S50" s="67"/>
      <c r="T50" s="67"/>
      <c r="U50" s="50"/>
      <c r="V50" s="75"/>
      <c r="W50" s="75"/>
      <c r="X50" s="87">
        <v>-264459.95307499589</v>
      </c>
      <c r="Y50" s="87">
        <v>-264459.95307499589</v>
      </c>
      <c r="Z50" s="87">
        <v>-264459.95307499589</v>
      </c>
      <c r="AA50" s="67">
        <v>0</v>
      </c>
      <c r="AB50" s="50"/>
      <c r="AC50" s="56"/>
      <c r="AE50" s="127"/>
      <c r="AF50" s="127"/>
      <c r="AG50" s="127"/>
      <c r="AH50" s="130">
        <f>SUM(AH40:AH46)</f>
        <v>-131309.17828303156</v>
      </c>
    </row>
    <row r="51" spans="1:34" s="47" customFormat="1" x14ac:dyDescent="0.2">
      <c r="A51" s="49"/>
      <c r="B51" s="49"/>
      <c r="C51" s="49"/>
      <c r="D51" s="49"/>
      <c r="E51" s="61"/>
      <c r="F51" s="61"/>
      <c r="G51" s="61"/>
      <c r="H51" s="49"/>
      <c r="I51" s="49"/>
      <c r="J51" s="49"/>
      <c r="K51" s="66"/>
      <c r="L51" s="49"/>
      <c r="M51" s="49"/>
      <c r="N51" s="49"/>
      <c r="O51" s="66"/>
      <c r="P51" s="49"/>
      <c r="Q51" s="49"/>
      <c r="R51" s="74"/>
      <c r="S51" s="66"/>
      <c r="T51" s="66"/>
      <c r="U51" s="49"/>
      <c r="V51" s="74"/>
      <c r="W51" s="74"/>
      <c r="X51" s="66"/>
      <c r="Y51" s="66"/>
      <c r="Z51" s="66"/>
      <c r="AA51" s="66"/>
      <c r="AB51" s="49"/>
      <c r="AC51" s="56"/>
      <c r="AE51" s="127"/>
      <c r="AF51" s="127"/>
      <c r="AG51" s="127"/>
      <c r="AH51" s="129"/>
    </row>
    <row r="52" spans="1:34" s="46" customFormat="1" x14ac:dyDescent="0.2">
      <c r="A52" s="48">
        <v>2020</v>
      </c>
      <c r="B52" s="48" t="s">
        <v>56</v>
      </c>
      <c r="C52" s="48">
        <v>420</v>
      </c>
      <c r="D52" s="48" t="s">
        <v>48</v>
      </c>
      <c r="E52" s="60">
        <v>44133</v>
      </c>
      <c r="F52" s="60"/>
      <c r="G52" s="60">
        <v>44147</v>
      </c>
      <c r="H52" s="48" t="s">
        <v>32</v>
      </c>
      <c r="I52" s="48" t="s">
        <v>33</v>
      </c>
      <c r="J52" s="48" t="s">
        <v>29</v>
      </c>
      <c r="K52" s="65">
        <v>9612300.7074184697</v>
      </c>
      <c r="L52" s="48" t="s">
        <v>27</v>
      </c>
      <c r="M52" s="48" t="s">
        <v>33</v>
      </c>
      <c r="N52" s="48" t="s">
        <v>57</v>
      </c>
      <c r="O52" s="85">
        <v>-240000000</v>
      </c>
      <c r="P52" s="48"/>
      <c r="Q52" s="48" t="s">
        <v>58</v>
      </c>
      <c r="R52" s="73">
        <v>24.9680079</v>
      </c>
      <c r="S52" s="65"/>
      <c r="T52" s="65">
        <v>0</v>
      </c>
      <c r="U52" s="48"/>
      <c r="V52" s="73">
        <v>24.665506259799997</v>
      </c>
      <c r="W52" s="73">
        <v>24.693452021897944</v>
      </c>
      <c r="X52" s="85">
        <v>-106822.22290550065</v>
      </c>
      <c r="Y52" s="85">
        <v>-106822.22290550065</v>
      </c>
      <c r="Z52" s="85">
        <v>-106822.22290550065</v>
      </c>
      <c r="AA52" s="65">
        <v>0</v>
      </c>
      <c r="AB52" s="48"/>
      <c r="AC52" s="55" t="s">
        <v>25</v>
      </c>
      <c r="AE52" s="127">
        <f>IF(Q52&lt;&gt;"",VLOOKUP(Q52,$AE$1:$AF$9,2,FALSE),"")</f>
        <v>24.816099999999999</v>
      </c>
      <c r="AF52" s="127">
        <f>IF(AE52&lt;&gt;"",AE52+W52-V52,"")</f>
        <v>24.844045762097949</v>
      </c>
      <c r="AG52" s="128">
        <f>IF(AF52&lt;&gt;"",X52/(O52/W52+K52),"")</f>
        <v>0.99950580941774991</v>
      </c>
      <c r="AH52" s="129">
        <f>IF(AF52&lt;&gt;"",(O52/AF52+K52)*AG52,"")</f>
        <v>-47937.944522332931</v>
      </c>
    </row>
    <row r="53" spans="1:34" s="47" customFormat="1" x14ac:dyDescent="0.2">
      <c r="A53" s="49"/>
      <c r="B53" s="49"/>
      <c r="C53" s="49"/>
      <c r="D53" s="49"/>
      <c r="E53" s="61"/>
      <c r="F53" s="61"/>
      <c r="G53" s="61"/>
      <c r="H53" s="49"/>
      <c r="I53" s="49"/>
      <c r="J53" s="49"/>
      <c r="K53" s="66">
        <v>9612300.7074184697</v>
      </c>
      <c r="L53" s="49"/>
      <c r="M53" s="49"/>
      <c r="N53" s="49"/>
      <c r="O53" s="86">
        <v>-240000000</v>
      </c>
      <c r="P53" s="49"/>
      <c r="Q53" s="49"/>
      <c r="R53" s="74">
        <v>24.968007900000007</v>
      </c>
      <c r="S53" s="66"/>
      <c r="T53" s="66"/>
      <c r="U53" s="49"/>
      <c r="V53" s="74"/>
      <c r="W53" s="74"/>
      <c r="X53" s="86">
        <v>-106822.22290550065</v>
      </c>
      <c r="Y53" s="86">
        <v>-106822.22290550065</v>
      </c>
      <c r="Z53" s="86">
        <v>-106822.22290550065</v>
      </c>
      <c r="AA53" s="66">
        <v>0</v>
      </c>
      <c r="AB53" s="49"/>
      <c r="AC53" s="56"/>
      <c r="AE53" s="127"/>
      <c r="AF53" s="127"/>
      <c r="AG53" s="127"/>
      <c r="AH53" s="127"/>
    </row>
    <row r="54" spans="1:34" s="47" customFormat="1" x14ac:dyDescent="0.2">
      <c r="A54" s="49"/>
      <c r="B54" s="49"/>
      <c r="C54" s="49"/>
      <c r="D54" s="49"/>
      <c r="E54" s="61"/>
      <c r="F54" s="61"/>
      <c r="G54" s="61"/>
      <c r="H54" s="49"/>
      <c r="I54" s="49"/>
      <c r="J54" s="49"/>
      <c r="K54" s="66"/>
      <c r="L54" s="49"/>
      <c r="M54" s="49"/>
      <c r="N54" s="49"/>
      <c r="O54" s="66"/>
      <c r="P54" s="49"/>
      <c r="Q54" s="49"/>
      <c r="R54" s="74"/>
      <c r="S54" s="66"/>
      <c r="T54" s="66"/>
      <c r="U54" s="49"/>
      <c r="V54" s="74"/>
      <c r="W54" s="74"/>
      <c r="X54" s="66"/>
      <c r="Y54" s="66"/>
      <c r="Z54" s="66"/>
      <c r="AA54" s="66"/>
      <c r="AB54" s="49"/>
      <c r="AC54" s="56"/>
      <c r="AE54" s="127"/>
      <c r="AF54" s="127"/>
      <c r="AG54" s="127"/>
      <c r="AH54" s="127"/>
    </row>
    <row r="55" spans="1:34" s="47" customFormat="1" x14ac:dyDescent="0.2">
      <c r="A55" s="49"/>
      <c r="B55" s="49"/>
      <c r="C55" s="49"/>
      <c r="D55" s="49"/>
      <c r="E55" s="61"/>
      <c r="F55" s="61"/>
      <c r="G55" s="61"/>
      <c r="H55" s="49"/>
      <c r="I55" s="49" t="s">
        <v>82</v>
      </c>
      <c r="J55" s="49"/>
      <c r="K55" s="67">
        <v>9612300.7074184697</v>
      </c>
      <c r="L55" s="50"/>
      <c r="M55" s="50"/>
      <c r="N55" s="50"/>
      <c r="O55" s="87">
        <v>-240000000</v>
      </c>
      <c r="P55" s="50"/>
      <c r="Q55" s="50"/>
      <c r="R55" s="75">
        <v>24.968007900000007</v>
      </c>
      <c r="S55" s="67"/>
      <c r="T55" s="67"/>
      <c r="U55" s="50"/>
      <c r="V55" s="75"/>
      <c r="W55" s="75"/>
      <c r="X55" s="87">
        <v>-106822.22290550065</v>
      </c>
      <c r="Y55" s="87">
        <v>-106822.22290550065</v>
      </c>
      <c r="Z55" s="87">
        <v>-106822.22290550065</v>
      </c>
      <c r="AA55" s="67">
        <v>0</v>
      </c>
      <c r="AB55" s="50"/>
      <c r="AC55" s="56"/>
      <c r="AE55" s="127"/>
      <c r="AF55" s="127"/>
      <c r="AG55" s="127"/>
      <c r="AH55" s="130">
        <f>SUM(AH52)</f>
        <v>-47937.944522332931</v>
      </c>
    </row>
    <row r="56" spans="1:34" s="47" customFormat="1" x14ac:dyDescent="0.2">
      <c r="A56" s="49"/>
      <c r="B56" s="49"/>
      <c r="C56" s="49"/>
      <c r="D56" s="49"/>
      <c r="E56" s="61"/>
      <c r="F56" s="61"/>
      <c r="G56" s="61"/>
      <c r="H56" s="49"/>
      <c r="I56" s="49"/>
      <c r="J56" s="49"/>
      <c r="K56" s="66"/>
      <c r="L56" s="49"/>
      <c r="M56" s="49"/>
      <c r="N56" s="49"/>
      <c r="O56" s="66"/>
      <c r="P56" s="49"/>
      <c r="Q56" s="49"/>
      <c r="R56" s="74"/>
      <c r="S56" s="66"/>
      <c r="T56" s="66"/>
      <c r="U56" s="49"/>
      <c r="V56" s="74"/>
      <c r="W56" s="74"/>
      <c r="X56" s="66"/>
      <c r="Y56" s="66"/>
      <c r="Z56" s="66"/>
      <c r="AA56" s="66"/>
      <c r="AB56" s="49"/>
      <c r="AC56" s="56"/>
      <c r="AE56" s="127"/>
      <c r="AF56" s="127"/>
      <c r="AG56" s="127"/>
      <c r="AH56" s="129"/>
    </row>
    <row r="57" spans="1:34" s="46" customFormat="1" x14ac:dyDescent="0.2">
      <c r="A57" s="51">
        <v>2020</v>
      </c>
      <c r="B57" s="51" t="s">
        <v>59</v>
      </c>
      <c r="C57" s="51">
        <v>364</v>
      </c>
      <c r="D57" s="51" t="s">
        <v>48</v>
      </c>
      <c r="E57" s="62">
        <v>43964</v>
      </c>
      <c r="F57" s="62"/>
      <c r="G57" s="62">
        <v>44151</v>
      </c>
      <c r="H57" s="51" t="s">
        <v>32</v>
      </c>
      <c r="I57" s="51" t="s">
        <v>33</v>
      </c>
      <c r="J57" s="51" t="s">
        <v>29</v>
      </c>
      <c r="K57" s="68">
        <v>3755040.3775998699</v>
      </c>
      <c r="L57" s="51" t="s">
        <v>27</v>
      </c>
      <c r="M57" s="51" t="s">
        <v>33</v>
      </c>
      <c r="N57" s="51" t="s">
        <v>60</v>
      </c>
      <c r="O57" s="88">
        <v>-17200000</v>
      </c>
      <c r="P57" s="51"/>
      <c r="Q57" s="51" t="s">
        <v>61</v>
      </c>
      <c r="R57" s="76">
        <v>4.5805100000000003</v>
      </c>
      <c r="S57" s="68"/>
      <c r="T57" s="68">
        <v>0</v>
      </c>
      <c r="U57" s="51"/>
      <c r="V57" s="76">
        <v>4.6086177047999994</v>
      </c>
      <c r="W57" s="76">
        <v>4.6096948528046404</v>
      </c>
      <c r="X57" s="68">
        <v>23778.395516624132</v>
      </c>
      <c r="Y57" s="68">
        <v>23778.395516624132</v>
      </c>
      <c r="Z57" s="68">
        <v>23778.395516624129</v>
      </c>
      <c r="AA57" s="68">
        <v>3.637978807091713E-12</v>
      </c>
      <c r="AB57" s="51"/>
      <c r="AC57" s="57" t="s">
        <v>25</v>
      </c>
      <c r="AE57" s="127">
        <f>IF(Q57&lt;&gt;"",VLOOKUP(Q57,$AE$1:$AF$9,2,FALSE),"")</f>
        <v>4.6222000000000003</v>
      </c>
      <c r="AF57" s="127">
        <f t="shared" ref="AF57:AF59" si="16">IF(AE57&lt;&gt;"",AE57+W57-V57,"")</f>
        <v>4.6232771480046404</v>
      </c>
      <c r="AG57" s="128">
        <f t="shared" ref="AG57:AG59" si="17">IF(AF57&lt;&gt;"",X57/(O57/W57+K57),"")</f>
        <v>1.000190224181241</v>
      </c>
      <c r="AH57" s="129">
        <f t="shared" ref="AH57:AH59" si="18">IF(AF57&lt;&gt;"",(O57/AF57+K57)*AG57,"")</f>
        <v>34742.220940217114</v>
      </c>
    </row>
    <row r="58" spans="1:34" s="46" customFormat="1" x14ac:dyDescent="0.2">
      <c r="A58" s="51">
        <v>2020</v>
      </c>
      <c r="B58" s="51" t="s">
        <v>62</v>
      </c>
      <c r="C58" s="51">
        <v>373</v>
      </c>
      <c r="D58" s="51" t="s">
        <v>42</v>
      </c>
      <c r="E58" s="62">
        <v>43994</v>
      </c>
      <c r="F58" s="62"/>
      <c r="G58" s="62">
        <v>44151</v>
      </c>
      <c r="H58" s="51" t="s">
        <v>32</v>
      </c>
      <c r="I58" s="51" t="s">
        <v>33</v>
      </c>
      <c r="J58" s="51" t="s">
        <v>29</v>
      </c>
      <c r="K58" s="68">
        <v>16367912.281981399</v>
      </c>
      <c r="L58" s="51" t="s">
        <v>27</v>
      </c>
      <c r="M58" s="51" t="s">
        <v>33</v>
      </c>
      <c r="N58" s="51" t="s">
        <v>60</v>
      </c>
      <c r="O58" s="88">
        <v>-73000000</v>
      </c>
      <c r="P58" s="51"/>
      <c r="Q58" s="51" t="s">
        <v>61</v>
      </c>
      <c r="R58" s="76">
        <v>4.4599456999999996</v>
      </c>
      <c r="S58" s="68"/>
      <c r="T58" s="68">
        <v>0</v>
      </c>
      <c r="U58" s="51"/>
      <c r="V58" s="76">
        <v>4.6086177047999994</v>
      </c>
      <c r="W58" s="76">
        <v>4.6096948528046404</v>
      </c>
      <c r="X58" s="68">
        <v>531824.1945648978</v>
      </c>
      <c r="Y58" s="68">
        <v>531824.1945648978</v>
      </c>
      <c r="Z58" s="68">
        <v>531824.1945648978</v>
      </c>
      <c r="AA58" s="68">
        <v>0</v>
      </c>
      <c r="AB58" s="51"/>
      <c r="AC58" s="57" t="s">
        <v>25</v>
      </c>
      <c r="AE58" s="127">
        <f>IF(Q58&lt;&gt;"",VLOOKUP(Q58,$AE$1:$AF$9,2,FALSE),"")</f>
        <v>4.6222000000000003</v>
      </c>
      <c r="AF58" s="127">
        <f t="shared" si="16"/>
        <v>4.6232771480046404</v>
      </c>
      <c r="AG58" s="128">
        <f t="shared" si="17"/>
        <v>1.0001902241809908</v>
      </c>
      <c r="AH58" s="129">
        <f t="shared" si="18"/>
        <v>578356.70944408956</v>
      </c>
    </row>
    <row r="59" spans="1:34" s="46" customFormat="1" x14ac:dyDescent="0.2">
      <c r="A59" s="48">
        <v>2020</v>
      </c>
      <c r="B59" s="48" t="s">
        <v>63</v>
      </c>
      <c r="C59" s="48">
        <v>385</v>
      </c>
      <c r="D59" s="48" t="s">
        <v>26</v>
      </c>
      <c r="E59" s="60">
        <v>43997</v>
      </c>
      <c r="F59" s="60"/>
      <c r="G59" s="60">
        <v>44151</v>
      </c>
      <c r="H59" s="48" t="s">
        <v>32</v>
      </c>
      <c r="I59" s="48" t="s">
        <v>33</v>
      </c>
      <c r="J59" s="48" t="s">
        <v>29</v>
      </c>
      <c r="K59" s="65">
        <v>1007683.4745284501</v>
      </c>
      <c r="L59" s="48" t="s">
        <v>27</v>
      </c>
      <c r="M59" s="48" t="s">
        <v>33</v>
      </c>
      <c r="N59" s="48" t="s">
        <v>60</v>
      </c>
      <c r="O59" s="85">
        <v>-4500000</v>
      </c>
      <c r="P59" s="48"/>
      <c r="Q59" s="48" t="s">
        <v>61</v>
      </c>
      <c r="R59" s="73">
        <v>4.4656880000000001</v>
      </c>
      <c r="S59" s="65"/>
      <c r="T59" s="65">
        <v>0</v>
      </c>
      <c r="U59" s="48"/>
      <c r="V59" s="73">
        <v>4.6086177047999994</v>
      </c>
      <c r="W59" s="73">
        <v>4.6096948528046404</v>
      </c>
      <c r="X59" s="65">
        <v>31486.016859735391</v>
      </c>
      <c r="Y59" s="65">
        <v>31486.016859735391</v>
      </c>
      <c r="Z59" s="65">
        <v>31486.016859735391</v>
      </c>
      <c r="AA59" s="65">
        <v>0</v>
      </c>
      <c r="AB59" s="48"/>
      <c r="AC59" s="55" t="s">
        <v>25</v>
      </c>
      <c r="AE59" s="127">
        <f>IF(Q59&lt;&gt;"",VLOOKUP(Q59,$AE$1:$AF$9,2,FALSE),"")</f>
        <v>4.6222000000000003</v>
      </c>
      <c r="AF59" s="127">
        <f t="shared" si="16"/>
        <v>4.6232771480046404</v>
      </c>
      <c r="AG59" s="128">
        <f t="shared" si="17"/>
        <v>1.0001902241809986</v>
      </c>
      <c r="AH59" s="129">
        <f t="shared" si="18"/>
        <v>34354.459557767768</v>
      </c>
    </row>
    <row r="60" spans="1:34" s="47" customFormat="1" x14ac:dyDescent="0.2">
      <c r="A60" s="49"/>
      <c r="B60" s="49"/>
      <c r="C60" s="49"/>
      <c r="D60" s="49"/>
      <c r="E60" s="61"/>
      <c r="F60" s="61"/>
      <c r="G60" s="61"/>
      <c r="H60" s="49"/>
      <c r="I60" s="49"/>
      <c r="J60" s="49"/>
      <c r="K60" s="66">
        <v>21130636.134109721</v>
      </c>
      <c r="L60" s="49"/>
      <c r="M60" s="49"/>
      <c r="N60" s="49"/>
      <c r="O60" s="86">
        <v>-94700000</v>
      </c>
      <c r="P60" s="49"/>
      <c r="Q60" s="49"/>
      <c r="R60" s="74">
        <v>4.4816445372949447</v>
      </c>
      <c r="S60" s="66"/>
      <c r="T60" s="66"/>
      <c r="U60" s="49"/>
      <c r="V60" s="74"/>
      <c r="W60" s="74"/>
      <c r="X60" s="66">
        <v>587088.60694125725</v>
      </c>
      <c r="Y60" s="66">
        <v>587088.60694125725</v>
      </c>
      <c r="Z60" s="66">
        <v>587088.60694125725</v>
      </c>
      <c r="AA60" s="66">
        <v>3.637978807091713E-12</v>
      </c>
      <c r="AB60" s="49"/>
      <c r="AC60" s="56"/>
      <c r="AE60" s="127"/>
      <c r="AF60" s="127"/>
      <c r="AG60" s="127"/>
      <c r="AH60" s="127"/>
    </row>
    <row r="61" spans="1:34" s="47" customFormat="1" x14ac:dyDescent="0.2">
      <c r="A61" s="49"/>
      <c r="B61" s="49"/>
      <c r="C61" s="49"/>
      <c r="D61" s="49"/>
      <c r="E61" s="61"/>
      <c r="F61" s="61"/>
      <c r="G61" s="61"/>
      <c r="H61" s="49"/>
      <c r="I61" s="49"/>
      <c r="J61" s="49"/>
      <c r="K61" s="66"/>
      <c r="L61" s="49"/>
      <c r="M61" s="49"/>
      <c r="N61" s="49"/>
      <c r="O61" s="66"/>
      <c r="P61" s="49"/>
      <c r="Q61" s="49"/>
      <c r="R61" s="74"/>
      <c r="S61" s="66"/>
      <c r="T61" s="66"/>
      <c r="U61" s="49"/>
      <c r="V61" s="74"/>
      <c r="W61" s="74"/>
      <c r="X61" s="66"/>
      <c r="Y61" s="66"/>
      <c r="Z61" s="66"/>
      <c r="AA61" s="66"/>
      <c r="AB61" s="49"/>
      <c r="AC61" s="56"/>
      <c r="AE61" s="127"/>
      <c r="AF61" s="127"/>
      <c r="AG61" s="127"/>
      <c r="AH61" s="129"/>
    </row>
    <row r="62" spans="1:34" s="46" customFormat="1" x14ac:dyDescent="0.2">
      <c r="A62" s="51">
        <v>2021</v>
      </c>
      <c r="B62" s="51" t="s">
        <v>64</v>
      </c>
      <c r="C62" s="51">
        <v>404</v>
      </c>
      <c r="D62" s="51" t="s">
        <v>42</v>
      </c>
      <c r="E62" s="62">
        <v>44106</v>
      </c>
      <c r="F62" s="62"/>
      <c r="G62" s="62">
        <v>44211</v>
      </c>
      <c r="H62" s="51" t="s">
        <v>32</v>
      </c>
      <c r="I62" s="51" t="s">
        <v>33</v>
      </c>
      <c r="J62" s="51" t="s">
        <v>29</v>
      </c>
      <c r="K62" s="68">
        <v>1199307.0670279399</v>
      </c>
      <c r="L62" s="51" t="s">
        <v>27</v>
      </c>
      <c r="M62" s="51" t="s">
        <v>33</v>
      </c>
      <c r="N62" s="51" t="s">
        <v>60</v>
      </c>
      <c r="O62" s="88">
        <v>-5400000</v>
      </c>
      <c r="P62" s="51"/>
      <c r="Q62" s="51" t="s">
        <v>61</v>
      </c>
      <c r="R62" s="76">
        <v>4.5026000000000002</v>
      </c>
      <c r="S62" s="68"/>
      <c r="T62" s="68">
        <v>0</v>
      </c>
      <c r="U62" s="51"/>
      <c r="V62" s="76">
        <v>4.6086177047999994</v>
      </c>
      <c r="W62" s="76">
        <v>4.6160732982270627</v>
      </c>
      <c r="X62" s="68">
        <v>29521.965925777873</v>
      </c>
      <c r="Y62" s="68">
        <v>29521.965925777873</v>
      </c>
      <c r="Z62" s="68">
        <v>29521.965925777873</v>
      </c>
      <c r="AA62" s="68">
        <v>0</v>
      </c>
      <c r="AB62" s="51"/>
      <c r="AC62" s="57" t="s">
        <v>25</v>
      </c>
      <c r="AE62" s="127">
        <f>IF(Q62&lt;&gt;"",VLOOKUP(Q62,$AE$1:$AF$9,2,FALSE),"")</f>
        <v>4.6222000000000003</v>
      </c>
      <c r="AF62" s="127">
        <f t="shared" ref="AF62:AF65" si="19">IF(AE62&lt;&gt;"",AE62+W62-V62,"")</f>
        <v>4.6296555934270645</v>
      </c>
      <c r="AG62" s="128">
        <f t="shared" ref="AG62:AG65" si="20">IF(AF62&lt;&gt;"",X62/(O62/W62+K62),"")</f>
        <v>1.001368440424691</v>
      </c>
      <c r="AH62" s="129">
        <f t="shared" ref="AH62:AH65" si="21">IF(AF62&lt;&gt;"",(O62/AF62+K62)*AG62,"")</f>
        <v>32958.648684913293</v>
      </c>
    </row>
    <row r="63" spans="1:34" s="46" customFormat="1" x14ac:dyDescent="0.2">
      <c r="A63" s="51">
        <v>2021</v>
      </c>
      <c r="B63" s="51" t="s">
        <v>65</v>
      </c>
      <c r="C63" s="51">
        <v>397</v>
      </c>
      <c r="D63" s="51" t="s">
        <v>26</v>
      </c>
      <c r="E63" s="62">
        <v>44050</v>
      </c>
      <c r="F63" s="62"/>
      <c r="G63" s="62">
        <v>44242</v>
      </c>
      <c r="H63" s="51" t="s">
        <v>32</v>
      </c>
      <c r="I63" s="51" t="s">
        <v>33</v>
      </c>
      <c r="J63" s="51" t="s">
        <v>29</v>
      </c>
      <c r="K63" s="68">
        <v>1876014.0081740001</v>
      </c>
      <c r="L63" s="51" t="s">
        <v>27</v>
      </c>
      <c r="M63" s="51" t="s">
        <v>33</v>
      </c>
      <c r="N63" s="51" t="s">
        <v>60</v>
      </c>
      <c r="O63" s="88">
        <v>-8300000</v>
      </c>
      <c r="P63" s="51"/>
      <c r="Q63" s="51" t="s">
        <v>61</v>
      </c>
      <c r="R63" s="76">
        <v>4.4242739999999996</v>
      </c>
      <c r="S63" s="68"/>
      <c r="T63" s="68">
        <v>0</v>
      </c>
      <c r="U63" s="51"/>
      <c r="V63" s="76">
        <v>4.6086177047999994</v>
      </c>
      <c r="W63" s="76">
        <v>4.6188709633793934</v>
      </c>
      <c r="X63" s="68">
        <v>79185.272582994279</v>
      </c>
      <c r="Y63" s="68">
        <v>79185.272582994279</v>
      </c>
      <c r="Z63" s="68">
        <v>79185.272582994279</v>
      </c>
      <c r="AA63" s="68">
        <v>0</v>
      </c>
      <c r="AB63" s="51"/>
      <c r="AC63" s="57" t="s">
        <v>25</v>
      </c>
      <c r="AE63" s="127">
        <f>IF(Q63&lt;&gt;"",VLOOKUP(Q63,$AE$1:$AF$8,2,FALSE),"")</f>
        <v>4.6222000000000003</v>
      </c>
      <c r="AF63" s="127">
        <f t="shared" si="19"/>
        <v>4.6324532585793934</v>
      </c>
      <c r="AG63" s="128">
        <f t="shared" si="20"/>
        <v>1.0018624737473116</v>
      </c>
      <c r="AH63" s="129">
        <f t="shared" si="21"/>
        <v>84463.796477288939</v>
      </c>
    </row>
    <row r="64" spans="1:34" s="46" customFormat="1" x14ac:dyDescent="0.2">
      <c r="A64" s="51">
        <v>2021</v>
      </c>
      <c r="B64" s="51" t="s">
        <v>66</v>
      </c>
      <c r="C64" s="51">
        <v>406</v>
      </c>
      <c r="D64" s="51" t="s">
        <v>42</v>
      </c>
      <c r="E64" s="62">
        <v>44118</v>
      </c>
      <c r="F64" s="62"/>
      <c r="G64" s="62">
        <v>44243</v>
      </c>
      <c r="H64" s="51" t="s">
        <v>32</v>
      </c>
      <c r="I64" s="51" t="s">
        <v>33</v>
      </c>
      <c r="J64" s="51" t="s">
        <v>29</v>
      </c>
      <c r="K64" s="68">
        <v>8812472.3573640008</v>
      </c>
      <c r="L64" s="51" t="s">
        <v>27</v>
      </c>
      <c r="M64" s="51" t="s">
        <v>33</v>
      </c>
      <c r="N64" s="51" t="s">
        <v>60</v>
      </c>
      <c r="O64" s="88">
        <v>-39850000</v>
      </c>
      <c r="P64" s="51"/>
      <c r="Q64" s="51" t="s">
        <v>61</v>
      </c>
      <c r="R64" s="76">
        <v>4.5220000000000002</v>
      </c>
      <c r="S64" s="68"/>
      <c r="T64" s="68">
        <v>0</v>
      </c>
      <c r="U64" s="51"/>
      <c r="V64" s="76">
        <v>4.6086177047999994</v>
      </c>
      <c r="W64" s="76">
        <v>4.6189638891452587</v>
      </c>
      <c r="X64" s="68">
        <v>185343.97299294884</v>
      </c>
      <c r="Y64" s="68">
        <v>185343.97299294884</v>
      </c>
      <c r="Z64" s="68">
        <v>185343.97299294881</v>
      </c>
      <c r="AA64" s="68">
        <v>2.9103830456733704E-11</v>
      </c>
      <c r="AB64" s="51"/>
      <c r="AC64" s="57" t="s">
        <v>25</v>
      </c>
      <c r="AE64" s="127">
        <f>IF(Q64&lt;&gt;"",VLOOKUP(Q64,$AE$1:$AF$9,2,FALSE),"")</f>
        <v>4.6222000000000003</v>
      </c>
      <c r="AF64" s="127">
        <f t="shared" si="19"/>
        <v>4.6325461843452596</v>
      </c>
      <c r="AG64" s="128">
        <f t="shared" si="20"/>
        <v>1.0018789249463018</v>
      </c>
      <c r="AH64" s="129">
        <f t="shared" si="21"/>
        <v>210686.64526557483</v>
      </c>
    </row>
    <row r="65" spans="1:34" s="46" customFormat="1" x14ac:dyDescent="0.2">
      <c r="A65" s="48">
        <v>2021</v>
      </c>
      <c r="B65" s="48" t="s">
        <v>67</v>
      </c>
      <c r="C65" s="48">
        <v>418</v>
      </c>
      <c r="D65" s="48" t="s">
        <v>42</v>
      </c>
      <c r="E65" s="60">
        <v>44133</v>
      </c>
      <c r="F65" s="60"/>
      <c r="G65" s="60">
        <v>44301</v>
      </c>
      <c r="H65" s="48" t="s">
        <v>32</v>
      </c>
      <c r="I65" s="48" t="s">
        <v>33</v>
      </c>
      <c r="J65" s="48" t="s">
        <v>29</v>
      </c>
      <c r="K65" s="65">
        <v>1292507.5298796</v>
      </c>
      <c r="L65" s="48" t="s">
        <v>27</v>
      </c>
      <c r="M65" s="48" t="s">
        <v>33</v>
      </c>
      <c r="N65" s="48" t="s">
        <v>60</v>
      </c>
      <c r="O65" s="85">
        <v>-6000000</v>
      </c>
      <c r="P65" s="48"/>
      <c r="Q65" s="48" t="s">
        <v>61</v>
      </c>
      <c r="R65" s="73">
        <v>4.6421393000000002</v>
      </c>
      <c r="S65" s="65"/>
      <c r="T65" s="65">
        <v>0</v>
      </c>
      <c r="U65" s="48"/>
      <c r="V65" s="73">
        <v>4.6086177047999994</v>
      </c>
      <c r="W65" s="73">
        <v>4.6243723270279773</v>
      </c>
      <c r="X65" s="85">
        <v>-4979.9392811701073</v>
      </c>
      <c r="Y65" s="85">
        <v>-4979.9392811701073</v>
      </c>
      <c r="Z65" s="85">
        <v>-4979.9392811701073</v>
      </c>
      <c r="AA65" s="65">
        <v>0</v>
      </c>
      <c r="AB65" s="48"/>
      <c r="AC65" s="55" t="s">
        <v>25</v>
      </c>
      <c r="AE65" s="127">
        <f>IF(Q65&lt;&gt;"",VLOOKUP(Q65,$AE$1:$AF$9,2,FALSE),"")</f>
        <v>4.6222000000000003</v>
      </c>
      <c r="AF65" s="127">
        <f t="shared" si="19"/>
        <v>4.6379546222279773</v>
      </c>
      <c r="AG65" s="128">
        <f t="shared" si="20"/>
        <v>1.0028369275750666</v>
      </c>
      <c r="AH65" s="129">
        <f t="shared" si="21"/>
        <v>-1169.4965001868391</v>
      </c>
    </row>
    <row r="66" spans="1:34" s="47" customFormat="1" x14ac:dyDescent="0.2">
      <c r="A66" s="49"/>
      <c r="B66" s="49"/>
      <c r="C66" s="49"/>
      <c r="D66" s="49"/>
      <c r="E66" s="61"/>
      <c r="F66" s="61"/>
      <c r="G66" s="61"/>
      <c r="H66" s="49"/>
      <c r="I66" s="49"/>
      <c r="J66" s="49"/>
      <c r="K66" s="66">
        <v>13180300.96244554</v>
      </c>
      <c r="L66" s="49"/>
      <c r="M66" s="49"/>
      <c r="N66" s="49"/>
      <c r="O66" s="86">
        <v>-59550000</v>
      </c>
      <c r="P66" s="49"/>
      <c r="Q66" s="49"/>
      <c r="R66" s="74">
        <v>4.5181062382167934</v>
      </c>
      <c r="S66" s="66"/>
      <c r="T66" s="66"/>
      <c r="U66" s="49"/>
      <c r="V66" s="74"/>
      <c r="W66" s="74"/>
      <c r="X66" s="66">
        <v>289071.27222055092</v>
      </c>
      <c r="Y66" s="66">
        <v>289071.27222055092</v>
      </c>
      <c r="Z66" s="66">
        <v>289071.27222055086</v>
      </c>
      <c r="AA66" s="66">
        <v>2.9103830456733704E-11</v>
      </c>
      <c r="AB66" s="49"/>
      <c r="AC66" s="56"/>
      <c r="AE66" s="131"/>
      <c r="AF66" s="131"/>
      <c r="AG66" s="131"/>
      <c r="AH66" s="131"/>
    </row>
    <row r="67" spans="1:34" s="47" customFormat="1" x14ac:dyDescent="0.2">
      <c r="A67" s="49"/>
      <c r="B67" s="49"/>
      <c r="C67" s="49"/>
      <c r="D67" s="49"/>
      <c r="E67" s="61"/>
      <c r="F67" s="61"/>
      <c r="G67" s="61"/>
      <c r="H67" s="49"/>
      <c r="I67" s="49"/>
      <c r="J67" s="49"/>
      <c r="K67" s="66"/>
      <c r="L67" s="49"/>
      <c r="M67" s="49"/>
      <c r="N67" s="49"/>
      <c r="O67" s="66"/>
      <c r="P67" s="49"/>
      <c r="Q67" s="49"/>
      <c r="R67" s="74"/>
      <c r="S67" s="66"/>
      <c r="T67" s="66"/>
      <c r="U67" s="49"/>
      <c r="V67" s="74"/>
      <c r="W67" s="74"/>
      <c r="X67" s="66"/>
      <c r="Y67" s="66"/>
      <c r="Z67" s="66"/>
      <c r="AA67" s="66"/>
      <c r="AB67" s="49"/>
      <c r="AC67" s="56"/>
      <c r="AE67" s="131"/>
      <c r="AF67" s="131"/>
      <c r="AG67" s="131"/>
      <c r="AH67" s="131"/>
    </row>
    <row r="68" spans="1:34" s="47" customFormat="1" x14ac:dyDescent="0.2">
      <c r="A68" s="49"/>
      <c r="B68" s="49"/>
      <c r="C68" s="49"/>
      <c r="D68" s="49"/>
      <c r="E68" s="61"/>
      <c r="F68" s="61"/>
      <c r="G68" s="61"/>
      <c r="H68" s="49"/>
      <c r="I68" s="49" t="s">
        <v>83</v>
      </c>
      <c r="J68" s="49"/>
      <c r="K68" s="67">
        <v>34310937.096555263</v>
      </c>
      <c r="L68" s="50"/>
      <c r="M68" s="50"/>
      <c r="N68" s="50"/>
      <c r="O68" s="87">
        <v>-154250000</v>
      </c>
      <c r="P68" s="50"/>
      <c r="Q68" s="50"/>
      <c r="R68" s="75">
        <v>4.4956510387903785</v>
      </c>
      <c r="S68" s="67"/>
      <c r="T68" s="67"/>
      <c r="U68" s="50"/>
      <c r="V68" s="75"/>
      <c r="W68" s="75"/>
      <c r="X68" s="67">
        <v>876159.87916180817</v>
      </c>
      <c r="Y68" s="67">
        <v>876159.87916180817</v>
      </c>
      <c r="Z68" s="67">
        <v>876159.87916180817</v>
      </c>
      <c r="AA68" s="67">
        <v>3.2741809263825417E-11</v>
      </c>
      <c r="AB68" s="50"/>
      <c r="AC68" s="56"/>
      <c r="AE68" s="132"/>
      <c r="AF68" s="132"/>
      <c r="AG68" s="132"/>
      <c r="AH68" s="130">
        <f>SUM(AH57:AH65)</f>
        <v>974392.9838696646</v>
      </c>
    </row>
    <row r="69" spans="1:34" s="47" customFormat="1" x14ac:dyDescent="0.2">
      <c r="A69" s="49"/>
      <c r="B69" s="49"/>
      <c r="C69" s="49"/>
      <c r="D69" s="49"/>
      <c r="E69" s="61"/>
      <c r="F69" s="61"/>
      <c r="G69" s="61"/>
      <c r="H69" s="49"/>
      <c r="I69" s="49"/>
      <c r="J69" s="49"/>
      <c r="K69" s="66"/>
      <c r="L69" s="49"/>
      <c r="M69" s="49"/>
      <c r="N69" s="49"/>
      <c r="O69" s="66"/>
      <c r="P69" s="49"/>
      <c r="Q69" s="49"/>
      <c r="R69" s="74"/>
      <c r="S69" s="66"/>
      <c r="T69" s="66"/>
      <c r="U69" s="49"/>
      <c r="V69" s="74"/>
      <c r="W69" s="74"/>
      <c r="X69" s="66"/>
      <c r="Y69" s="66"/>
      <c r="Z69" s="66"/>
      <c r="AA69" s="66"/>
      <c r="AB69" s="49"/>
      <c r="AC69" s="56"/>
      <c r="AE69" s="132"/>
      <c r="AF69" s="132"/>
      <c r="AG69" s="132"/>
      <c r="AH69" s="132"/>
    </row>
    <row r="70" spans="1:34" s="46" customFormat="1" x14ac:dyDescent="0.2">
      <c r="A70" s="48">
        <v>2020</v>
      </c>
      <c r="B70" s="48" t="s">
        <v>68</v>
      </c>
      <c r="C70" s="48">
        <v>377</v>
      </c>
      <c r="D70" s="48" t="s">
        <v>26</v>
      </c>
      <c r="E70" s="60">
        <v>44001</v>
      </c>
      <c r="F70" s="60"/>
      <c r="G70" s="60">
        <v>44151</v>
      </c>
      <c r="H70" s="48" t="s">
        <v>32</v>
      </c>
      <c r="I70" s="48" t="s">
        <v>33</v>
      </c>
      <c r="J70" s="48" t="s">
        <v>29</v>
      </c>
      <c r="K70" s="65">
        <v>503513.26379815198</v>
      </c>
      <c r="L70" s="48" t="s">
        <v>27</v>
      </c>
      <c r="M70" s="48" t="s">
        <v>33</v>
      </c>
      <c r="N70" s="48" t="s">
        <v>69</v>
      </c>
      <c r="O70" s="85">
        <v>-40000000</v>
      </c>
      <c r="P70" s="48"/>
      <c r="Q70" s="48" t="s">
        <v>70</v>
      </c>
      <c r="R70" s="73">
        <v>79.441800000000001</v>
      </c>
      <c r="S70" s="65"/>
      <c r="T70" s="65">
        <v>0</v>
      </c>
      <c r="U70" s="48"/>
      <c r="V70" s="73">
        <v>92.480536361999981</v>
      </c>
      <c r="W70" s="73">
        <v>92.637848121340312</v>
      </c>
      <c r="X70" s="65">
        <v>71689.648262528353</v>
      </c>
      <c r="Y70" s="65">
        <v>71689.648262528353</v>
      </c>
      <c r="Z70" s="65">
        <v>71689.648262528353</v>
      </c>
      <c r="AA70" s="65">
        <v>0</v>
      </c>
      <c r="AB70" s="48"/>
      <c r="AC70" s="55" t="s">
        <v>25</v>
      </c>
      <c r="AE70" s="131">
        <f>IF(Q70&lt;&gt;"",VLOOKUP(Q70,$AE$1:$AF$9,2,FALSE),"")</f>
        <v>92.437299999999993</v>
      </c>
      <c r="AF70" s="131">
        <f t="shared" ref="AF70" si="22">IF(AE70&lt;&gt;"",AE70+W70-V70,"")</f>
        <v>92.594611759340324</v>
      </c>
      <c r="AG70" s="133">
        <f t="shared" ref="AG70" si="23">IF(AF70&lt;&gt;"",X70/(O70/W70+K70),"")</f>
        <v>0.99951680839203416</v>
      </c>
      <c r="AH70" s="134">
        <f t="shared" ref="AH70" si="24">IF(AF70&lt;&gt;"",(O70/AF70+K70)*AG70,"")</f>
        <v>71488.125056306206</v>
      </c>
    </row>
    <row r="71" spans="1:34" s="47" customFormat="1" x14ac:dyDescent="0.2">
      <c r="A71" s="49"/>
      <c r="B71" s="49"/>
      <c r="C71" s="49"/>
      <c r="D71" s="49"/>
      <c r="E71" s="61"/>
      <c r="F71" s="61"/>
      <c r="G71" s="61"/>
      <c r="H71" s="49"/>
      <c r="I71" s="49"/>
      <c r="J71" s="49"/>
      <c r="K71" s="66">
        <v>503513.26379815198</v>
      </c>
      <c r="L71" s="49"/>
      <c r="M71" s="49"/>
      <c r="N71" s="49"/>
      <c r="O71" s="86">
        <v>-40000000</v>
      </c>
      <c r="P71" s="49"/>
      <c r="Q71" s="49"/>
      <c r="R71" s="74">
        <v>79.441799999999944</v>
      </c>
      <c r="S71" s="66"/>
      <c r="T71" s="66"/>
      <c r="U71" s="49"/>
      <c r="V71" s="74"/>
      <c r="W71" s="74"/>
      <c r="X71" s="66">
        <v>71689.648262528353</v>
      </c>
      <c r="Y71" s="66">
        <v>71689.648262528353</v>
      </c>
      <c r="Z71" s="66">
        <v>71689.648262528353</v>
      </c>
      <c r="AA71" s="66">
        <v>0</v>
      </c>
      <c r="AB71" s="49"/>
      <c r="AC71" s="56"/>
      <c r="AE71" s="132"/>
      <c r="AF71" s="132"/>
      <c r="AG71" s="132"/>
      <c r="AH71" s="132"/>
    </row>
    <row r="72" spans="1:34" s="47" customFormat="1" x14ac:dyDescent="0.2">
      <c r="A72" s="49"/>
      <c r="B72" s="49"/>
      <c r="C72" s="49"/>
      <c r="D72" s="49"/>
      <c r="E72" s="61"/>
      <c r="F72" s="61"/>
      <c r="G72" s="61"/>
      <c r="H72" s="49"/>
      <c r="I72" s="49"/>
      <c r="J72" s="49"/>
      <c r="K72" s="66"/>
      <c r="L72" s="49"/>
      <c r="M72" s="49"/>
      <c r="N72" s="49"/>
      <c r="O72" s="66"/>
      <c r="P72" s="49"/>
      <c r="Q72" s="49"/>
      <c r="R72" s="74"/>
      <c r="S72" s="66"/>
      <c r="T72" s="66"/>
      <c r="U72" s="49"/>
      <c r="V72" s="74"/>
      <c r="W72" s="74"/>
      <c r="X72" s="66"/>
      <c r="Y72" s="66"/>
      <c r="Z72" s="66"/>
      <c r="AA72" s="66"/>
      <c r="AB72" s="49"/>
      <c r="AC72" s="56"/>
      <c r="AE72" s="132"/>
      <c r="AF72" s="132"/>
      <c r="AG72" s="132"/>
      <c r="AH72" s="132"/>
    </row>
    <row r="73" spans="1:34" s="47" customFormat="1" x14ac:dyDescent="0.2">
      <c r="A73" s="49"/>
      <c r="B73" s="49"/>
      <c r="C73" s="49"/>
      <c r="D73" s="49"/>
      <c r="E73" s="61"/>
      <c r="F73" s="61"/>
      <c r="G73" s="61"/>
      <c r="H73" s="49"/>
      <c r="I73" s="49" t="s">
        <v>84</v>
      </c>
      <c r="J73" s="49"/>
      <c r="K73" s="67">
        <v>503513.26379815198</v>
      </c>
      <c r="L73" s="50"/>
      <c r="M73" s="50"/>
      <c r="N73" s="50"/>
      <c r="O73" s="87">
        <v>-40000000</v>
      </c>
      <c r="P73" s="50"/>
      <c r="Q73" s="50"/>
      <c r="R73" s="75">
        <v>79.441799999999944</v>
      </c>
      <c r="S73" s="67"/>
      <c r="T73" s="67"/>
      <c r="U73" s="50"/>
      <c r="V73" s="75"/>
      <c r="W73" s="75"/>
      <c r="X73" s="67">
        <v>71689.648262528353</v>
      </c>
      <c r="Y73" s="67">
        <v>71689.648262528353</v>
      </c>
      <c r="Z73" s="67">
        <v>71689.648262528353</v>
      </c>
      <c r="AA73" s="67">
        <v>0</v>
      </c>
      <c r="AB73" s="50"/>
      <c r="AC73" s="56"/>
      <c r="AE73" s="132"/>
      <c r="AF73" s="132"/>
      <c r="AG73" s="132"/>
      <c r="AH73" s="130">
        <f>SUM(AH70)</f>
        <v>71488.125056306206</v>
      </c>
    </row>
    <row r="74" spans="1:34" s="47" customFormat="1" x14ac:dyDescent="0.2">
      <c r="A74" s="49"/>
      <c r="B74" s="49"/>
      <c r="C74" s="49"/>
      <c r="D74" s="49"/>
      <c r="E74" s="61"/>
      <c r="F74" s="61"/>
      <c r="G74" s="61"/>
      <c r="H74" s="49"/>
      <c r="I74" s="49"/>
      <c r="J74" s="49"/>
      <c r="K74" s="66"/>
      <c r="L74" s="49"/>
      <c r="M74" s="49"/>
      <c r="N74" s="49"/>
      <c r="O74" s="66"/>
      <c r="P74" s="49"/>
      <c r="Q74" s="49"/>
      <c r="R74" s="74"/>
      <c r="S74" s="66"/>
      <c r="T74" s="66"/>
      <c r="U74" s="49"/>
      <c r="V74" s="74"/>
      <c r="W74" s="74"/>
      <c r="X74" s="66"/>
      <c r="Y74" s="66"/>
      <c r="Z74" s="66"/>
      <c r="AA74" s="66"/>
      <c r="AB74" s="49"/>
      <c r="AC74" s="56"/>
      <c r="AE74" s="132"/>
      <c r="AF74" s="132"/>
      <c r="AG74" s="132"/>
      <c r="AH74" s="132"/>
    </row>
    <row r="75" spans="1:34" s="46" customFormat="1" x14ac:dyDescent="0.2">
      <c r="A75" s="48">
        <v>2021</v>
      </c>
      <c r="B75" s="48" t="s">
        <v>71</v>
      </c>
      <c r="C75" s="48">
        <v>386</v>
      </c>
      <c r="D75" s="48" t="s">
        <v>26</v>
      </c>
      <c r="E75" s="60">
        <v>44012</v>
      </c>
      <c r="F75" s="60"/>
      <c r="G75" s="60">
        <v>44211</v>
      </c>
      <c r="H75" s="48" t="s">
        <v>32</v>
      </c>
      <c r="I75" s="48" t="s">
        <v>33</v>
      </c>
      <c r="J75" s="48" t="s">
        <v>29</v>
      </c>
      <c r="K75" s="65">
        <v>254475.91321862399</v>
      </c>
      <c r="L75" s="48" t="s">
        <v>27</v>
      </c>
      <c r="M75" s="48" t="s">
        <v>33</v>
      </c>
      <c r="N75" s="48" t="s">
        <v>72</v>
      </c>
      <c r="O75" s="85">
        <v>-400000</v>
      </c>
      <c r="P75" s="48"/>
      <c r="Q75" s="48" t="s">
        <v>73</v>
      </c>
      <c r="R75" s="73">
        <v>1.571858</v>
      </c>
      <c r="S75" s="65"/>
      <c r="T75" s="65">
        <v>0</v>
      </c>
      <c r="U75" s="48"/>
      <c r="V75" s="73">
        <v>1.591459744</v>
      </c>
      <c r="W75" s="73">
        <v>1.6266000000000003</v>
      </c>
      <c r="X75" s="65">
        <v>8749.9252347142701</v>
      </c>
      <c r="Y75" s="65">
        <v>8749.9252347142701</v>
      </c>
      <c r="Z75" s="65">
        <v>8749.9252347142701</v>
      </c>
      <c r="AA75" s="65">
        <v>0</v>
      </c>
      <c r="AB75" s="48"/>
      <c r="AC75" s="55" t="s">
        <v>25</v>
      </c>
      <c r="AE75" s="131">
        <f>IF(Q75&lt;&gt;"",VLOOKUP(Q75,$AE$1:$AF$9,2,FALSE),"")</f>
        <v>1.5952</v>
      </c>
      <c r="AF75" s="131">
        <f t="shared" ref="AF75" si="25">IF(AE75&lt;&gt;"",AE75+W75-V75,"")</f>
        <v>1.630340256</v>
      </c>
      <c r="AG75" s="133">
        <f t="shared" ref="AG75" si="26">IF(AF75&lt;&gt;"",X75/(O75/W75+K75),"")</f>
        <v>1.0216867665959011</v>
      </c>
      <c r="AH75" s="134">
        <f t="shared" ref="AH75" si="27">IF(AF75&lt;&gt;"",(O75/AF75+K75)*AG75,"")</f>
        <v>9326.3200527057325</v>
      </c>
    </row>
    <row r="76" spans="1:34" s="47" customFormat="1" x14ac:dyDescent="0.2">
      <c r="A76" s="49"/>
      <c r="B76" s="49"/>
      <c r="C76" s="49"/>
      <c r="D76" s="49"/>
      <c r="E76" s="61"/>
      <c r="F76" s="61"/>
      <c r="G76" s="61"/>
      <c r="H76" s="49"/>
      <c r="I76" s="49"/>
      <c r="J76" s="49"/>
      <c r="K76" s="66">
        <v>254475.91321862399</v>
      </c>
      <c r="L76" s="49"/>
      <c r="M76" s="49"/>
      <c r="N76" s="49"/>
      <c r="O76" s="86">
        <v>-400000</v>
      </c>
      <c r="P76" s="49"/>
      <c r="Q76" s="49"/>
      <c r="R76" s="74">
        <v>1.5718580000000006</v>
      </c>
      <c r="S76" s="66"/>
      <c r="T76" s="66"/>
      <c r="U76" s="49"/>
      <c r="V76" s="74"/>
      <c r="W76" s="74"/>
      <c r="X76" s="66">
        <v>8749.9252347142701</v>
      </c>
      <c r="Y76" s="66">
        <v>8749.9252347142701</v>
      </c>
      <c r="Z76" s="66">
        <v>8749.9252347142701</v>
      </c>
      <c r="AA76" s="66">
        <v>0</v>
      </c>
      <c r="AB76" s="49"/>
      <c r="AC76" s="56"/>
      <c r="AE76" s="132"/>
      <c r="AF76" s="132"/>
      <c r="AG76" s="132"/>
      <c r="AH76" s="132"/>
    </row>
    <row r="77" spans="1:34" s="47" customFormat="1" x14ac:dyDescent="0.2">
      <c r="A77" s="49"/>
      <c r="B77" s="49"/>
      <c r="C77" s="49"/>
      <c r="D77" s="49"/>
      <c r="E77" s="61"/>
      <c r="F77" s="61"/>
      <c r="G77" s="61"/>
      <c r="H77" s="49"/>
      <c r="I77" s="49"/>
      <c r="J77" s="49"/>
      <c r="K77" s="66"/>
      <c r="L77" s="49"/>
      <c r="M77" s="49"/>
      <c r="N77" s="49"/>
      <c r="O77" s="66"/>
      <c r="P77" s="49"/>
      <c r="Q77" s="49"/>
      <c r="R77" s="74"/>
      <c r="S77" s="66"/>
      <c r="T77" s="66"/>
      <c r="U77" s="49"/>
      <c r="V77" s="74"/>
      <c r="W77" s="74"/>
      <c r="X77" s="66"/>
      <c r="Y77" s="66"/>
      <c r="Z77" s="66"/>
      <c r="AA77" s="66"/>
      <c r="AB77" s="49"/>
      <c r="AC77" s="56"/>
      <c r="AE77" s="132"/>
      <c r="AF77" s="132"/>
      <c r="AG77" s="132"/>
      <c r="AH77" s="132"/>
    </row>
    <row r="78" spans="1:34" s="47" customFormat="1" x14ac:dyDescent="0.2">
      <c r="A78" s="49"/>
      <c r="B78" s="49"/>
      <c r="C78" s="49"/>
      <c r="D78" s="49"/>
      <c r="E78" s="61"/>
      <c r="F78" s="61"/>
      <c r="G78" s="61"/>
      <c r="H78" s="49"/>
      <c r="I78" s="49" t="s">
        <v>85</v>
      </c>
      <c r="J78" s="49"/>
      <c r="K78" s="67">
        <v>254475.91321862399</v>
      </c>
      <c r="L78" s="50"/>
      <c r="M78" s="50"/>
      <c r="N78" s="50"/>
      <c r="O78" s="87">
        <v>-400000</v>
      </c>
      <c r="P78" s="50"/>
      <c r="Q78" s="50"/>
      <c r="R78" s="75">
        <v>1.5718580000000006</v>
      </c>
      <c r="S78" s="67"/>
      <c r="T78" s="67"/>
      <c r="U78" s="50"/>
      <c r="V78" s="75"/>
      <c r="W78" s="75"/>
      <c r="X78" s="67">
        <v>8749.9252347142701</v>
      </c>
      <c r="Y78" s="67">
        <v>8749.9252347142701</v>
      </c>
      <c r="Z78" s="67">
        <v>8749.9252347142701</v>
      </c>
      <c r="AA78" s="67">
        <v>0</v>
      </c>
      <c r="AB78" s="50"/>
      <c r="AC78" s="56"/>
      <c r="AE78" s="132"/>
      <c r="AF78" s="132"/>
      <c r="AG78" s="132"/>
      <c r="AH78" s="130">
        <f>SUM(AH75)</f>
        <v>9326.3200527057325</v>
      </c>
    </row>
    <row r="79" spans="1:34" s="47" customFormat="1" x14ac:dyDescent="0.2">
      <c r="A79" s="49"/>
      <c r="B79" s="49"/>
      <c r="C79" s="49"/>
      <c r="D79" s="49"/>
      <c r="E79" s="61"/>
      <c r="F79" s="61"/>
      <c r="G79" s="61"/>
      <c r="H79" s="49"/>
      <c r="I79" s="49"/>
      <c r="J79" s="49"/>
      <c r="K79" s="66"/>
      <c r="L79" s="49"/>
      <c r="M79" s="49"/>
      <c r="N79" s="49"/>
      <c r="O79" s="66"/>
      <c r="P79" s="49"/>
      <c r="Q79" s="49"/>
      <c r="R79" s="74"/>
      <c r="S79" s="66"/>
      <c r="T79" s="66"/>
      <c r="U79" s="49"/>
      <c r="V79" s="74"/>
      <c r="W79" s="74"/>
      <c r="X79" s="66"/>
      <c r="Y79" s="66"/>
      <c r="Z79" s="66"/>
      <c r="AA79" s="66"/>
      <c r="AB79" s="49"/>
      <c r="AC79" s="56"/>
      <c r="AE79" s="132"/>
      <c r="AF79" s="132"/>
      <c r="AG79" s="132"/>
      <c r="AH79" s="132"/>
    </row>
    <row r="80" spans="1:34" s="46" customFormat="1" x14ac:dyDescent="0.2">
      <c r="A80" s="51">
        <v>2020</v>
      </c>
      <c r="B80" s="51" t="s">
        <v>74</v>
      </c>
      <c r="C80" s="51">
        <v>378</v>
      </c>
      <c r="D80" s="51" t="s">
        <v>26</v>
      </c>
      <c r="E80" s="62">
        <v>43997</v>
      </c>
      <c r="F80" s="62"/>
      <c r="G80" s="62">
        <v>44151</v>
      </c>
      <c r="H80" s="51" t="s">
        <v>27</v>
      </c>
      <c r="I80" s="51" t="s">
        <v>33</v>
      </c>
      <c r="J80" s="51" t="s">
        <v>29</v>
      </c>
      <c r="K80" s="88">
        <v>-177227.191968064</v>
      </c>
      <c r="L80" s="51" t="s">
        <v>32</v>
      </c>
      <c r="M80" s="51" t="s">
        <v>33</v>
      </c>
      <c r="N80" s="51" t="s">
        <v>75</v>
      </c>
      <c r="O80" s="68">
        <v>200000</v>
      </c>
      <c r="P80" s="51"/>
      <c r="Q80" s="51" t="s">
        <v>76</v>
      </c>
      <c r="R80" s="76">
        <v>1.128495</v>
      </c>
      <c r="S80" s="68"/>
      <c r="T80" s="68">
        <v>0</v>
      </c>
      <c r="U80" s="51"/>
      <c r="V80" s="76">
        <v>1.1647099999999999</v>
      </c>
      <c r="W80" s="76">
        <v>1.1651282880461509</v>
      </c>
      <c r="X80" s="88">
        <v>-5573.6445863224144</v>
      </c>
      <c r="Y80" s="88">
        <v>-5573.6445863224144</v>
      </c>
      <c r="Z80" s="88">
        <v>-5573.6445863224144</v>
      </c>
      <c r="AA80" s="68">
        <v>0</v>
      </c>
      <c r="AB80" s="51"/>
      <c r="AC80" s="57" t="s">
        <v>25</v>
      </c>
      <c r="AE80" s="131">
        <f>IF(Q80&lt;&gt;"",VLOOKUP(Q80,$AE$1:$AF$9,2,FALSE),"")</f>
        <v>1.1698</v>
      </c>
      <c r="AF80" s="131">
        <f t="shared" ref="AF80:AF81" si="28">IF(AE80&lt;&gt;"",AE80+W80-V80,"")</f>
        <v>1.1702182880461511</v>
      </c>
      <c r="AG80" s="133">
        <f t="shared" ref="AG80:AG81" si="29">IF(AF80&lt;&gt;"",X80/(O80/W80+K80),"")</f>
        <v>1.0002458564522443</v>
      </c>
      <c r="AH80" s="134">
        <f t="shared" ref="AH80:AH81" si="30">IF(AF80&lt;&gt;"",(O80/AF80+K80)*AG80,"")</f>
        <v>-6320.4610981340211</v>
      </c>
    </row>
    <row r="81" spans="1:34" s="46" customFormat="1" x14ac:dyDescent="0.2">
      <c r="A81" s="48">
        <v>2020</v>
      </c>
      <c r="B81" s="48" t="s">
        <v>77</v>
      </c>
      <c r="C81" s="48">
        <v>383</v>
      </c>
      <c r="D81" s="48" t="s">
        <v>26</v>
      </c>
      <c r="E81" s="60">
        <v>43997</v>
      </c>
      <c r="F81" s="60"/>
      <c r="G81" s="60">
        <v>44151</v>
      </c>
      <c r="H81" s="48" t="s">
        <v>32</v>
      </c>
      <c r="I81" s="48" t="s">
        <v>33</v>
      </c>
      <c r="J81" s="48" t="s">
        <v>29</v>
      </c>
      <c r="K81" s="65">
        <v>176744.33401851199</v>
      </c>
      <c r="L81" s="48" t="s">
        <v>27</v>
      </c>
      <c r="M81" s="48" t="s">
        <v>33</v>
      </c>
      <c r="N81" s="48" t="s">
        <v>75</v>
      </c>
      <c r="O81" s="85">
        <v>-200000</v>
      </c>
      <c r="P81" s="48"/>
      <c r="Q81" s="48" t="s">
        <v>76</v>
      </c>
      <c r="R81" s="73">
        <v>1.131578</v>
      </c>
      <c r="S81" s="65"/>
      <c r="T81" s="65">
        <v>0</v>
      </c>
      <c r="U81" s="48"/>
      <c r="V81" s="73">
        <v>1.1647099999999999</v>
      </c>
      <c r="W81" s="73">
        <v>1.1651282880461509</v>
      </c>
      <c r="X81" s="65">
        <v>5090.6679230284881</v>
      </c>
      <c r="Y81" s="65">
        <v>5090.6679230284881</v>
      </c>
      <c r="Z81" s="65">
        <v>5090.6679230284881</v>
      </c>
      <c r="AA81" s="65">
        <v>0</v>
      </c>
      <c r="AB81" s="48"/>
      <c r="AC81" s="55" t="s">
        <v>25</v>
      </c>
      <c r="AE81" s="131">
        <f>IF(Q81&lt;&gt;"",VLOOKUP(Q81,$AE$1:$AF$9,2,FALSE),"")</f>
        <v>1.1698</v>
      </c>
      <c r="AF81" s="131">
        <f t="shared" si="28"/>
        <v>1.1702182880461511</v>
      </c>
      <c r="AG81" s="133">
        <f t="shared" si="29"/>
        <v>1.0002458564523422</v>
      </c>
      <c r="AH81" s="134">
        <f t="shared" si="30"/>
        <v>5837.4844348401675</v>
      </c>
    </row>
    <row r="82" spans="1:34" s="47" customFormat="1" x14ac:dyDescent="0.2">
      <c r="A82" s="49"/>
      <c r="B82" s="49"/>
      <c r="C82" s="49"/>
      <c r="D82" s="49"/>
      <c r="E82" s="61"/>
      <c r="F82" s="61"/>
      <c r="G82" s="61"/>
      <c r="H82" s="49"/>
      <c r="I82" s="49"/>
      <c r="J82" s="49"/>
      <c r="K82" s="86">
        <v>-482.85794955200981</v>
      </c>
      <c r="L82" s="49"/>
      <c r="M82" s="49"/>
      <c r="N82" s="49"/>
      <c r="O82" s="66">
        <v>0</v>
      </c>
      <c r="P82" s="49"/>
      <c r="Q82" s="49"/>
      <c r="R82" s="74">
        <v>0</v>
      </c>
      <c r="S82" s="66"/>
      <c r="T82" s="66"/>
      <c r="U82" s="49"/>
      <c r="V82" s="74"/>
      <c r="W82" s="74"/>
      <c r="X82" s="86">
        <v>-482.97666329392632</v>
      </c>
      <c r="Y82" s="86">
        <v>-482.97666329392632</v>
      </c>
      <c r="Z82" s="86">
        <v>-482.97666329392632</v>
      </c>
      <c r="AA82" s="66">
        <v>0</v>
      </c>
      <c r="AB82" s="49"/>
      <c r="AC82" s="56"/>
      <c r="AE82" s="132"/>
      <c r="AF82" s="132"/>
      <c r="AG82" s="132"/>
      <c r="AH82" s="132"/>
    </row>
    <row r="83" spans="1:34" s="47" customFormat="1" x14ac:dyDescent="0.2">
      <c r="A83" s="49"/>
      <c r="B83" s="49"/>
      <c r="C83" s="49"/>
      <c r="D83" s="49"/>
      <c r="E83" s="61"/>
      <c r="F83" s="61"/>
      <c r="G83" s="61"/>
      <c r="H83" s="49"/>
      <c r="I83" s="49"/>
      <c r="J83" s="49"/>
      <c r="K83" s="66"/>
      <c r="L83" s="49"/>
      <c r="M83" s="49"/>
      <c r="N83" s="49"/>
      <c r="O83" s="66"/>
      <c r="P83" s="49"/>
      <c r="Q83" s="49"/>
      <c r="R83" s="74"/>
      <c r="S83" s="66"/>
      <c r="T83" s="66"/>
      <c r="U83" s="49"/>
      <c r="V83" s="74"/>
      <c r="W83" s="74"/>
      <c r="X83" s="66"/>
      <c r="Y83" s="66"/>
      <c r="Z83" s="66"/>
      <c r="AA83" s="66"/>
      <c r="AB83" s="49"/>
      <c r="AC83" s="56"/>
      <c r="AE83" s="132"/>
      <c r="AF83" s="132"/>
      <c r="AG83" s="132"/>
      <c r="AH83" s="132"/>
    </row>
    <row r="84" spans="1:34" s="47" customFormat="1" x14ac:dyDescent="0.2">
      <c r="A84" s="49"/>
      <c r="B84" s="49"/>
      <c r="C84" s="49"/>
      <c r="D84" s="49"/>
      <c r="E84" s="61"/>
      <c r="F84" s="61"/>
      <c r="G84" s="61"/>
      <c r="H84" s="49"/>
      <c r="I84" s="49" t="s">
        <v>86</v>
      </c>
      <c r="J84" s="49"/>
      <c r="K84" s="87">
        <v>-482.85794955200981</v>
      </c>
      <c r="L84" s="50"/>
      <c r="M84" s="50"/>
      <c r="N84" s="50"/>
      <c r="O84" s="67">
        <v>0</v>
      </c>
      <c r="P84" s="50"/>
      <c r="Q84" s="50"/>
      <c r="R84" s="75">
        <v>0</v>
      </c>
      <c r="S84" s="67"/>
      <c r="T84" s="67"/>
      <c r="U84" s="50"/>
      <c r="V84" s="75"/>
      <c r="W84" s="75"/>
      <c r="X84" s="87">
        <v>-482.97666329392632</v>
      </c>
      <c r="Y84" s="87">
        <v>-482.97666329392632</v>
      </c>
      <c r="Z84" s="87">
        <v>-482.97666329392632</v>
      </c>
      <c r="AA84" s="67">
        <v>0</v>
      </c>
      <c r="AB84" s="50"/>
      <c r="AC84" s="56"/>
      <c r="AE84" s="132"/>
      <c r="AF84" s="132"/>
      <c r="AG84" s="132"/>
      <c r="AH84" s="130">
        <f>SUM(AH80:AH81)</f>
        <v>-482.97666329385356</v>
      </c>
    </row>
    <row r="85" spans="1:34" s="47" customFormat="1" x14ac:dyDescent="0.2">
      <c r="A85" s="49"/>
      <c r="B85" s="49"/>
      <c r="C85" s="49"/>
      <c r="D85" s="49"/>
      <c r="E85" s="61"/>
      <c r="F85" s="61"/>
      <c r="G85" s="61"/>
      <c r="H85" s="49"/>
      <c r="I85" s="49"/>
      <c r="J85" s="49"/>
      <c r="K85" s="66"/>
      <c r="L85" s="49"/>
      <c r="M85" s="49"/>
      <c r="N85" s="49"/>
      <c r="O85" s="66"/>
      <c r="P85" s="49"/>
      <c r="Q85" s="49"/>
      <c r="R85" s="74"/>
      <c r="S85" s="66"/>
      <c r="T85" s="66"/>
      <c r="U85" s="49"/>
      <c r="V85" s="74"/>
      <c r="W85" s="74"/>
      <c r="X85" s="66"/>
      <c r="Y85" s="66"/>
      <c r="Z85" s="66"/>
      <c r="AA85" s="66"/>
      <c r="AB85" s="49"/>
      <c r="AC85" s="56"/>
      <c r="AE85" s="132"/>
      <c r="AF85" s="132"/>
      <c r="AG85" s="132"/>
      <c r="AH85" s="132"/>
    </row>
    <row r="86" spans="1:34" s="47" customFormat="1" x14ac:dyDescent="0.2">
      <c r="A86" s="52"/>
      <c r="B86" s="52"/>
      <c r="C86" s="52"/>
      <c r="D86" s="52"/>
      <c r="E86" s="63"/>
      <c r="F86" s="63"/>
      <c r="G86" s="63"/>
      <c r="H86" s="52"/>
      <c r="I86" s="52"/>
      <c r="J86" s="52"/>
      <c r="K86" s="69"/>
      <c r="L86" s="52"/>
      <c r="M86" s="52"/>
      <c r="N86" s="52"/>
      <c r="O86" s="69"/>
      <c r="P86" s="52"/>
      <c r="Q86" s="52"/>
      <c r="R86" s="80" t="s">
        <v>87</v>
      </c>
      <c r="S86" s="69"/>
      <c r="T86" s="69"/>
      <c r="U86" s="52"/>
      <c r="V86" s="75"/>
      <c r="W86" s="75"/>
      <c r="X86" s="67">
        <v>257213.35062272212</v>
      </c>
      <c r="Y86" s="67">
        <v>257213.35062272212</v>
      </c>
      <c r="Z86" s="67">
        <v>257213.35062272212</v>
      </c>
      <c r="AA86" s="67">
        <v>3.2741809263825417E-11</v>
      </c>
      <c r="AB86" s="50"/>
      <c r="AC86" s="58"/>
      <c r="AE86" s="132"/>
      <c r="AF86" s="132"/>
      <c r="AG86" s="132"/>
      <c r="AH86" s="136">
        <f>AH21+AH27+AH38+AH50+AH55+AH68+AH73+AH78+AH84</f>
        <v>796001.76556863985</v>
      </c>
    </row>
    <row r="87" spans="1:34" x14ac:dyDescent="0.2">
      <c r="A87" s="53"/>
      <c r="B87" s="53"/>
      <c r="C87" s="53"/>
      <c r="D87" s="53"/>
      <c r="E87" s="59"/>
      <c r="F87" s="59"/>
      <c r="G87" s="59"/>
      <c r="H87" s="53"/>
      <c r="I87" s="53"/>
      <c r="J87" s="53"/>
      <c r="K87" s="64"/>
      <c r="L87" s="53"/>
      <c r="M87" s="53"/>
      <c r="N87" s="53"/>
      <c r="O87" s="64"/>
      <c r="P87" s="53"/>
      <c r="Q87" s="53"/>
      <c r="R87" s="72"/>
      <c r="S87" s="64"/>
      <c r="T87" s="64"/>
      <c r="U87" s="53"/>
      <c r="V87" s="72"/>
      <c r="W87" s="72"/>
      <c r="X87" s="64"/>
      <c r="Y87" s="64"/>
      <c r="Z87" s="64"/>
      <c r="AA87" s="64"/>
      <c r="AB87" s="53"/>
      <c r="AC87" s="54"/>
    </row>
    <row r="88" spans="1:34" x14ac:dyDescent="0.2">
      <c r="D88"/>
      <c r="P88"/>
      <c r="R88" s="77"/>
      <c r="S88" s="40"/>
      <c r="T88" s="40"/>
      <c r="AC88" s="32"/>
    </row>
    <row r="89" spans="1:34" x14ac:dyDescent="0.2">
      <c r="D89"/>
      <c r="P89"/>
      <c r="R89" s="77"/>
      <c r="S89" s="40"/>
      <c r="T89" s="40"/>
      <c r="AC89" s="32"/>
    </row>
    <row r="90" spans="1:34" x14ac:dyDescent="0.2">
      <c r="D90"/>
      <c r="P90"/>
      <c r="R90" s="77"/>
      <c r="S90" s="40"/>
      <c r="T90" s="40"/>
      <c r="AC90" s="32"/>
    </row>
    <row r="91" spans="1:34" x14ac:dyDescent="0.2">
      <c r="D91"/>
      <c r="P91"/>
      <c r="R91" s="77"/>
      <c r="S91" s="40"/>
      <c r="T91" s="40"/>
      <c r="AC91" s="32"/>
    </row>
    <row r="92" spans="1:34" x14ac:dyDescent="0.2">
      <c r="D92"/>
      <c r="P92"/>
      <c r="R92" s="77"/>
      <c r="S92" s="40"/>
      <c r="T92" s="40"/>
      <c r="AC92" s="32"/>
    </row>
    <row r="93" spans="1:34" x14ac:dyDescent="0.2">
      <c r="D93"/>
      <c r="P93"/>
      <c r="R93" s="77"/>
      <c r="S93" s="40"/>
      <c r="T93" s="40"/>
      <c r="AC93" s="32"/>
    </row>
    <row r="94" spans="1:34" x14ac:dyDescent="0.2">
      <c r="D94"/>
      <c r="P94"/>
      <c r="R94" s="77"/>
      <c r="S94" s="40"/>
      <c r="T94" s="40"/>
      <c r="AC94" s="32"/>
    </row>
    <row r="95" spans="1:34" x14ac:dyDescent="0.2">
      <c r="D95"/>
      <c r="P95"/>
      <c r="R95" s="77"/>
      <c r="S95" s="40"/>
      <c r="T95" s="40"/>
      <c r="AC95" s="32"/>
    </row>
    <row r="96" spans="1:34"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sheetData>
  <mergeCells count="26">
    <mergeCell ref="AE11:AE13"/>
    <mergeCell ref="AF11:AF13"/>
    <mergeCell ref="AG11:AG13"/>
    <mergeCell ref="AH11:AH13"/>
    <mergeCell ref="A11:A13"/>
    <mergeCell ref="E11:E13"/>
    <mergeCell ref="B11:B13"/>
    <mergeCell ref="C11:C13"/>
    <mergeCell ref="AC11:AC13"/>
    <mergeCell ref="D11:D13"/>
    <mergeCell ref="V11:AA11"/>
    <mergeCell ref="X12:AA12"/>
    <mergeCell ref="V12:V13"/>
    <mergeCell ref="W12:W13"/>
    <mergeCell ref="X13:Y13"/>
    <mergeCell ref="S11:T13"/>
    <mergeCell ref="F11:F13"/>
    <mergeCell ref="J11:K13"/>
    <mergeCell ref="Q11:R13"/>
    <mergeCell ref="H11:H13"/>
    <mergeCell ref="I11:I13"/>
    <mergeCell ref="N11:O13"/>
    <mergeCell ref="G11:G13"/>
    <mergeCell ref="L11:L13"/>
    <mergeCell ref="M11:M13"/>
    <mergeCell ref="P11:P13"/>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2020-11-05T08:55:49Z</dcterms:modified>
</cp:coreProperties>
</file>