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hisWorkbook" defaultThemeVersion="124226"/>
  <mc:AlternateContent xmlns:mc="http://schemas.openxmlformats.org/markup-compatibility/2006">
    <mc:Choice Requires="x15">
      <x15ac:absPath xmlns:x15ac="http://schemas.microsoft.com/office/spreadsheetml/2010/11/ac" url="D:\kerius-interne2\Clients\Orpea\rapports\Rapports valorisations FX\"/>
    </mc:Choice>
  </mc:AlternateContent>
  <xr:revisionPtr revIDLastSave="0" documentId="13_ncr:1_{70435CA9-8254-47CE-9335-D0D2D8893A75}" xr6:coauthVersionLast="45" xr6:coauthVersionMax="45" xr10:uidLastSave="{00000000-0000-0000-0000-000000000000}"/>
  <bookViews>
    <workbookView xWindow="-28920" yWindow="-9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Valuation!$A$1:$AA$62</definedName>
  </definedNames>
  <calcPr calcId="181029" calcCompleted="0" calcOnSave="0"/>
</workbook>
</file>

<file path=xl/calcChain.xml><?xml version="1.0" encoding="utf-8"?>
<calcChain xmlns="http://schemas.openxmlformats.org/spreadsheetml/2006/main">
  <c r="AH62" i="1" l="1"/>
  <c r="AH60" i="1"/>
  <c r="AE57" i="1"/>
  <c r="AF57" i="1" s="1"/>
  <c r="AE52" i="1"/>
  <c r="AF52" i="1" s="1"/>
  <c r="AE51" i="1"/>
  <c r="AF51" i="1" s="1"/>
  <c r="AE41" i="1"/>
  <c r="AF41" i="1" s="1"/>
  <c r="AH30" i="1"/>
  <c r="AH39" i="1"/>
  <c r="AE33" i="1"/>
  <c r="AF33" i="1" s="1"/>
  <c r="AE34" i="1"/>
  <c r="AF34" i="1" s="1"/>
  <c r="AE35" i="1"/>
  <c r="AF35" i="1" s="1"/>
  <c r="AE36" i="1"/>
  <c r="AF36" i="1" s="1"/>
  <c r="AE32" i="1"/>
  <c r="AF32" i="1" s="1"/>
  <c r="AE22" i="1"/>
  <c r="AF22" i="1" s="1"/>
  <c r="AE23" i="1"/>
  <c r="AF23" i="1" s="1"/>
  <c r="AE24" i="1"/>
  <c r="AF24" i="1" s="1"/>
  <c r="AE25" i="1"/>
  <c r="AF25" i="1" s="1"/>
  <c r="AE26" i="1"/>
  <c r="AF26" i="1" s="1"/>
  <c r="AE27" i="1"/>
  <c r="AF27" i="1" s="1"/>
  <c r="AE21" i="1"/>
  <c r="AF21" i="1" s="1"/>
  <c r="AF15" i="1"/>
  <c r="AG15" i="1" s="1"/>
  <c r="AE15" i="1"/>
  <c r="AE42" i="1"/>
  <c r="AF42" i="1" s="1"/>
  <c r="AE43" i="1"/>
  <c r="AF43" i="1" s="1"/>
  <c r="AE44" i="1"/>
  <c r="AF44" i="1" s="1"/>
  <c r="AE45" i="1"/>
  <c r="AF45" i="1" s="1"/>
  <c r="AE46" i="1"/>
  <c r="AF46" i="1" s="1"/>
  <c r="AE16" i="1"/>
  <c r="AF16" i="1" s="1"/>
  <c r="AE56" i="1"/>
  <c r="AF56" i="1" s="1"/>
  <c r="AG57" i="1" l="1"/>
  <c r="AH57" i="1"/>
  <c r="AG52" i="1"/>
  <c r="AH52" i="1" s="1"/>
  <c r="AG51" i="1"/>
  <c r="AH51" i="1" s="1"/>
  <c r="AH55" i="1" s="1"/>
  <c r="AG41" i="1"/>
  <c r="AH41" i="1"/>
  <c r="AG34" i="1"/>
  <c r="AH34" i="1"/>
  <c r="AG32" i="1"/>
  <c r="AH32" i="1" s="1"/>
  <c r="AG33" i="1"/>
  <c r="AH33" i="1"/>
  <c r="AG36" i="1"/>
  <c r="AH36" i="1"/>
  <c r="AG35" i="1"/>
  <c r="AH35" i="1"/>
  <c r="AH21" i="1"/>
  <c r="AG21" i="1"/>
  <c r="AG25" i="1"/>
  <c r="AH25" i="1" s="1"/>
  <c r="AG27" i="1"/>
  <c r="AH27" i="1"/>
  <c r="AG24" i="1"/>
  <c r="AH24" i="1" s="1"/>
  <c r="AG26" i="1"/>
  <c r="AH26" i="1"/>
  <c r="AG23" i="1"/>
  <c r="AH23" i="1" s="1"/>
  <c r="AG22" i="1"/>
  <c r="AH22" i="1"/>
  <c r="AH15" i="1"/>
  <c r="AG42" i="1"/>
  <c r="AH42" i="1" s="1"/>
  <c r="AG43" i="1"/>
  <c r="AH43" i="1" s="1"/>
  <c r="AG46" i="1"/>
  <c r="AH46" i="1" s="1"/>
  <c r="AG45" i="1"/>
  <c r="AH45" i="1"/>
  <c r="AG44" i="1"/>
  <c r="AH44" i="1" s="1"/>
  <c r="AG16" i="1"/>
  <c r="AH16" i="1" s="1"/>
  <c r="AG56" i="1"/>
  <c r="AH56" i="1"/>
  <c r="AH19" i="1" l="1"/>
  <c r="AH49" i="1"/>
</calcChain>
</file>

<file path=xl/sharedStrings.xml><?xml version="1.0" encoding="utf-8"?>
<sst xmlns="http://schemas.openxmlformats.org/spreadsheetml/2006/main" count="279" uniqueCount="82">
  <si>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</si>
  <si>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</si>
  <si>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</si>
  <si>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</si>
  <si>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</si>
  <si>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</si>
  <si>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</si>
  <si>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</si>
  <si>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</si>
  <si>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</si>
  <si>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</si>
  <si>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</si>
  <si>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</si>
  <si>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</si>
  <si>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</si>
  <si>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</si>
  <si>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</si>
  <si>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</si>
  <si>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</si>
  <si>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</si>
  <si>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</si>
  <si>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</si>
  <si>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30/11/2020</t>
  </si>
  <si>
    <t>Calculation Date: 01/12/2020 15:23:45</t>
  </si>
  <si>
    <t>245-D</t>
  </si>
  <si>
    <t>New Hedge</t>
  </si>
  <si>
    <t>CACIB</t>
  </si>
  <si>
    <t>BUY</t>
  </si>
  <si>
    <t>FORWARD</t>
  </si>
  <si>
    <t>EUR</t>
  </si>
  <si>
    <t>AED</t>
  </si>
  <si>
    <t>EURAED</t>
  </si>
  <si>
    <t>SELL</t>
  </si>
  <si>
    <t>260-D</t>
  </si>
  <si>
    <t>230-D</t>
  </si>
  <si>
    <t>Natixis</t>
  </si>
  <si>
    <t>CHF</t>
  </si>
  <si>
    <t>EURCHF</t>
  </si>
  <si>
    <t>261-D</t>
  </si>
  <si>
    <t>244-D</t>
  </si>
  <si>
    <t>SG</t>
  </si>
  <si>
    <t>262-D</t>
  </si>
  <si>
    <t>253-D</t>
  </si>
  <si>
    <t>ING</t>
  </si>
  <si>
    <t>254-D</t>
  </si>
  <si>
    <t>258-D</t>
  </si>
  <si>
    <t>241-D</t>
  </si>
  <si>
    <t>CZK</t>
  </si>
  <si>
    <t>EURCZK</t>
  </si>
  <si>
    <t>236-D</t>
  </si>
  <si>
    <t>242-D</t>
  </si>
  <si>
    <t>243-D</t>
  </si>
  <si>
    <t>255-D</t>
  </si>
  <si>
    <t>239-D</t>
  </si>
  <si>
    <t>PLN</t>
  </si>
  <si>
    <t>EURPLN</t>
  </si>
  <si>
    <t>235-D</t>
  </si>
  <si>
    <t>240-D</t>
  </si>
  <si>
    <t>246-D</t>
  </si>
  <si>
    <t>252-D</t>
  </si>
  <si>
    <t>256-D</t>
  </si>
  <si>
    <t>257-D</t>
  </si>
  <si>
    <t>RUB</t>
  </si>
  <si>
    <t>EURRUB</t>
  </si>
  <si>
    <t>259-D</t>
  </si>
  <si>
    <t>228-D</t>
  </si>
  <si>
    <t>SGD</t>
  </si>
  <si>
    <t>EURSGD</t>
  </si>
  <si>
    <t>TOTAL EURAED</t>
  </si>
  <si>
    <t>TOTAL EURCHF</t>
  </si>
  <si>
    <t>TOTAL EURCZK</t>
  </si>
  <si>
    <t>TOTAL EURPLN</t>
  </si>
  <si>
    <t>TOTAL EURRUB</t>
  </si>
  <si>
    <t>TOTAL EURSGD</t>
  </si>
  <si>
    <t>GRAND TOTAL</t>
  </si>
  <si>
    <t>EURUSD</t>
  </si>
  <si>
    <t>EURBHD</t>
  </si>
  <si>
    <t>EURMXN</t>
  </si>
  <si>
    <t>Spot conso</t>
  </si>
  <si>
    <t>Forward conso</t>
  </si>
  <si>
    <t>Discount factor</t>
  </si>
  <si>
    <t>Valo Conso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</si>
</sst>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00"/>
    <numFmt numFmtId="171" formatCode="_ * #,##0.0000_ ;_ * \-#,##0.0000_ ;_ * &quot;-&quot;??_ ;_ @_ "/>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CCC0DA"/>
        <bgColor indexed="64"/>
      </patternFill>
    </fill>
    <fill>
      <patternFill patternType="solid">
        <fgColor rgb="FFFCD5B4"/>
        <bgColor indexed="64"/>
      </patternFill>
    </fill>
    <fill>
      <patternFill patternType="solid">
        <fgColor theme="9" tint="0.59999389629810485"/>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0" fontId="1" fillId="0" borderId="0"/>
  </cellStyleXfs>
  <cellXfs count="134">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8" fillId="30" borderId="13" xfId="0" applyFont="1" applyFill="1" applyBorder="1"/>
    <xf numFmtId="169" fontId="48" fillId="30" borderId="13" xfId="0" applyNumberFormat="1" applyFont="1" applyFill="1" applyBorder="1"/>
    <xf numFmtId="0" fontId="48" fillId="27" borderId="0" xfId="142" applyFont="1" applyFill="1" applyAlignment="1">
      <alignment horizontal="center"/>
    </xf>
    <xf numFmtId="0" fontId="48" fillId="27" borderId="0" xfId="142" applyFont="1" applyFill="1"/>
    <xf numFmtId="170" fontId="48" fillId="30" borderId="13" xfId="0" applyNumberFormat="1" applyFont="1" applyFill="1" applyBorder="1"/>
    <xf numFmtId="170" fontId="40" fillId="27" borderId="0" xfId="142" applyNumberFormat="1" applyFont="1" applyFill="1" applyAlignment="1">
      <alignment horizontal="center"/>
    </xf>
    <xf numFmtId="169" fontId="40" fillId="27" borderId="0" xfId="142" applyNumberFormat="1" applyFont="1" applyFill="1" applyAlignment="1">
      <alignment horizontal="center"/>
    </xf>
    <xf numFmtId="0" fontId="40" fillId="31" borderId="0" xfId="142" applyFont="1" applyFill="1"/>
    <xf numFmtId="0" fontId="40" fillId="31" borderId="0" xfId="142" applyFont="1" applyFill="1" applyAlignment="1">
      <alignment horizontal="center"/>
    </xf>
    <xf numFmtId="169" fontId="40" fillId="31" borderId="0" xfId="142" applyNumberFormat="1" applyFont="1" applyFill="1" applyAlignment="1">
      <alignment horizontal="center" vertical="center"/>
    </xf>
    <xf numFmtId="171" fontId="40" fillId="31" borderId="0" xfId="142" applyNumberFormat="1" applyFont="1" applyFill="1" applyAlignment="1">
      <alignment horizontal="center" vertical="center"/>
    </xf>
    <xf numFmtId="164" fontId="40" fillId="31" borderId="0" xfId="142" applyNumberFormat="1" applyFont="1" applyFill="1" applyAlignment="1">
      <alignment horizontal="center" vertical="center"/>
    </xf>
    <xf numFmtId="164" fontId="48" fillId="31" borderId="12" xfId="142" applyNumberFormat="1" applyFont="1" applyFill="1" applyBorder="1" applyAlignment="1">
      <alignment horizontal="center" vertical="center"/>
    </xf>
    <xf numFmtId="0" fontId="1" fillId="32" borderId="0" xfId="142" applyFill="1"/>
    <xf numFmtId="164" fontId="48" fillId="31" borderId="12" xfId="106" applyFont="1" applyFill="1" applyBorder="1" applyAlignment="1">
      <alignment horizontal="center" vertical="center"/>
    </xf>
    <xf numFmtId="0" fontId="1" fillId="0" borderId="0" xfId="142"/>
    <xf numFmtId="0" fontId="48" fillId="31" borderId="14" xfId="142" applyFont="1" applyFill="1" applyBorder="1" applyAlignment="1">
      <alignment horizontal="center" vertical="center" wrapText="1"/>
    </xf>
    <xf numFmtId="0" fontId="48" fillId="31" borderId="15" xfId="142" applyFont="1" applyFill="1" applyBorder="1" applyAlignment="1">
      <alignment horizontal="center" vertical="center" wrapText="1"/>
    </xf>
    <xf numFmtId="0" fontId="48" fillId="31" borderId="16" xfId="142" applyFont="1" applyFill="1" applyBorder="1" applyAlignment="1">
      <alignment horizontal="center" vertical="center" wrapText="1"/>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12" xfId="142" xr:uid="{C477EC6D-EFBC-4A10-8829-7A9B7A779296}"/>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196215</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H100005"/>
  <sheetViews>
    <sheetView showGridLines="0" tabSelected="1" topLeftCell="G1" workbookViewId="0">
      <pane ySplit="13" topLeftCell="A14" activePane="bottomLeft" state="frozen"/>
      <selection pane="bottomLeft" activeCell="AF7" sqref="AF7"/>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 min="31" max="33" width="11.7109375" style="104" customWidth="1"/>
    <col min="34" max="34" width="13.140625" style="104" bestFit="1" customWidth="1"/>
  </cols>
  <sheetData>
    <row r="1" spans="1:34" s="3" customFormat="1" ht="20.25"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c r="AE1" s="89" t="s">
        <v>75</v>
      </c>
      <c r="AF1" s="90">
        <v>1.198</v>
      </c>
      <c r="AG1" s="91"/>
      <c r="AH1" s="92"/>
    </row>
    <row r="2" spans="1:34" s="7" customFormat="1" ht="20.25" customHeight="1"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c r="AE2" s="89" t="s">
        <v>48</v>
      </c>
      <c r="AF2" s="93">
        <v>26.192</v>
      </c>
      <c r="AG2" s="94"/>
      <c r="AH2" s="92"/>
    </row>
    <row r="3" spans="1:34" s="7" customFormat="1" ht="20.25" customHeight="1"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c r="AE3" s="89" t="s">
        <v>55</v>
      </c>
      <c r="AF3" s="90">
        <v>4.4710000000000001</v>
      </c>
      <c r="AG3" s="95"/>
      <c r="AH3" s="92"/>
    </row>
    <row r="4" spans="1:34" s="7" customFormat="1" ht="20.25" customHeight="1" x14ac:dyDescent="0.25">
      <c r="A4" s="6"/>
      <c r="B4" s="11"/>
      <c r="C4" s="11"/>
      <c r="D4" s="12"/>
      <c r="E4" s="36"/>
      <c r="F4" s="36"/>
      <c r="G4" s="36"/>
      <c r="H4" s="9"/>
      <c r="I4" s="9"/>
      <c r="J4" s="9"/>
      <c r="K4" s="39"/>
      <c r="L4" s="9"/>
      <c r="M4" s="9"/>
      <c r="N4" s="9"/>
      <c r="O4" s="39"/>
      <c r="P4" s="39"/>
      <c r="Q4" s="9"/>
      <c r="R4" s="79"/>
      <c r="S4" s="83"/>
      <c r="T4" s="83"/>
      <c r="U4" s="10"/>
      <c r="V4" s="71"/>
      <c r="W4" s="71"/>
      <c r="X4" s="42"/>
      <c r="Y4" s="42"/>
      <c r="Z4" s="42"/>
      <c r="AA4" s="42"/>
      <c r="AC4" s="11"/>
      <c r="AE4" s="89" t="s">
        <v>37</v>
      </c>
      <c r="AF4" s="90">
        <v>1.0839000000000001</v>
      </c>
      <c r="AG4" s="95"/>
      <c r="AH4" s="92"/>
    </row>
    <row r="5" spans="1:34" s="7" customFormat="1" ht="20.25" customHeight="1" x14ac:dyDescent="0.25">
      <c r="A5" s="6"/>
      <c r="B5" s="11"/>
      <c r="C5" s="11"/>
      <c r="D5" s="12"/>
      <c r="E5" s="36"/>
      <c r="F5" s="36"/>
      <c r="G5" s="36"/>
      <c r="H5" s="9"/>
      <c r="I5" s="9"/>
      <c r="J5" s="9"/>
      <c r="K5" s="39"/>
      <c r="L5" s="9"/>
      <c r="M5" s="9"/>
      <c r="N5" s="9"/>
      <c r="O5" s="39"/>
      <c r="P5" s="39"/>
      <c r="Q5" s="9"/>
      <c r="R5" s="79"/>
      <c r="S5" s="83"/>
      <c r="T5" s="83"/>
      <c r="U5" s="10"/>
      <c r="V5" s="71"/>
      <c r="W5" s="71"/>
      <c r="X5" s="42"/>
      <c r="Y5" s="42"/>
      <c r="Z5" s="42"/>
      <c r="AA5" s="42"/>
      <c r="AC5" s="11"/>
      <c r="AE5" s="89" t="s">
        <v>67</v>
      </c>
      <c r="AF5" s="90">
        <v>1.6029</v>
      </c>
      <c r="AG5" s="95"/>
      <c r="AH5" s="92"/>
    </row>
    <row r="6" spans="1:34" s="7" customFormat="1" ht="20.25" customHeight="1" x14ac:dyDescent="0.25">
      <c r="A6" s="6"/>
      <c r="B6" s="11"/>
      <c r="C6" s="11"/>
      <c r="D6" s="12"/>
      <c r="E6" s="36"/>
      <c r="F6" s="36"/>
      <c r="G6" s="36"/>
      <c r="H6" s="9"/>
      <c r="I6" s="9"/>
      <c r="J6" s="9"/>
      <c r="K6" s="39"/>
      <c r="L6" s="9"/>
      <c r="M6" s="9"/>
      <c r="N6" s="9"/>
      <c r="O6" s="39"/>
      <c r="P6" s="39"/>
      <c r="Q6" s="9"/>
      <c r="R6" s="79"/>
      <c r="S6" s="83"/>
      <c r="T6" s="83"/>
      <c r="U6" s="10"/>
      <c r="V6" s="71"/>
      <c r="W6" s="71"/>
      <c r="X6" s="42"/>
      <c r="Y6" s="42"/>
      <c r="Z6" s="42"/>
      <c r="AA6" s="42"/>
      <c r="AC6" s="11"/>
      <c r="AE6" s="89" t="s">
        <v>76</v>
      </c>
      <c r="AF6" s="90">
        <v>0.44969999999999999</v>
      </c>
      <c r="AG6" s="95"/>
      <c r="AH6" s="92"/>
    </row>
    <row r="7" spans="1:34" s="7" customFormat="1" ht="20.25" customHeight="1" x14ac:dyDescent="0.25">
      <c r="A7" s="6"/>
      <c r="B7" s="11"/>
      <c r="C7" s="11"/>
      <c r="D7" s="12"/>
      <c r="E7" s="36"/>
      <c r="F7" s="36"/>
      <c r="G7" s="36"/>
      <c r="H7" s="9"/>
      <c r="I7" s="9"/>
      <c r="J7" s="9"/>
      <c r="K7" s="39"/>
      <c r="L7" s="9"/>
      <c r="M7" s="9"/>
      <c r="N7" s="9"/>
      <c r="O7" s="39"/>
      <c r="P7" s="39"/>
      <c r="Q7" s="9"/>
      <c r="R7" s="79"/>
      <c r="S7" s="83"/>
      <c r="T7" s="83"/>
      <c r="U7" s="10"/>
      <c r="V7" s="71"/>
      <c r="W7" s="71"/>
      <c r="X7" s="42"/>
      <c r="Y7" s="42"/>
      <c r="Z7" s="42"/>
      <c r="AA7" s="42"/>
      <c r="AC7" s="11"/>
      <c r="AE7" s="89" t="s">
        <v>63</v>
      </c>
      <c r="AF7" s="90">
        <v>91.070999999999998</v>
      </c>
      <c r="AG7" s="95"/>
      <c r="AH7" s="92"/>
    </row>
    <row r="8" spans="1:34" s="7" customFormat="1" ht="20.25" customHeight="1" x14ac:dyDescent="0.25">
      <c r="A8" s="6"/>
      <c r="B8" s="11"/>
      <c r="C8" s="11"/>
      <c r="D8" s="12"/>
      <c r="E8" s="36"/>
      <c r="F8" s="36"/>
      <c r="G8" s="36"/>
      <c r="H8" s="9"/>
      <c r="I8" s="9"/>
      <c r="J8" s="9"/>
      <c r="K8" s="39"/>
      <c r="L8" s="9"/>
      <c r="M8" s="9"/>
      <c r="N8" s="9"/>
      <c r="O8" s="39"/>
      <c r="P8" s="39"/>
      <c r="Q8" s="9"/>
      <c r="R8" s="79"/>
      <c r="S8" s="83"/>
      <c r="T8" s="83"/>
      <c r="U8" s="10"/>
      <c r="V8" s="71"/>
      <c r="W8" s="71"/>
      <c r="X8" s="42"/>
      <c r="Y8" s="42"/>
      <c r="Z8" s="42"/>
      <c r="AA8" s="42"/>
      <c r="AC8" s="11"/>
      <c r="AE8" s="89" t="s">
        <v>31</v>
      </c>
      <c r="AF8" s="90">
        <v>4.3817000000000004</v>
      </c>
      <c r="AG8" s="95"/>
      <c r="AH8" s="92"/>
    </row>
    <row r="9" spans="1:34" s="7" customFormat="1" ht="20.25" customHeight="1" x14ac:dyDescent="0.25">
      <c r="B9" s="13"/>
      <c r="C9" s="13"/>
      <c r="D9" s="12"/>
      <c r="E9" s="36"/>
      <c r="F9" s="36"/>
      <c r="G9" s="36"/>
      <c r="H9" s="9"/>
      <c r="I9" s="9"/>
      <c r="J9" s="9"/>
      <c r="K9" s="39"/>
      <c r="L9" s="9"/>
      <c r="M9" s="9"/>
      <c r="N9" s="9"/>
      <c r="O9" s="39"/>
      <c r="P9" s="39"/>
      <c r="Q9" s="9"/>
      <c r="R9" s="79"/>
      <c r="S9" s="83"/>
      <c r="T9" s="83"/>
      <c r="U9" s="10"/>
      <c r="V9" s="71"/>
      <c r="W9" s="71"/>
      <c r="X9" s="42"/>
      <c r="Y9" s="42"/>
      <c r="Z9" s="42"/>
      <c r="AA9" s="42"/>
      <c r="AC9" s="13"/>
      <c r="AE9" s="89" t="s">
        <v>77</v>
      </c>
      <c r="AF9" s="90">
        <v>24.063099999999999</v>
      </c>
      <c r="AG9" s="95"/>
      <c r="AH9" s="92"/>
    </row>
    <row r="10" spans="1:34" s="7" customFormat="1" ht="6" customHeight="1" x14ac:dyDescent="0.25">
      <c r="B10" s="13"/>
      <c r="C10" s="13"/>
      <c r="D10" s="12"/>
      <c r="E10" s="36"/>
      <c r="F10" s="36"/>
      <c r="G10" s="36"/>
      <c r="H10" s="9"/>
      <c r="I10" s="9"/>
      <c r="J10" s="9"/>
      <c r="K10" s="39"/>
      <c r="L10" s="9"/>
      <c r="M10" s="9"/>
      <c r="N10" s="9"/>
      <c r="O10" s="39"/>
      <c r="P10" s="39"/>
      <c r="Q10" s="9"/>
      <c r="R10" s="79"/>
      <c r="S10" s="83"/>
      <c r="T10" s="83"/>
      <c r="U10" s="10"/>
      <c r="V10" s="71"/>
      <c r="W10" s="71"/>
      <c r="X10" s="43"/>
      <c r="Y10" s="43"/>
      <c r="Z10" s="42"/>
      <c r="AA10" s="42"/>
      <c r="AC10" s="13"/>
      <c r="AE10" s="92"/>
      <c r="AF10" s="92"/>
      <c r="AG10" s="91"/>
      <c r="AH10" s="92"/>
    </row>
    <row r="11" spans="1:34" s="14" customFormat="1" x14ac:dyDescent="0.2">
      <c r="A11" s="108" t="s">
        <v>0</v>
      </c>
      <c r="B11" s="114" t="s">
        <v>1</v>
      </c>
      <c r="C11" s="114" t="s">
        <v>2</v>
      </c>
      <c r="D11" s="114" t="s">
        <v>3</v>
      </c>
      <c r="E11" s="111" t="s">
        <v>4</v>
      </c>
      <c r="F11" s="111" t="s">
        <v>5</v>
      </c>
      <c r="G11" s="111" t="s">
        <v>6</v>
      </c>
      <c r="H11" s="122" t="s">
        <v>7</v>
      </c>
      <c r="I11" s="128" t="s">
        <v>8</v>
      </c>
      <c r="J11" s="122" t="s">
        <v>9</v>
      </c>
      <c r="K11" s="123"/>
      <c r="L11" s="122" t="s">
        <v>7</v>
      </c>
      <c r="M11" s="128" t="s">
        <v>8</v>
      </c>
      <c r="N11" s="122" t="s">
        <v>10</v>
      </c>
      <c r="O11" s="123"/>
      <c r="P11" s="128" t="s">
        <v>20</v>
      </c>
      <c r="Q11" s="122" t="s">
        <v>11</v>
      </c>
      <c r="R11" s="123"/>
      <c r="S11" s="122" t="s">
        <v>19</v>
      </c>
      <c r="T11" s="123"/>
      <c r="U11" s="45"/>
      <c r="V11" s="115" t="s">
        <v>12</v>
      </c>
      <c r="W11" s="116"/>
      <c r="X11" s="116"/>
      <c r="Y11" s="116"/>
      <c r="Z11" s="116"/>
      <c r="AA11" s="117"/>
      <c r="AC11" s="114" t="s">
        <v>18</v>
      </c>
      <c r="AE11" s="105" t="s">
        <v>78</v>
      </c>
      <c r="AF11" s="105" t="s">
        <v>79</v>
      </c>
      <c r="AG11" s="105" t="s">
        <v>80</v>
      </c>
      <c r="AH11" s="105" t="s">
        <v>81</v>
      </c>
    </row>
    <row r="12" spans="1:34" s="14" customFormat="1" x14ac:dyDescent="0.2">
      <c r="A12" s="109"/>
      <c r="B12" s="114"/>
      <c r="C12" s="114"/>
      <c r="D12" s="114"/>
      <c r="E12" s="112"/>
      <c r="F12" s="112"/>
      <c r="G12" s="112"/>
      <c r="H12" s="124"/>
      <c r="I12" s="129"/>
      <c r="J12" s="124"/>
      <c r="K12" s="125"/>
      <c r="L12" s="124"/>
      <c r="M12" s="129"/>
      <c r="N12" s="124"/>
      <c r="O12" s="125"/>
      <c r="P12" s="129"/>
      <c r="Q12" s="124"/>
      <c r="R12" s="125"/>
      <c r="S12" s="124"/>
      <c r="T12" s="125"/>
      <c r="U12" s="45"/>
      <c r="V12" s="118" t="s">
        <v>13</v>
      </c>
      <c r="W12" s="118" t="s">
        <v>14</v>
      </c>
      <c r="X12" s="115" t="s">
        <v>29</v>
      </c>
      <c r="Y12" s="116"/>
      <c r="Z12" s="116"/>
      <c r="AA12" s="117"/>
      <c r="AC12" s="114"/>
      <c r="AE12" s="106"/>
      <c r="AF12" s="106"/>
      <c r="AG12" s="106"/>
      <c r="AH12" s="106"/>
    </row>
    <row r="13" spans="1:34" s="14" customFormat="1" x14ac:dyDescent="0.2">
      <c r="A13" s="110"/>
      <c r="B13" s="114"/>
      <c r="C13" s="114"/>
      <c r="D13" s="114"/>
      <c r="E13" s="113"/>
      <c r="F13" s="113"/>
      <c r="G13" s="113"/>
      <c r="H13" s="126"/>
      <c r="I13" s="130"/>
      <c r="J13" s="126"/>
      <c r="K13" s="127"/>
      <c r="L13" s="126"/>
      <c r="M13" s="130"/>
      <c r="N13" s="126"/>
      <c r="O13" s="127"/>
      <c r="P13" s="130"/>
      <c r="Q13" s="126"/>
      <c r="R13" s="127"/>
      <c r="S13" s="126"/>
      <c r="T13" s="127"/>
      <c r="U13" s="45"/>
      <c r="V13" s="119"/>
      <c r="W13" s="119"/>
      <c r="X13" s="120" t="s">
        <v>15</v>
      </c>
      <c r="Y13" s="121"/>
      <c r="Z13" s="44" t="s">
        <v>16</v>
      </c>
      <c r="AA13" s="44" t="s">
        <v>17</v>
      </c>
      <c r="AC13" s="114"/>
      <c r="AE13" s="107"/>
      <c r="AF13" s="107"/>
      <c r="AG13" s="107"/>
      <c r="AH13" s="107"/>
    </row>
    <row r="14" spans="1:34" x14ac:dyDescent="0.2">
      <c r="A14" s="53"/>
      <c r="B14" s="53"/>
      <c r="C14" s="53"/>
      <c r="D14" s="53"/>
      <c r="E14" s="59"/>
      <c r="F14" s="59"/>
      <c r="G14" s="59"/>
      <c r="H14" s="53"/>
      <c r="I14" s="53"/>
      <c r="J14" s="53"/>
      <c r="K14" s="64"/>
      <c r="L14" s="53"/>
      <c r="M14" s="53"/>
      <c r="N14" s="53"/>
      <c r="O14" s="64"/>
      <c r="P14" s="53"/>
      <c r="Q14" s="53"/>
      <c r="R14" s="72"/>
      <c r="S14" s="64"/>
      <c r="T14" s="64"/>
      <c r="U14" s="53"/>
      <c r="V14" s="72"/>
      <c r="W14" s="72"/>
      <c r="X14" s="64"/>
      <c r="Y14" s="64"/>
      <c r="Z14" s="64"/>
      <c r="AA14" s="64"/>
      <c r="AB14" s="53"/>
      <c r="AC14" s="54"/>
      <c r="AE14" s="96"/>
      <c r="AF14" s="96"/>
      <c r="AG14" s="97"/>
      <c r="AH14" s="96"/>
    </row>
    <row r="15" spans="1:34" s="46" customFormat="1" x14ac:dyDescent="0.2">
      <c r="A15" s="48">
        <v>2021</v>
      </c>
      <c r="B15" s="48" t="s">
        <v>24</v>
      </c>
      <c r="C15" s="48">
        <v>416</v>
      </c>
      <c r="D15" s="48" t="s">
        <v>26</v>
      </c>
      <c r="E15" s="60">
        <v>44133</v>
      </c>
      <c r="F15" s="60"/>
      <c r="G15" s="60">
        <v>44301</v>
      </c>
      <c r="H15" s="48" t="s">
        <v>27</v>
      </c>
      <c r="I15" s="48" t="s">
        <v>28</v>
      </c>
      <c r="J15" s="48" t="s">
        <v>29</v>
      </c>
      <c r="K15" s="65">
        <v>277339.68379578198</v>
      </c>
      <c r="L15" s="48" t="s">
        <v>32</v>
      </c>
      <c r="M15" s="48" t="s">
        <v>28</v>
      </c>
      <c r="N15" s="48" t="s">
        <v>30</v>
      </c>
      <c r="O15" s="85">
        <v>-1200000</v>
      </c>
      <c r="P15" s="48"/>
      <c r="Q15" s="48" t="s">
        <v>31</v>
      </c>
      <c r="R15" s="73">
        <v>4.3268240000000002</v>
      </c>
      <c r="S15" s="65"/>
      <c r="T15" s="65">
        <v>0</v>
      </c>
      <c r="U15" s="48"/>
      <c r="V15" s="73">
        <v>4.3808238299999998</v>
      </c>
      <c r="W15" s="73">
        <v>4.3963788776649997</v>
      </c>
      <c r="X15" s="65">
        <v>4396.9913871292256</v>
      </c>
      <c r="Y15" s="65">
        <v>4396.9913871292256</v>
      </c>
      <c r="Z15" s="65">
        <v>4396.9913871292256</v>
      </c>
      <c r="AA15" s="65">
        <v>0</v>
      </c>
      <c r="AB15" s="48"/>
      <c r="AC15" s="55" t="s">
        <v>25</v>
      </c>
      <c r="AE15" s="98">
        <f ca="1">IF(Q15&lt;&gt;"",VLOOKUP(Q15,$AE$1:$AF$9,2,FALSE),"")</f>
        <v>0</v>
      </c>
      <c r="AF15" s="98">
        <f ca="1">IF(AE15&lt;&gt;"",AE15+W15-V15,"")</f>
        <v>1.5555047664999933E-2</v>
      </c>
      <c r="AG15" s="99">
        <f ca="1">IF(AF15&lt;&gt;"",X15/(O15/W15+K15),"")</f>
        <v>1.0021001344326586</v>
      </c>
      <c r="AH15" s="100">
        <f ca="1">IF(AF15&lt;&gt;"",(O15/AF15+K15)*AG15,"")</f>
        <v>-77029469.473580539</v>
      </c>
    </row>
    <row r="16" spans="1:34" s="46" customFormat="1" x14ac:dyDescent="0.2">
      <c r="A16" s="49">
        <v>2021</v>
      </c>
      <c r="B16" s="49" t="s">
        <v>33</v>
      </c>
      <c r="C16" s="49">
        <v>440</v>
      </c>
      <c r="D16" s="49" t="s">
        <v>26</v>
      </c>
      <c r="E16" s="61">
        <v>44161</v>
      </c>
      <c r="F16" s="61"/>
      <c r="G16" s="61">
        <v>44362</v>
      </c>
      <c r="H16" s="49" t="s">
        <v>27</v>
      </c>
      <c r="I16" s="49" t="s">
        <v>28</v>
      </c>
      <c r="J16" s="49" t="s">
        <v>29</v>
      </c>
      <c r="K16" s="66">
        <v>272514.711252496</v>
      </c>
      <c r="L16" s="49" t="s">
        <v>32</v>
      </c>
      <c r="M16" s="49" t="s">
        <v>28</v>
      </c>
      <c r="N16" s="49" t="s">
        <v>30</v>
      </c>
      <c r="O16" s="86">
        <v>-1200000</v>
      </c>
      <c r="P16" s="49"/>
      <c r="Q16" s="49" t="s">
        <v>31</v>
      </c>
      <c r="R16" s="74">
        <v>4.4034319999999996</v>
      </c>
      <c r="S16" s="66"/>
      <c r="T16" s="66">
        <v>0</v>
      </c>
      <c r="U16" s="49"/>
      <c r="V16" s="74">
        <v>4.3808238299999998</v>
      </c>
      <c r="W16" s="74">
        <v>4.402823627788413</v>
      </c>
      <c r="X16" s="86">
        <v>-37.758863703475228</v>
      </c>
      <c r="Y16" s="86">
        <v>-37.758863703475228</v>
      </c>
      <c r="Z16" s="86">
        <v>-37.758863703475228</v>
      </c>
      <c r="AA16" s="66">
        <v>0</v>
      </c>
      <c r="AB16" s="49"/>
      <c r="AC16" s="56" t="s">
        <v>25</v>
      </c>
      <c r="AE16" s="98">
        <f ca="1">IF(Q16&lt;&gt;"",VLOOKUP(Q16,$AE$1:$AF$9,2,FALSE),"")</f>
        <v>0</v>
      </c>
      <c r="AF16" s="98">
        <f ca="1">IF(AE16&lt;&gt;"",AE16+W16-V16,"")</f>
        <v>2.1999797788413211E-2</v>
      </c>
      <c r="AG16" s="99">
        <f ca="1">IF(AF16&lt;&gt;"",X16/(O16/W16+K16),"")</f>
        <v>1.0027458752731275</v>
      </c>
      <c r="AH16" s="100">
        <f ca="1">IF(AF16&lt;&gt;"",(O16/AF16+K16)*AG16,"")</f>
        <v>-54422469.290002607</v>
      </c>
    </row>
    <row r="17" spans="1:34" s="47" customFormat="1" x14ac:dyDescent="0.2">
      <c r="A17" s="50"/>
      <c r="B17" s="50"/>
      <c r="C17" s="50"/>
      <c r="D17" s="50"/>
      <c r="E17" s="62"/>
      <c r="F17" s="62"/>
      <c r="G17" s="62"/>
      <c r="H17" s="50"/>
      <c r="I17" s="50"/>
      <c r="J17" s="50"/>
      <c r="K17" s="67">
        <v>549854.39504827792</v>
      </c>
      <c r="L17" s="50"/>
      <c r="M17" s="50"/>
      <c r="N17" s="50"/>
      <c r="O17" s="87">
        <v>-2400000</v>
      </c>
      <c r="P17" s="50"/>
      <c r="Q17" s="50"/>
      <c r="R17" s="75">
        <v>4.3647918823842025</v>
      </c>
      <c r="S17" s="67"/>
      <c r="T17" s="67"/>
      <c r="U17" s="50"/>
      <c r="V17" s="75"/>
      <c r="W17" s="75"/>
      <c r="X17" s="67">
        <v>4359.2325234257505</v>
      </c>
      <c r="Y17" s="67">
        <v>4359.2325234257505</v>
      </c>
      <c r="Z17" s="67">
        <v>4359.2325234257505</v>
      </c>
      <c r="AA17" s="67">
        <v>0</v>
      </c>
      <c r="AB17" s="50"/>
      <c r="AC17" s="57"/>
      <c r="AE17" s="98"/>
      <c r="AF17" s="98"/>
      <c r="AG17" s="99"/>
      <c r="AH17" s="99"/>
    </row>
    <row r="18" spans="1:34" s="47" customFormat="1" x14ac:dyDescent="0.2">
      <c r="A18" s="50"/>
      <c r="B18" s="50"/>
      <c r="C18" s="50"/>
      <c r="D18" s="50"/>
      <c r="E18" s="62"/>
      <c r="F18" s="62"/>
      <c r="G18" s="62"/>
      <c r="H18" s="50"/>
      <c r="I18" s="50"/>
      <c r="J18" s="50"/>
      <c r="K18" s="67"/>
      <c r="L18" s="50"/>
      <c r="M18" s="50"/>
      <c r="N18" s="50"/>
      <c r="O18" s="67"/>
      <c r="P18" s="50"/>
      <c r="Q18" s="50"/>
      <c r="R18" s="75"/>
      <c r="S18" s="67"/>
      <c r="T18" s="67"/>
      <c r="U18" s="50"/>
      <c r="V18" s="75"/>
      <c r="W18" s="75"/>
      <c r="X18" s="67"/>
      <c r="Y18" s="67"/>
      <c r="Z18" s="67"/>
      <c r="AA18" s="67"/>
      <c r="AB18" s="50"/>
      <c r="AC18" s="57"/>
      <c r="AE18" s="98"/>
      <c r="AF18" s="98"/>
      <c r="AG18" s="99"/>
      <c r="AH18" s="100"/>
    </row>
    <row r="19" spans="1:34" s="47" customFormat="1" x14ac:dyDescent="0.2">
      <c r="A19" s="50"/>
      <c r="B19" s="50"/>
      <c r="C19" s="50"/>
      <c r="D19" s="50"/>
      <c r="E19" s="62"/>
      <c r="F19" s="62"/>
      <c r="G19" s="62"/>
      <c r="H19" s="50"/>
      <c r="I19" s="50" t="s">
        <v>68</v>
      </c>
      <c r="J19" s="50"/>
      <c r="K19" s="68">
        <v>549854.39504827792</v>
      </c>
      <c r="L19" s="51"/>
      <c r="M19" s="51"/>
      <c r="N19" s="51"/>
      <c r="O19" s="88">
        <v>-2400000</v>
      </c>
      <c r="P19" s="51"/>
      <c r="Q19" s="51"/>
      <c r="R19" s="76">
        <v>4.3647918823842025</v>
      </c>
      <c r="S19" s="68"/>
      <c r="T19" s="68"/>
      <c r="U19" s="51"/>
      <c r="V19" s="76"/>
      <c r="W19" s="76"/>
      <c r="X19" s="68">
        <v>4359.2325234257505</v>
      </c>
      <c r="Y19" s="68">
        <v>4359.2325234257505</v>
      </c>
      <c r="Z19" s="68">
        <v>4359.2325234257505</v>
      </c>
      <c r="AA19" s="68">
        <v>0</v>
      </c>
      <c r="AB19" s="51"/>
      <c r="AC19" s="57"/>
      <c r="AE19" s="98"/>
      <c r="AF19" s="98"/>
      <c r="AG19" s="99"/>
      <c r="AH19" s="101">
        <f ca="1">SUM(AH15:AH16)</f>
        <v>-131451938.76358315</v>
      </c>
    </row>
    <row r="20" spans="1:34" s="47" customFormat="1" x14ac:dyDescent="0.2">
      <c r="A20" s="50"/>
      <c r="B20" s="50"/>
      <c r="C20" s="50"/>
      <c r="D20" s="50"/>
      <c r="E20" s="62"/>
      <c r="F20" s="62"/>
      <c r="G20" s="62"/>
      <c r="H20" s="50"/>
      <c r="I20" s="50"/>
      <c r="J20" s="50"/>
      <c r="K20" s="67"/>
      <c r="L20" s="50"/>
      <c r="M20" s="50"/>
      <c r="N20" s="50"/>
      <c r="O20" s="67"/>
      <c r="P20" s="50"/>
      <c r="Q20" s="50"/>
      <c r="R20" s="75"/>
      <c r="S20" s="67"/>
      <c r="T20" s="67"/>
      <c r="U20" s="50"/>
      <c r="V20" s="75"/>
      <c r="W20" s="75"/>
      <c r="X20" s="67"/>
      <c r="Y20" s="67"/>
      <c r="Z20" s="67"/>
      <c r="AA20" s="67"/>
      <c r="AB20" s="50"/>
      <c r="AC20" s="57"/>
      <c r="AE20" s="98"/>
      <c r="AF20" s="98"/>
      <c r="AG20" s="99"/>
      <c r="AH20" s="100"/>
    </row>
    <row r="21" spans="1:34" s="46" customFormat="1" x14ac:dyDescent="0.2">
      <c r="A21" s="48">
        <v>2021</v>
      </c>
      <c r="B21" s="48" t="s">
        <v>34</v>
      </c>
      <c r="C21" s="48">
        <v>389</v>
      </c>
      <c r="D21" s="48" t="s">
        <v>35</v>
      </c>
      <c r="E21" s="60">
        <v>44018</v>
      </c>
      <c r="F21" s="60"/>
      <c r="G21" s="60">
        <v>44211</v>
      </c>
      <c r="H21" s="48" t="s">
        <v>27</v>
      </c>
      <c r="I21" s="48" t="s">
        <v>28</v>
      </c>
      <c r="J21" s="48" t="s">
        <v>29</v>
      </c>
      <c r="K21" s="65">
        <v>17415469.0785993</v>
      </c>
      <c r="L21" s="48" t="s">
        <v>32</v>
      </c>
      <c r="M21" s="48" t="s">
        <v>28</v>
      </c>
      <c r="N21" s="48" t="s">
        <v>36</v>
      </c>
      <c r="O21" s="85">
        <v>-18500000</v>
      </c>
      <c r="P21" s="48"/>
      <c r="Q21" s="48" t="s">
        <v>37</v>
      </c>
      <c r="R21" s="73">
        <v>1.0622739999999999</v>
      </c>
      <c r="S21" s="65"/>
      <c r="T21" s="65">
        <v>0</v>
      </c>
      <c r="U21" s="48"/>
      <c r="V21" s="73">
        <v>1.0840183376999999</v>
      </c>
      <c r="W21" s="73">
        <v>1.0836189579489235</v>
      </c>
      <c r="X21" s="65">
        <v>343242.39692335034</v>
      </c>
      <c r="Y21" s="65">
        <v>343242.39692335034</v>
      </c>
      <c r="Z21" s="65">
        <v>343242.39692335034</v>
      </c>
      <c r="AA21" s="65">
        <v>0</v>
      </c>
      <c r="AB21" s="48"/>
      <c r="AC21" s="55" t="s">
        <v>25</v>
      </c>
      <c r="AE21" s="98">
        <f ca="1">IF(Q21&lt;&gt;"",VLOOKUP(Q21,$AE$1:$AF$9,2,FALSE),"")</f>
        <v>1.0839000000000001</v>
      </c>
      <c r="AF21" s="98">
        <f ca="1">IF(AE21&lt;&gt;"",AE21+W21-V21,"")</f>
        <v>1.0835006202489237</v>
      </c>
      <c r="AG21" s="99">
        <f ca="1">IF(AF21&lt;&gt;"",X21/(O21/W21+K21),"")</f>
        <v>1.000568993456372</v>
      </c>
      <c r="AH21" s="100">
        <f ca="1">IF(AF21&lt;&gt;"",(O21/AF21+K21)*AG21,"")</f>
        <v>341376.72131232388</v>
      </c>
    </row>
    <row r="22" spans="1:34" s="46" customFormat="1" x14ac:dyDescent="0.2">
      <c r="A22" s="48">
        <v>2021</v>
      </c>
      <c r="B22" s="48" t="s">
        <v>38</v>
      </c>
      <c r="C22" s="48">
        <v>442</v>
      </c>
      <c r="D22" s="48" t="s">
        <v>35</v>
      </c>
      <c r="E22" s="60">
        <v>44161</v>
      </c>
      <c r="F22" s="60"/>
      <c r="G22" s="60">
        <v>44211</v>
      </c>
      <c r="H22" s="48" t="s">
        <v>32</v>
      </c>
      <c r="I22" s="48" t="s">
        <v>28</v>
      </c>
      <c r="J22" s="48" t="s">
        <v>29</v>
      </c>
      <c r="K22" s="85">
        <v>-17098741.0705291</v>
      </c>
      <c r="L22" s="48" t="s">
        <v>27</v>
      </c>
      <c r="M22" s="48" t="s">
        <v>28</v>
      </c>
      <c r="N22" s="48" t="s">
        <v>36</v>
      </c>
      <c r="O22" s="65">
        <v>18500000</v>
      </c>
      <c r="P22" s="48"/>
      <c r="Q22" s="48" t="s">
        <v>37</v>
      </c>
      <c r="R22" s="73">
        <v>1.0819510000000001</v>
      </c>
      <c r="S22" s="65"/>
      <c r="T22" s="65">
        <v>0</v>
      </c>
      <c r="U22" s="48"/>
      <c r="V22" s="73">
        <v>1.0840183376999999</v>
      </c>
      <c r="W22" s="73">
        <v>1.0836189579489235</v>
      </c>
      <c r="X22" s="85">
        <v>-26334.172689078445</v>
      </c>
      <c r="Y22" s="85">
        <v>-26334.172689078445</v>
      </c>
      <c r="Z22" s="85">
        <v>-26334.172689078445</v>
      </c>
      <c r="AA22" s="65">
        <v>0</v>
      </c>
      <c r="AB22" s="48"/>
      <c r="AC22" s="55" t="s">
        <v>25</v>
      </c>
      <c r="AE22" s="98">
        <f t="shared" ref="AE22:AE27" ca="1" si="0">IF(Q22&lt;&gt;"",VLOOKUP(Q22,$AE$1:$AF$9,2,FALSE),"")</f>
        <v>1.0839000000000001</v>
      </c>
      <c r="AF22" s="98">
        <f t="shared" ref="AF22:AF27" ca="1" si="1">IF(AE22&lt;&gt;"",AE22+W22-V22,"")</f>
        <v>1.0835006202489237</v>
      </c>
      <c r="AG22" s="99">
        <f t="shared" ref="AG22:AG27" ca="1" si="2">IF(AF22&lt;&gt;"",X22/(O22/W22+K22),"")</f>
        <v>1.0005689934552491</v>
      </c>
      <c r="AH22" s="100">
        <f t="shared" ref="AH22:AH27" ca="1" si="3">IF(AF22&lt;&gt;"",(O22/AF22+K22)*AG22,"")</f>
        <v>-24468.497078054053</v>
      </c>
    </row>
    <row r="23" spans="1:34" s="46" customFormat="1" x14ac:dyDescent="0.2">
      <c r="A23" s="48">
        <v>2021</v>
      </c>
      <c r="B23" s="48" t="s">
        <v>39</v>
      </c>
      <c r="C23" s="48">
        <v>414</v>
      </c>
      <c r="D23" s="48" t="s">
        <v>40</v>
      </c>
      <c r="E23" s="60">
        <v>44118</v>
      </c>
      <c r="F23" s="60"/>
      <c r="G23" s="60">
        <v>44243</v>
      </c>
      <c r="H23" s="48" t="s">
        <v>27</v>
      </c>
      <c r="I23" s="48" t="s">
        <v>28</v>
      </c>
      <c r="J23" s="48" t="s">
        <v>29</v>
      </c>
      <c r="K23" s="65">
        <v>20778264.516730402</v>
      </c>
      <c r="L23" s="48" t="s">
        <v>32</v>
      </c>
      <c r="M23" s="48" t="s">
        <v>28</v>
      </c>
      <c r="N23" s="48" t="s">
        <v>36</v>
      </c>
      <c r="O23" s="85">
        <v>-22293000</v>
      </c>
      <c r="P23" s="48"/>
      <c r="Q23" s="48" t="s">
        <v>37</v>
      </c>
      <c r="R23" s="73">
        <v>1.0729</v>
      </c>
      <c r="S23" s="65"/>
      <c r="T23" s="65">
        <v>0</v>
      </c>
      <c r="U23" s="48"/>
      <c r="V23" s="73">
        <v>1.0840183376999999</v>
      </c>
      <c r="W23" s="73">
        <v>1.0833985741303829</v>
      </c>
      <c r="X23" s="65">
        <v>201554.83397588099</v>
      </c>
      <c r="Y23" s="65">
        <v>201554.83397588099</v>
      </c>
      <c r="Z23" s="65">
        <v>201554.83397588099</v>
      </c>
      <c r="AA23" s="65">
        <v>0</v>
      </c>
      <c r="AB23" s="48"/>
      <c r="AC23" s="55" t="s">
        <v>25</v>
      </c>
      <c r="AE23" s="98">
        <f t="shared" ca="1" si="0"/>
        <v>1.0839000000000001</v>
      </c>
      <c r="AF23" s="98">
        <f t="shared" ca="1" si="1"/>
        <v>1.0832802364303831</v>
      </c>
      <c r="AG23" s="99">
        <f t="shared" ca="1" si="2"/>
        <v>1.0010180032083305</v>
      </c>
      <c r="AH23" s="100">
        <f t="shared" ca="1" si="3"/>
        <v>199304.72035365383</v>
      </c>
    </row>
    <row r="24" spans="1:34" s="46" customFormat="1" x14ac:dyDescent="0.2">
      <c r="A24" s="48">
        <v>2021</v>
      </c>
      <c r="B24" s="48" t="s">
        <v>41</v>
      </c>
      <c r="C24" s="48">
        <v>444</v>
      </c>
      <c r="D24" s="48" t="s">
        <v>40</v>
      </c>
      <c r="E24" s="60">
        <v>44161</v>
      </c>
      <c r="F24" s="60"/>
      <c r="G24" s="60">
        <v>44243</v>
      </c>
      <c r="H24" s="48" t="s">
        <v>32</v>
      </c>
      <c r="I24" s="48" t="s">
        <v>28</v>
      </c>
      <c r="J24" s="48" t="s">
        <v>29</v>
      </c>
      <c r="K24" s="85">
        <v>-16179651.453325599</v>
      </c>
      <c r="L24" s="48" t="s">
        <v>27</v>
      </c>
      <c r="M24" s="48" t="s">
        <v>28</v>
      </c>
      <c r="N24" s="48" t="s">
        <v>36</v>
      </c>
      <c r="O24" s="65">
        <v>17500000</v>
      </c>
      <c r="P24" s="48"/>
      <c r="Q24" s="48" t="s">
        <v>37</v>
      </c>
      <c r="R24" s="73">
        <v>1.0816055</v>
      </c>
      <c r="S24" s="65"/>
      <c r="T24" s="65">
        <v>0</v>
      </c>
      <c r="U24" s="48"/>
      <c r="V24" s="73">
        <v>1.0840183376999999</v>
      </c>
      <c r="W24" s="73">
        <v>1.0833985741303829</v>
      </c>
      <c r="X24" s="85">
        <v>-26805.32240323957</v>
      </c>
      <c r="Y24" s="85">
        <v>-26805.32240323957</v>
      </c>
      <c r="Z24" s="85">
        <v>-26805.322403239566</v>
      </c>
      <c r="AA24" s="85">
        <v>-3.637978807091713E-12</v>
      </c>
      <c r="AB24" s="48"/>
      <c r="AC24" s="55" t="s">
        <v>25</v>
      </c>
      <c r="AE24" s="98">
        <f t="shared" ca="1" si="0"/>
        <v>1.0839000000000001</v>
      </c>
      <c r="AF24" s="98">
        <f t="shared" ca="1" si="1"/>
        <v>1.0832802364303831</v>
      </c>
      <c r="AG24" s="99">
        <f t="shared" ca="1" si="2"/>
        <v>1.0010180032099165</v>
      </c>
      <c r="AH24" s="100">
        <f t="shared" ca="1" si="3"/>
        <v>-25038.98371445866</v>
      </c>
    </row>
    <row r="25" spans="1:34" s="46" customFormat="1" x14ac:dyDescent="0.2">
      <c r="A25" s="48">
        <v>2021</v>
      </c>
      <c r="B25" s="48" t="s">
        <v>42</v>
      </c>
      <c r="C25" s="48">
        <v>427</v>
      </c>
      <c r="D25" s="48" t="s">
        <v>43</v>
      </c>
      <c r="E25" s="60">
        <v>44147</v>
      </c>
      <c r="F25" s="60"/>
      <c r="G25" s="60">
        <v>44301</v>
      </c>
      <c r="H25" s="48" t="s">
        <v>27</v>
      </c>
      <c r="I25" s="48" t="s">
        <v>28</v>
      </c>
      <c r="J25" s="48" t="s">
        <v>29</v>
      </c>
      <c r="K25" s="65">
        <v>23178413.146499299</v>
      </c>
      <c r="L25" s="48" t="s">
        <v>32</v>
      </c>
      <c r="M25" s="48" t="s">
        <v>28</v>
      </c>
      <c r="N25" s="48" t="s">
        <v>36</v>
      </c>
      <c r="O25" s="85">
        <v>-25000000</v>
      </c>
      <c r="P25" s="48"/>
      <c r="Q25" s="48" t="s">
        <v>37</v>
      </c>
      <c r="R25" s="73">
        <v>1.0785898</v>
      </c>
      <c r="S25" s="65"/>
      <c r="T25" s="65">
        <v>0</v>
      </c>
      <c r="U25" s="48"/>
      <c r="V25" s="73">
        <v>1.0840183376999999</v>
      </c>
      <c r="W25" s="73">
        <v>1.0829328429527605</v>
      </c>
      <c r="X25" s="65">
        <v>93120.376103113842</v>
      </c>
      <c r="Y25" s="65">
        <v>93120.376103113842</v>
      </c>
      <c r="Z25" s="65">
        <v>93120.376103113827</v>
      </c>
      <c r="AA25" s="65">
        <v>1.4551915228366852E-11</v>
      </c>
      <c r="AB25" s="48"/>
      <c r="AC25" s="55" t="s">
        <v>25</v>
      </c>
      <c r="AE25" s="98">
        <f t="shared" ca="1" si="0"/>
        <v>1.0839000000000001</v>
      </c>
      <c r="AF25" s="98">
        <f t="shared" ca="1" si="1"/>
        <v>1.0828145052527605</v>
      </c>
      <c r="AG25" s="99">
        <f t="shared" ca="1" si="2"/>
        <v>1.0017709237027794</v>
      </c>
      <c r="AH25" s="100">
        <f t="shared" ca="1" si="3"/>
        <v>90592.964558119114</v>
      </c>
    </row>
    <row r="26" spans="1:34" s="46" customFormat="1" x14ac:dyDescent="0.2">
      <c r="A26" s="48">
        <v>2021</v>
      </c>
      <c r="B26" s="48" t="s">
        <v>44</v>
      </c>
      <c r="C26" s="48">
        <v>429</v>
      </c>
      <c r="D26" s="48" t="s">
        <v>43</v>
      </c>
      <c r="E26" s="60">
        <v>44147</v>
      </c>
      <c r="F26" s="60"/>
      <c r="G26" s="60">
        <v>44301</v>
      </c>
      <c r="H26" s="48" t="s">
        <v>27</v>
      </c>
      <c r="I26" s="48" t="s">
        <v>28</v>
      </c>
      <c r="J26" s="48" t="s">
        <v>29</v>
      </c>
      <c r="K26" s="65">
        <v>27816158.925955102</v>
      </c>
      <c r="L26" s="48" t="s">
        <v>32</v>
      </c>
      <c r="M26" s="48" t="s">
        <v>28</v>
      </c>
      <c r="N26" s="48" t="s">
        <v>36</v>
      </c>
      <c r="O26" s="85">
        <v>-30000000</v>
      </c>
      <c r="P26" s="48"/>
      <c r="Q26" s="48" t="s">
        <v>37</v>
      </c>
      <c r="R26" s="73">
        <v>1.0785098</v>
      </c>
      <c r="S26" s="65"/>
      <c r="T26" s="65">
        <v>0</v>
      </c>
      <c r="U26" s="48"/>
      <c r="V26" s="73">
        <v>1.0840183376999999</v>
      </c>
      <c r="W26" s="73">
        <v>1.0829328429527605</v>
      </c>
      <c r="X26" s="65">
        <v>113811.2551611974</v>
      </c>
      <c r="Y26" s="65">
        <v>113811.2551611974</v>
      </c>
      <c r="Z26" s="65">
        <v>113811.25516119739</v>
      </c>
      <c r="AA26" s="65">
        <v>1.4551915228366852E-11</v>
      </c>
      <c r="AB26" s="48"/>
      <c r="AC26" s="55" t="s">
        <v>25</v>
      </c>
      <c r="AE26" s="98">
        <f t="shared" ca="1" si="0"/>
        <v>1.0839000000000001</v>
      </c>
      <c r="AF26" s="98">
        <f t="shared" ca="1" si="1"/>
        <v>1.0828145052527605</v>
      </c>
      <c r="AG26" s="99">
        <f t="shared" ca="1" si="2"/>
        <v>1.0017709237028374</v>
      </c>
      <c r="AH26" s="100">
        <f t="shared" ca="1" si="3"/>
        <v>110778.36130720728</v>
      </c>
    </row>
    <row r="27" spans="1:34" s="46" customFormat="1" x14ac:dyDescent="0.2">
      <c r="A27" s="49">
        <v>2021</v>
      </c>
      <c r="B27" s="49" t="s">
        <v>45</v>
      </c>
      <c r="C27" s="49">
        <v>437</v>
      </c>
      <c r="D27" s="49" t="s">
        <v>26</v>
      </c>
      <c r="E27" s="61">
        <v>44147</v>
      </c>
      <c r="F27" s="61"/>
      <c r="G27" s="61">
        <v>44301</v>
      </c>
      <c r="H27" s="49" t="s">
        <v>27</v>
      </c>
      <c r="I27" s="49" t="s">
        <v>28</v>
      </c>
      <c r="J27" s="49" t="s">
        <v>29</v>
      </c>
      <c r="K27" s="66">
        <v>59511937.176174797</v>
      </c>
      <c r="L27" s="49" t="s">
        <v>32</v>
      </c>
      <c r="M27" s="49" t="s">
        <v>28</v>
      </c>
      <c r="N27" s="49" t="s">
        <v>36</v>
      </c>
      <c r="O27" s="86">
        <v>-64150000</v>
      </c>
      <c r="P27" s="49"/>
      <c r="Q27" s="49" t="s">
        <v>37</v>
      </c>
      <c r="R27" s="74">
        <v>1.0779350000000001</v>
      </c>
      <c r="S27" s="66"/>
      <c r="T27" s="66">
        <v>0</v>
      </c>
      <c r="U27" s="49"/>
      <c r="V27" s="74">
        <v>1.0840183376999999</v>
      </c>
      <c r="W27" s="74">
        <v>1.0829328429527605</v>
      </c>
      <c r="X27" s="66">
        <v>275139.90911562351</v>
      </c>
      <c r="Y27" s="66">
        <v>275139.90911562351</v>
      </c>
      <c r="Z27" s="66">
        <v>275139.90911562351</v>
      </c>
      <c r="AA27" s="66">
        <v>0</v>
      </c>
      <c r="AB27" s="49"/>
      <c r="AC27" s="56" t="s">
        <v>25</v>
      </c>
      <c r="AE27" s="98">
        <f t="shared" ca="1" si="0"/>
        <v>1.0839000000000001</v>
      </c>
      <c r="AF27" s="98">
        <f t="shared" ca="1" si="1"/>
        <v>1.0828145052527605</v>
      </c>
      <c r="AG27" s="99">
        <f t="shared" ca="1" si="2"/>
        <v>1.0017709237033152</v>
      </c>
      <c r="AH27" s="100">
        <f t="shared" ca="1" si="3"/>
        <v>268654.57109116879</v>
      </c>
    </row>
    <row r="28" spans="1:34" s="47" customFormat="1" x14ac:dyDescent="0.2">
      <c r="A28" s="50"/>
      <c r="B28" s="50"/>
      <c r="C28" s="50"/>
      <c r="D28" s="50"/>
      <c r="E28" s="62"/>
      <c r="F28" s="62"/>
      <c r="G28" s="62"/>
      <c r="H28" s="50"/>
      <c r="I28" s="50"/>
      <c r="J28" s="50"/>
      <c r="K28" s="67">
        <v>115421850.32010421</v>
      </c>
      <c r="L28" s="50"/>
      <c r="M28" s="50"/>
      <c r="N28" s="50"/>
      <c r="O28" s="87">
        <v>-123943000</v>
      </c>
      <c r="P28" s="50"/>
      <c r="Q28" s="50"/>
      <c r="R28" s="75">
        <v>1.0738261399922435</v>
      </c>
      <c r="S28" s="67"/>
      <c r="T28" s="67"/>
      <c r="U28" s="50"/>
      <c r="V28" s="75"/>
      <c r="W28" s="75"/>
      <c r="X28" s="67">
        <v>973729.27618684806</v>
      </c>
      <c r="Y28" s="67">
        <v>973729.27618684806</v>
      </c>
      <c r="Z28" s="67">
        <v>973729.27618684806</v>
      </c>
      <c r="AA28" s="67">
        <v>2.5465851649641991E-11</v>
      </c>
      <c r="AB28" s="50"/>
      <c r="AC28" s="57"/>
      <c r="AE28" s="98"/>
      <c r="AF28" s="98"/>
      <c r="AG28" s="99"/>
      <c r="AH28" s="100"/>
    </row>
    <row r="29" spans="1:34" s="47" customFormat="1" x14ac:dyDescent="0.2">
      <c r="A29" s="50"/>
      <c r="B29" s="50"/>
      <c r="C29" s="50"/>
      <c r="D29" s="50"/>
      <c r="E29" s="62"/>
      <c r="F29" s="62"/>
      <c r="G29" s="62"/>
      <c r="H29" s="50"/>
      <c r="I29" s="50"/>
      <c r="J29" s="50"/>
      <c r="K29" s="67"/>
      <c r="L29" s="50"/>
      <c r="M29" s="50"/>
      <c r="N29" s="50"/>
      <c r="O29" s="67"/>
      <c r="P29" s="50"/>
      <c r="Q29" s="50"/>
      <c r="R29" s="75"/>
      <c r="S29" s="67"/>
      <c r="T29" s="67"/>
      <c r="U29" s="50"/>
      <c r="V29" s="75"/>
      <c r="W29" s="75"/>
      <c r="X29" s="67"/>
      <c r="Y29" s="67"/>
      <c r="Z29" s="67"/>
      <c r="AA29" s="67"/>
      <c r="AB29" s="50"/>
      <c r="AC29" s="57"/>
      <c r="AE29" s="98"/>
      <c r="AF29" s="98"/>
      <c r="AG29" s="99"/>
      <c r="AH29" s="100"/>
    </row>
    <row r="30" spans="1:34" s="47" customFormat="1" x14ac:dyDescent="0.2">
      <c r="A30" s="50"/>
      <c r="B30" s="50"/>
      <c r="C30" s="50"/>
      <c r="D30" s="50"/>
      <c r="E30" s="62"/>
      <c r="F30" s="62"/>
      <c r="G30" s="62"/>
      <c r="H30" s="50"/>
      <c r="I30" s="50" t="s">
        <v>69</v>
      </c>
      <c r="J30" s="50"/>
      <c r="K30" s="68">
        <v>115421850.32010421</v>
      </c>
      <c r="L30" s="51"/>
      <c r="M30" s="51"/>
      <c r="N30" s="51"/>
      <c r="O30" s="88">
        <v>-123943000</v>
      </c>
      <c r="P30" s="51"/>
      <c r="Q30" s="51"/>
      <c r="R30" s="76">
        <v>1.0738261399922435</v>
      </c>
      <c r="S30" s="68"/>
      <c r="T30" s="68"/>
      <c r="U30" s="51"/>
      <c r="V30" s="76"/>
      <c r="W30" s="76"/>
      <c r="X30" s="68">
        <v>973729.27618684806</v>
      </c>
      <c r="Y30" s="68">
        <v>973729.27618684806</v>
      </c>
      <c r="Z30" s="68">
        <v>973729.27618684806</v>
      </c>
      <c r="AA30" s="68">
        <v>2.5465851649641991E-11</v>
      </c>
      <c r="AB30" s="51"/>
      <c r="AC30" s="57"/>
      <c r="AE30" s="98"/>
      <c r="AF30" s="98"/>
      <c r="AG30" s="99"/>
      <c r="AH30" s="101">
        <f ca="1">SUM(AH21:AH27)</f>
        <v>961199.85782996018</v>
      </c>
    </row>
    <row r="31" spans="1:34" s="47" customFormat="1" x14ac:dyDescent="0.2">
      <c r="A31" s="50"/>
      <c r="B31" s="50"/>
      <c r="C31" s="50"/>
      <c r="D31" s="50"/>
      <c r="E31" s="62"/>
      <c r="F31" s="62"/>
      <c r="G31" s="62"/>
      <c r="H31" s="50"/>
      <c r="I31" s="50"/>
      <c r="J31" s="50"/>
      <c r="K31" s="67"/>
      <c r="L31" s="50"/>
      <c r="M31" s="50"/>
      <c r="N31" s="50"/>
      <c r="O31" s="67"/>
      <c r="P31" s="50"/>
      <c r="Q31" s="50"/>
      <c r="R31" s="75"/>
      <c r="S31" s="67"/>
      <c r="T31" s="67"/>
      <c r="U31" s="50"/>
      <c r="V31" s="75"/>
      <c r="W31" s="75"/>
      <c r="X31" s="67"/>
      <c r="Y31" s="67"/>
      <c r="Z31" s="67"/>
      <c r="AA31" s="67"/>
      <c r="AB31" s="50"/>
      <c r="AC31" s="57"/>
      <c r="AE31" s="98"/>
      <c r="AF31" s="98"/>
      <c r="AG31" s="99"/>
      <c r="AH31" s="100"/>
    </row>
    <row r="32" spans="1:34" s="46" customFormat="1" x14ac:dyDescent="0.2">
      <c r="A32" s="48">
        <v>2021</v>
      </c>
      <c r="B32" s="48" t="s">
        <v>46</v>
      </c>
      <c r="C32" s="48">
        <v>408</v>
      </c>
      <c r="D32" s="48" t="s">
        <v>40</v>
      </c>
      <c r="E32" s="60">
        <v>44118</v>
      </c>
      <c r="F32" s="60"/>
      <c r="G32" s="60">
        <v>44211</v>
      </c>
      <c r="H32" s="48" t="s">
        <v>27</v>
      </c>
      <c r="I32" s="48" t="s">
        <v>28</v>
      </c>
      <c r="J32" s="48" t="s">
        <v>29</v>
      </c>
      <c r="K32" s="65">
        <v>18224230.937454399</v>
      </c>
      <c r="L32" s="48" t="s">
        <v>32</v>
      </c>
      <c r="M32" s="48" t="s">
        <v>28</v>
      </c>
      <c r="N32" s="48" t="s">
        <v>47</v>
      </c>
      <c r="O32" s="85">
        <v>-500000000</v>
      </c>
      <c r="P32" s="48"/>
      <c r="Q32" s="48" t="s">
        <v>48</v>
      </c>
      <c r="R32" s="73">
        <v>27.436</v>
      </c>
      <c r="S32" s="65"/>
      <c r="T32" s="65">
        <v>0</v>
      </c>
      <c r="U32" s="48"/>
      <c r="V32" s="73">
        <v>26.248088241000001</v>
      </c>
      <c r="W32" s="73">
        <v>26.303237318443461</v>
      </c>
      <c r="X32" s="85">
        <v>-786175.36871470918</v>
      </c>
      <c r="Y32" s="85">
        <v>-786175.36871470918</v>
      </c>
      <c r="Z32" s="85">
        <v>-786175.36871470907</v>
      </c>
      <c r="AA32" s="85">
        <v>-1.1641532182693481E-10</v>
      </c>
      <c r="AB32" s="48"/>
      <c r="AC32" s="55" t="s">
        <v>25</v>
      </c>
      <c r="AE32" s="98">
        <f ca="1">IF(Q32&lt;&gt;"",VLOOKUP(Q32,$AE$1:$AF$9,2,FALSE),"")</f>
        <v>26.192</v>
      </c>
      <c r="AF32" s="98">
        <f ca="1">IF(AE32&lt;&gt;"",AE32+W32-V32,"")</f>
        <v>26.247149077443456</v>
      </c>
      <c r="AG32" s="99">
        <f ca="1">IF(AF32&lt;&gt;"",X32/(O32/W32+K32),"")</f>
        <v>1.0017065033018917</v>
      </c>
      <c r="AH32" s="100">
        <f ca="1">IF(AF32&lt;&gt;"",(O32/AF32+K32)*AG32,"")</f>
        <v>-826865.67665260506</v>
      </c>
    </row>
    <row r="33" spans="1:34" s="46" customFormat="1" x14ac:dyDescent="0.2">
      <c r="A33" s="48">
        <v>2021</v>
      </c>
      <c r="B33" s="48" t="s">
        <v>49</v>
      </c>
      <c r="C33" s="48">
        <v>399</v>
      </c>
      <c r="D33" s="48" t="s">
        <v>43</v>
      </c>
      <c r="E33" s="60">
        <v>44050</v>
      </c>
      <c r="F33" s="60"/>
      <c r="G33" s="60">
        <v>44242</v>
      </c>
      <c r="H33" s="48" t="s">
        <v>27</v>
      </c>
      <c r="I33" s="48" t="s">
        <v>28</v>
      </c>
      <c r="J33" s="48" t="s">
        <v>29</v>
      </c>
      <c r="K33" s="65">
        <v>2133387.5280901999</v>
      </c>
      <c r="L33" s="48" t="s">
        <v>32</v>
      </c>
      <c r="M33" s="48" t="s">
        <v>28</v>
      </c>
      <c r="N33" s="48" t="s">
        <v>47</v>
      </c>
      <c r="O33" s="85">
        <v>-56245000</v>
      </c>
      <c r="P33" s="48"/>
      <c r="Q33" s="48" t="s">
        <v>48</v>
      </c>
      <c r="R33" s="73">
        <v>26.364173999999998</v>
      </c>
      <c r="S33" s="65"/>
      <c r="T33" s="65">
        <v>0</v>
      </c>
      <c r="U33" s="48"/>
      <c r="V33" s="73">
        <v>26.248088241000001</v>
      </c>
      <c r="W33" s="73">
        <v>26.313378389755542</v>
      </c>
      <c r="X33" s="85">
        <v>-4125.604235678783</v>
      </c>
      <c r="Y33" s="85">
        <v>-4125.604235678783</v>
      </c>
      <c r="Z33" s="85">
        <v>-4125.604235678783</v>
      </c>
      <c r="AA33" s="65">
        <v>0</v>
      </c>
      <c r="AB33" s="48"/>
      <c r="AC33" s="55" t="s">
        <v>25</v>
      </c>
      <c r="AE33" s="98">
        <f t="shared" ref="AE33:AE36" ca="1" si="4">IF(Q33&lt;&gt;"",VLOOKUP(Q33,$AE$1:$AF$9,2,FALSE),"")</f>
        <v>26.192</v>
      </c>
      <c r="AF33" s="98">
        <f t="shared" ref="AF33:AF36" ca="1" si="5">IF(AE33&lt;&gt;"",AE33+W33-V33,"")</f>
        <v>26.257290148755541</v>
      </c>
      <c r="AG33" s="99">
        <f t="shared" ref="AG33:AG36" ca="1" si="6">IF(AF33&lt;&gt;"",X33/(O33/W33+K33),"")</f>
        <v>1.0017705062958555</v>
      </c>
      <c r="AH33" s="100">
        <f t="shared" ref="AH33:AH36" ca="1" si="7">IF(AF33&lt;&gt;"",(O33/AF33+K33)*AG33,"")</f>
        <v>-8699.6180119193996</v>
      </c>
    </row>
    <row r="34" spans="1:34" s="46" customFormat="1" x14ac:dyDescent="0.2">
      <c r="A34" s="48">
        <v>2021</v>
      </c>
      <c r="B34" s="48" t="s">
        <v>50</v>
      </c>
      <c r="C34" s="48">
        <v>410</v>
      </c>
      <c r="D34" s="48" t="s">
        <v>40</v>
      </c>
      <c r="E34" s="60">
        <v>44118</v>
      </c>
      <c r="F34" s="60"/>
      <c r="G34" s="60">
        <v>44243</v>
      </c>
      <c r="H34" s="48" t="s">
        <v>27</v>
      </c>
      <c r="I34" s="48" t="s">
        <v>28</v>
      </c>
      <c r="J34" s="48" t="s">
        <v>29</v>
      </c>
      <c r="K34" s="65">
        <v>10914092.1014282</v>
      </c>
      <c r="L34" s="48" t="s">
        <v>32</v>
      </c>
      <c r="M34" s="48" t="s">
        <v>28</v>
      </c>
      <c r="N34" s="48" t="s">
        <v>47</v>
      </c>
      <c r="O34" s="85">
        <v>-299570000</v>
      </c>
      <c r="P34" s="48"/>
      <c r="Q34" s="48" t="s">
        <v>48</v>
      </c>
      <c r="R34" s="73">
        <v>27.448</v>
      </c>
      <c r="S34" s="65"/>
      <c r="T34" s="65">
        <v>0</v>
      </c>
      <c r="U34" s="48"/>
      <c r="V34" s="73">
        <v>26.248088241000001</v>
      </c>
      <c r="W34" s="73">
        <v>26.313599817394802</v>
      </c>
      <c r="X34" s="85">
        <v>-471346.74495256535</v>
      </c>
      <c r="Y34" s="85">
        <v>-471346.74495256535</v>
      </c>
      <c r="Z34" s="85">
        <v>-471346.74495256529</v>
      </c>
      <c r="AA34" s="85">
        <v>-5.8207660913467407E-11</v>
      </c>
      <c r="AB34" s="48"/>
      <c r="AC34" s="55" t="s">
        <v>25</v>
      </c>
      <c r="AE34" s="98">
        <f t="shared" ca="1" si="4"/>
        <v>26.192</v>
      </c>
      <c r="AF34" s="98">
        <f t="shared" ca="1" si="5"/>
        <v>26.257511576394801</v>
      </c>
      <c r="AG34" s="99">
        <f t="shared" ca="1" si="6"/>
        <v>1.0017673565025755</v>
      </c>
      <c r="AH34" s="100">
        <f t="shared" ca="1" si="7"/>
        <v>-495708.1977607006</v>
      </c>
    </row>
    <row r="35" spans="1:34" s="46" customFormat="1" x14ac:dyDescent="0.2">
      <c r="A35" s="48">
        <v>2021</v>
      </c>
      <c r="B35" s="48" t="s">
        <v>51</v>
      </c>
      <c r="C35" s="48">
        <v>412</v>
      </c>
      <c r="D35" s="48" t="s">
        <v>40</v>
      </c>
      <c r="E35" s="60">
        <v>44118</v>
      </c>
      <c r="F35" s="60"/>
      <c r="G35" s="60">
        <v>44270</v>
      </c>
      <c r="H35" s="48" t="s">
        <v>27</v>
      </c>
      <c r="I35" s="48" t="s">
        <v>28</v>
      </c>
      <c r="J35" s="48" t="s">
        <v>29</v>
      </c>
      <c r="K35" s="65">
        <v>18210292.4572969</v>
      </c>
      <c r="L35" s="48" t="s">
        <v>32</v>
      </c>
      <c r="M35" s="48" t="s">
        <v>28</v>
      </c>
      <c r="N35" s="48" t="s">
        <v>47</v>
      </c>
      <c r="O35" s="85">
        <v>-500000000</v>
      </c>
      <c r="P35" s="48"/>
      <c r="Q35" s="48" t="s">
        <v>48</v>
      </c>
      <c r="R35" s="73">
        <v>27.457000000000001</v>
      </c>
      <c r="S35" s="65"/>
      <c r="T35" s="65">
        <v>0</v>
      </c>
      <c r="U35" s="48"/>
      <c r="V35" s="73">
        <v>26.248088241000001</v>
      </c>
      <c r="W35" s="73">
        <v>26.321388765303674</v>
      </c>
      <c r="X35" s="85">
        <v>-787052.59435453522</v>
      </c>
      <c r="Y35" s="85">
        <v>-787052.59435453522</v>
      </c>
      <c r="Z35" s="85">
        <v>-787052.59435453522</v>
      </c>
      <c r="AA35" s="65">
        <v>0</v>
      </c>
      <c r="AB35" s="48"/>
      <c r="AC35" s="55" t="s">
        <v>25</v>
      </c>
      <c r="AE35" s="98">
        <f t="shared" ca="1" si="4"/>
        <v>26.192</v>
      </c>
      <c r="AF35" s="98">
        <f t="shared" ca="1" si="5"/>
        <v>26.265300524303672</v>
      </c>
      <c r="AG35" s="99">
        <f t="shared" ca="1" si="6"/>
        <v>1.0017652293887855</v>
      </c>
      <c r="AH35" s="100">
        <f t="shared" ca="1" si="7"/>
        <v>-827689.12323790276</v>
      </c>
    </row>
    <row r="36" spans="1:34" s="46" customFormat="1" x14ac:dyDescent="0.2">
      <c r="A36" s="49">
        <v>2021</v>
      </c>
      <c r="B36" s="49" t="s">
        <v>52</v>
      </c>
      <c r="C36" s="49">
        <v>431</v>
      </c>
      <c r="D36" s="49" t="s">
        <v>26</v>
      </c>
      <c r="E36" s="61">
        <v>44147</v>
      </c>
      <c r="F36" s="61"/>
      <c r="G36" s="61">
        <v>44301</v>
      </c>
      <c r="H36" s="49" t="s">
        <v>27</v>
      </c>
      <c r="I36" s="49" t="s">
        <v>28</v>
      </c>
      <c r="J36" s="49" t="s">
        <v>29</v>
      </c>
      <c r="K36" s="66">
        <v>2600834.1515909401</v>
      </c>
      <c r="L36" s="49" t="s">
        <v>32</v>
      </c>
      <c r="M36" s="49" t="s">
        <v>28</v>
      </c>
      <c r="N36" s="49" t="s">
        <v>47</v>
      </c>
      <c r="O36" s="86">
        <v>-69000000</v>
      </c>
      <c r="P36" s="49"/>
      <c r="Q36" s="49" t="s">
        <v>48</v>
      </c>
      <c r="R36" s="74">
        <v>26.529949999999999</v>
      </c>
      <c r="S36" s="66"/>
      <c r="T36" s="66">
        <v>0</v>
      </c>
      <c r="U36" s="49"/>
      <c r="V36" s="74">
        <v>26.248088241000001</v>
      </c>
      <c r="W36" s="74">
        <v>26.332573038648889</v>
      </c>
      <c r="X36" s="86">
        <v>-19531.030689249601</v>
      </c>
      <c r="Y36" s="86">
        <v>-19531.030689249601</v>
      </c>
      <c r="Z36" s="86">
        <v>-19531.030689249601</v>
      </c>
      <c r="AA36" s="66">
        <v>0</v>
      </c>
      <c r="AB36" s="49"/>
      <c r="AC36" s="56" t="s">
        <v>25</v>
      </c>
      <c r="AE36" s="98">
        <f t="shared" ca="1" si="4"/>
        <v>26.192</v>
      </c>
      <c r="AF36" s="98">
        <f t="shared" ca="1" si="5"/>
        <v>26.276484797648887</v>
      </c>
      <c r="AG36" s="99">
        <f t="shared" ca="1" si="6"/>
        <v>1.0018653163217506</v>
      </c>
      <c r="AH36" s="100">
        <f t="shared" ca="1" si="7"/>
        <v>-25134.66375760474</v>
      </c>
    </row>
    <row r="37" spans="1:34" s="47" customFormat="1" x14ac:dyDescent="0.2">
      <c r="A37" s="50"/>
      <c r="B37" s="50"/>
      <c r="C37" s="50"/>
      <c r="D37" s="50"/>
      <c r="E37" s="62"/>
      <c r="F37" s="62"/>
      <c r="G37" s="62"/>
      <c r="H37" s="50"/>
      <c r="I37" s="50"/>
      <c r="J37" s="50"/>
      <c r="K37" s="67">
        <v>52082837.175860643</v>
      </c>
      <c r="L37" s="50"/>
      <c r="M37" s="50"/>
      <c r="N37" s="50"/>
      <c r="O37" s="87">
        <v>-1424815000</v>
      </c>
      <c r="P37" s="50"/>
      <c r="Q37" s="50"/>
      <c r="R37" s="75">
        <v>27.356708606119739</v>
      </c>
      <c r="S37" s="67"/>
      <c r="T37" s="67"/>
      <c r="U37" s="50"/>
      <c r="V37" s="75"/>
      <c r="W37" s="75"/>
      <c r="X37" s="87">
        <v>-2068231.342946738</v>
      </c>
      <c r="Y37" s="87">
        <v>-2068231.342946738</v>
      </c>
      <c r="Z37" s="87">
        <v>-2068231.342946738</v>
      </c>
      <c r="AA37" s="87">
        <v>-1.7462298274040222E-10</v>
      </c>
      <c r="AB37" s="50"/>
      <c r="AC37" s="57"/>
      <c r="AE37" s="98"/>
      <c r="AF37" s="98"/>
      <c r="AG37" s="99"/>
      <c r="AH37" s="100"/>
    </row>
    <row r="38" spans="1:34" s="47" customFormat="1" x14ac:dyDescent="0.2">
      <c r="A38" s="50"/>
      <c r="B38" s="50"/>
      <c r="C38" s="50"/>
      <c r="D38" s="50"/>
      <c r="E38" s="62"/>
      <c r="F38" s="62"/>
      <c r="G38" s="62"/>
      <c r="H38" s="50"/>
      <c r="I38" s="50"/>
      <c r="J38" s="50"/>
      <c r="K38" s="67"/>
      <c r="L38" s="50"/>
      <c r="M38" s="50"/>
      <c r="N38" s="50"/>
      <c r="O38" s="67"/>
      <c r="P38" s="50"/>
      <c r="Q38" s="50"/>
      <c r="R38" s="75"/>
      <c r="S38" s="67"/>
      <c r="T38" s="67"/>
      <c r="U38" s="50"/>
      <c r="V38" s="75"/>
      <c r="W38" s="75"/>
      <c r="X38" s="67"/>
      <c r="Y38" s="67"/>
      <c r="Z38" s="67"/>
      <c r="AA38" s="67"/>
      <c r="AB38" s="50"/>
      <c r="AC38" s="57"/>
      <c r="AE38" s="98"/>
      <c r="AF38" s="98"/>
      <c r="AG38" s="99"/>
      <c r="AH38" s="100"/>
    </row>
    <row r="39" spans="1:34" s="47" customFormat="1" x14ac:dyDescent="0.2">
      <c r="A39" s="50"/>
      <c r="B39" s="50"/>
      <c r="C39" s="50"/>
      <c r="D39" s="50"/>
      <c r="E39" s="62"/>
      <c r="F39" s="62"/>
      <c r="G39" s="62"/>
      <c r="H39" s="50"/>
      <c r="I39" s="50" t="s">
        <v>70</v>
      </c>
      <c r="J39" s="50"/>
      <c r="K39" s="68">
        <v>52082837.175860643</v>
      </c>
      <c r="L39" s="51"/>
      <c r="M39" s="51"/>
      <c r="N39" s="51"/>
      <c r="O39" s="88">
        <v>-1424815000</v>
      </c>
      <c r="P39" s="51"/>
      <c r="Q39" s="51"/>
      <c r="R39" s="76">
        <v>27.356708606119739</v>
      </c>
      <c r="S39" s="68"/>
      <c r="T39" s="68"/>
      <c r="U39" s="51"/>
      <c r="V39" s="76"/>
      <c r="W39" s="76"/>
      <c r="X39" s="88">
        <v>-2068231.342946738</v>
      </c>
      <c r="Y39" s="88">
        <v>-2068231.342946738</v>
      </c>
      <c r="Z39" s="88">
        <v>-2068231.342946738</v>
      </c>
      <c r="AA39" s="88">
        <v>-1.7462298274040222E-10</v>
      </c>
      <c r="AB39" s="51"/>
      <c r="AC39" s="57"/>
      <c r="AE39" s="98"/>
      <c r="AF39" s="98"/>
      <c r="AG39" s="99"/>
      <c r="AH39" s="101">
        <f ca="1">SUM(AH32:AH36)</f>
        <v>-2184097.2794207325</v>
      </c>
    </row>
    <row r="40" spans="1:34" s="47" customFormat="1" x14ac:dyDescent="0.2">
      <c r="A40" s="50"/>
      <c r="B40" s="50"/>
      <c r="C40" s="50"/>
      <c r="D40" s="50"/>
      <c r="E40" s="62"/>
      <c r="F40" s="62"/>
      <c r="G40" s="62"/>
      <c r="H40" s="50"/>
      <c r="I40" s="50"/>
      <c r="J40" s="50"/>
      <c r="K40" s="67"/>
      <c r="L40" s="50"/>
      <c r="M40" s="50"/>
      <c r="N40" s="50"/>
      <c r="O40" s="67"/>
      <c r="P40" s="50"/>
      <c r="Q40" s="50"/>
      <c r="R40" s="75"/>
      <c r="S40" s="67"/>
      <c r="T40" s="67"/>
      <c r="U40" s="50"/>
      <c r="V40" s="75"/>
      <c r="W40" s="75"/>
      <c r="X40" s="67"/>
      <c r="Y40" s="67"/>
      <c r="Z40" s="67"/>
      <c r="AA40" s="67"/>
      <c r="AB40" s="50"/>
      <c r="AC40" s="57"/>
      <c r="AE40" s="98"/>
      <c r="AF40" s="98"/>
      <c r="AG40" s="99"/>
      <c r="AH40" s="100"/>
    </row>
    <row r="41" spans="1:34" s="46" customFormat="1" x14ac:dyDescent="0.2">
      <c r="A41" s="48">
        <v>2021</v>
      </c>
      <c r="B41" s="48" t="s">
        <v>53</v>
      </c>
      <c r="C41" s="48">
        <v>404</v>
      </c>
      <c r="D41" s="48" t="s">
        <v>40</v>
      </c>
      <c r="E41" s="60">
        <v>44106</v>
      </c>
      <c r="F41" s="60"/>
      <c r="G41" s="60">
        <v>44211</v>
      </c>
      <c r="H41" s="48" t="s">
        <v>27</v>
      </c>
      <c r="I41" s="48" t="s">
        <v>28</v>
      </c>
      <c r="J41" s="48" t="s">
        <v>29</v>
      </c>
      <c r="K41" s="65">
        <v>1199307.0670279399</v>
      </c>
      <c r="L41" s="48" t="s">
        <v>32</v>
      </c>
      <c r="M41" s="48" t="s">
        <v>28</v>
      </c>
      <c r="N41" s="48" t="s">
        <v>54</v>
      </c>
      <c r="O41" s="85">
        <v>-5400000</v>
      </c>
      <c r="P41" s="48"/>
      <c r="Q41" s="48" t="s">
        <v>55</v>
      </c>
      <c r="R41" s="73">
        <v>4.5026000000000002</v>
      </c>
      <c r="S41" s="65"/>
      <c r="T41" s="65">
        <v>0</v>
      </c>
      <c r="U41" s="48"/>
      <c r="V41" s="73">
        <v>4.4790077172</v>
      </c>
      <c r="W41" s="73">
        <v>4.483469268442029</v>
      </c>
      <c r="X41" s="85">
        <v>-5121.7690066006408</v>
      </c>
      <c r="Y41" s="85">
        <v>-5121.7690066006408</v>
      </c>
      <c r="Z41" s="85">
        <v>-5121.7690066006408</v>
      </c>
      <c r="AA41" s="65">
        <v>0</v>
      </c>
      <c r="AB41" s="48"/>
      <c r="AC41" s="55" t="s">
        <v>25</v>
      </c>
      <c r="AE41" s="98">
        <f ca="1">IF(Q41&lt;&gt;"",VLOOKUP(Q41,$AE$1:$AF$9,2,FALSE),"")</f>
        <v>4.4710000000000001</v>
      </c>
      <c r="AF41" s="98">
        <f ca="1">IF(AE41&lt;&gt;"",AE41+W41-V41,"")</f>
        <v>4.475461551242029</v>
      </c>
      <c r="AG41" s="99">
        <f ca="1">IF(AF41&lt;&gt;"",X41/(O41/W41+K41),"")</f>
        <v>1.0008574228884881</v>
      </c>
      <c r="AH41" s="100">
        <f ca="1">IF(AF41&lt;&gt;"",(O41/AF41+K41)*AG41,"")</f>
        <v>-7278.632569901124</v>
      </c>
    </row>
    <row r="42" spans="1:34" s="46" customFormat="1" x14ac:dyDescent="0.2">
      <c r="A42" s="48">
        <v>2021</v>
      </c>
      <c r="B42" s="48" t="s">
        <v>56</v>
      </c>
      <c r="C42" s="48">
        <v>397</v>
      </c>
      <c r="D42" s="48" t="s">
        <v>26</v>
      </c>
      <c r="E42" s="60">
        <v>44050</v>
      </c>
      <c r="F42" s="60"/>
      <c r="G42" s="60">
        <v>44242</v>
      </c>
      <c r="H42" s="48" t="s">
        <v>27</v>
      </c>
      <c r="I42" s="48" t="s">
        <v>28</v>
      </c>
      <c r="J42" s="48" t="s">
        <v>29</v>
      </c>
      <c r="K42" s="65">
        <v>1876014.0081740001</v>
      </c>
      <c r="L42" s="48" t="s">
        <v>32</v>
      </c>
      <c r="M42" s="48" t="s">
        <v>28</v>
      </c>
      <c r="N42" s="48" t="s">
        <v>54</v>
      </c>
      <c r="O42" s="85">
        <v>-8300000</v>
      </c>
      <c r="P42" s="48"/>
      <c r="Q42" s="48" t="s">
        <v>55</v>
      </c>
      <c r="R42" s="73">
        <v>4.4242739999999996</v>
      </c>
      <c r="S42" s="65"/>
      <c r="T42" s="65">
        <v>0</v>
      </c>
      <c r="U42" s="48"/>
      <c r="V42" s="73">
        <v>4.4790077172</v>
      </c>
      <c r="W42" s="73">
        <v>4.4859117444089129</v>
      </c>
      <c r="X42" s="65">
        <v>25810.279200020352</v>
      </c>
      <c r="Y42" s="65">
        <v>25810.279200020352</v>
      </c>
      <c r="Z42" s="65">
        <v>25810.279200020348</v>
      </c>
      <c r="AA42" s="65">
        <v>3.637978807091713E-12</v>
      </c>
      <c r="AB42" s="48"/>
      <c r="AC42" s="55" t="s">
        <v>25</v>
      </c>
      <c r="AE42" s="98">
        <f t="shared" ref="AE42:AE46" ca="1" si="8">IF(Q42&lt;&gt;"",VLOOKUP(Q42,$AE$1:$AF$9,2,FALSE),"")</f>
        <v>4.4710000000000001</v>
      </c>
      <c r="AF42" s="98">
        <f t="shared" ref="AF42:AF46" ca="1" si="9">IF(AE42&lt;&gt;"",AE42+W42-V42,"")</f>
        <v>4.477904027208913</v>
      </c>
      <c r="AG42" s="99">
        <f t="shared" ref="AG42:AG46" ca="1" si="10">IF(AF42&lt;&gt;"",X42/(O42/W42+K42),"")</f>
        <v>1.0012916926413042</v>
      </c>
      <c r="AH42" s="100">
        <f t="shared" ref="AH42:AH46" ca="1" si="11">IF(AF42&lt;&gt;"",(O42/AF42+K42)*AG42,"")</f>
        <v>22497.275459351007</v>
      </c>
    </row>
    <row r="43" spans="1:34" s="46" customFormat="1" x14ac:dyDescent="0.2">
      <c r="A43" s="48">
        <v>2021</v>
      </c>
      <c r="B43" s="48" t="s">
        <v>57</v>
      </c>
      <c r="C43" s="48">
        <v>406</v>
      </c>
      <c r="D43" s="48" t="s">
        <v>40</v>
      </c>
      <c r="E43" s="60">
        <v>44118</v>
      </c>
      <c r="F43" s="60"/>
      <c r="G43" s="60">
        <v>44243</v>
      </c>
      <c r="H43" s="48" t="s">
        <v>27</v>
      </c>
      <c r="I43" s="48" t="s">
        <v>28</v>
      </c>
      <c r="J43" s="48" t="s">
        <v>29</v>
      </c>
      <c r="K43" s="65">
        <v>8812472.3573640008</v>
      </c>
      <c r="L43" s="48" t="s">
        <v>32</v>
      </c>
      <c r="M43" s="48" t="s">
        <v>28</v>
      </c>
      <c r="N43" s="48" t="s">
        <v>54</v>
      </c>
      <c r="O43" s="85">
        <v>-39850000</v>
      </c>
      <c r="P43" s="48"/>
      <c r="Q43" s="48" t="s">
        <v>55</v>
      </c>
      <c r="R43" s="73">
        <v>4.5220000000000002</v>
      </c>
      <c r="S43" s="65"/>
      <c r="T43" s="65">
        <v>0</v>
      </c>
      <c r="U43" s="48"/>
      <c r="V43" s="73">
        <v>4.4790077172</v>
      </c>
      <c r="W43" s="73">
        <v>4.4859941584226313</v>
      </c>
      <c r="X43" s="85">
        <v>-70823.774658792245</v>
      </c>
      <c r="Y43" s="85">
        <v>-70823.774658792245</v>
      </c>
      <c r="Z43" s="85">
        <v>-70823.774658792245</v>
      </c>
      <c r="AA43" s="65">
        <v>0</v>
      </c>
      <c r="AB43" s="48"/>
      <c r="AC43" s="55" t="s">
        <v>25</v>
      </c>
      <c r="AE43" s="98">
        <f t="shared" ca="1" si="8"/>
        <v>4.4710000000000001</v>
      </c>
      <c r="AF43" s="98">
        <f t="shared" ca="1" si="9"/>
        <v>4.4779864412226313</v>
      </c>
      <c r="AG43" s="99">
        <f t="shared" ca="1" si="10"/>
        <v>1.001306508543248</v>
      </c>
      <c r="AH43" s="100">
        <f t="shared" ca="1" si="11"/>
        <v>-86729.834576550842</v>
      </c>
    </row>
    <row r="44" spans="1:34" s="46" customFormat="1" x14ac:dyDescent="0.2">
      <c r="A44" s="48">
        <v>2021</v>
      </c>
      <c r="B44" s="48" t="s">
        <v>58</v>
      </c>
      <c r="C44" s="48">
        <v>418</v>
      </c>
      <c r="D44" s="48" t="s">
        <v>40</v>
      </c>
      <c r="E44" s="60">
        <v>44133</v>
      </c>
      <c r="F44" s="60"/>
      <c r="G44" s="60">
        <v>44301</v>
      </c>
      <c r="H44" s="48" t="s">
        <v>27</v>
      </c>
      <c r="I44" s="48" t="s">
        <v>28</v>
      </c>
      <c r="J44" s="48" t="s">
        <v>29</v>
      </c>
      <c r="K44" s="65">
        <v>1292507.5298796</v>
      </c>
      <c r="L44" s="48" t="s">
        <v>32</v>
      </c>
      <c r="M44" s="48" t="s">
        <v>28</v>
      </c>
      <c r="N44" s="48" t="s">
        <v>54</v>
      </c>
      <c r="O44" s="85">
        <v>-6000000</v>
      </c>
      <c r="P44" s="48"/>
      <c r="Q44" s="48" t="s">
        <v>55</v>
      </c>
      <c r="R44" s="73">
        <v>4.6421393000000002</v>
      </c>
      <c r="S44" s="65"/>
      <c r="T44" s="65">
        <v>0</v>
      </c>
      <c r="U44" s="48"/>
      <c r="V44" s="73">
        <v>4.4790077172</v>
      </c>
      <c r="W44" s="73">
        <v>4.4907846132684748</v>
      </c>
      <c r="X44" s="85">
        <v>-43653.472363870307</v>
      </c>
      <c r="Y44" s="85">
        <v>-43653.472363870307</v>
      </c>
      <c r="Z44" s="85">
        <v>-43653.4723638703</v>
      </c>
      <c r="AA44" s="85">
        <v>-7.2759576141834259E-12</v>
      </c>
      <c r="AB44" s="48"/>
      <c r="AC44" s="55" t="s">
        <v>25</v>
      </c>
      <c r="AE44" s="98">
        <f t="shared" ca="1" si="8"/>
        <v>4.4710000000000001</v>
      </c>
      <c r="AF44" s="98">
        <f t="shared" ca="1" si="9"/>
        <v>4.482776896068474</v>
      </c>
      <c r="AG44" s="99">
        <f t="shared" ca="1" si="10"/>
        <v>1.0021023149790129</v>
      </c>
      <c r="AH44" s="100">
        <f t="shared" ca="1" si="11"/>
        <v>-46045.15027275445</v>
      </c>
    </row>
    <row r="45" spans="1:34" s="46" customFormat="1" x14ac:dyDescent="0.2">
      <c r="A45" s="48">
        <v>2021</v>
      </c>
      <c r="B45" s="48" t="s">
        <v>59</v>
      </c>
      <c r="C45" s="48">
        <v>425</v>
      </c>
      <c r="D45" s="48" t="s">
        <v>40</v>
      </c>
      <c r="E45" s="60">
        <v>44147</v>
      </c>
      <c r="F45" s="60"/>
      <c r="G45" s="60">
        <v>44301</v>
      </c>
      <c r="H45" s="48" t="s">
        <v>27</v>
      </c>
      <c r="I45" s="48" t="s">
        <v>28</v>
      </c>
      <c r="J45" s="48" t="s">
        <v>29</v>
      </c>
      <c r="K45" s="65">
        <v>1000645.06027897</v>
      </c>
      <c r="L45" s="48" t="s">
        <v>32</v>
      </c>
      <c r="M45" s="48" t="s">
        <v>28</v>
      </c>
      <c r="N45" s="48" t="s">
        <v>54</v>
      </c>
      <c r="O45" s="85">
        <v>-4500000</v>
      </c>
      <c r="P45" s="48"/>
      <c r="Q45" s="48" t="s">
        <v>55</v>
      </c>
      <c r="R45" s="73">
        <v>4.4970990999999998</v>
      </c>
      <c r="S45" s="65"/>
      <c r="T45" s="65">
        <v>0</v>
      </c>
      <c r="U45" s="48"/>
      <c r="V45" s="73">
        <v>4.4790077172</v>
      </c>
      <c r="W45" s="73">
        <v>4.4907846132684748</v>
      </c>
      <c r="X45" s="85">
        <v>-1409.9637601479935</v>
      </c>
      <c r="Y45" s="85">
        <v>-1409.9637601479935</v>
      </c>
      <c r="Z45" s="85">
        <v>-1409.9637601479935</v>
      </c>
      <c r="AA45" s="65">
        <v>0</v>
      </c>
      <c r="AB45" s="48"/>
      <c r="AC45" s="55" t="s">
        <v>25</v>
      </c>
      <c r="AE45" s="98">
        <f t="shared" ca="1" si="8"/>
        <v>4.4710000000000001</v>
      </c>
      <c r="AF45" s="98">
        <f t="shared" ca="1" si="9"/>
        <v>4.482776896068474</v>
      </c>
      <c r="AG45" s="99">
        <f t="shared" ca="1" si="10"/>
        <v>1.0021023149792481</v>
      </c>
      <c r="AH45" s="100">
        <f t="shared" ca="1" si="11"/>
        <v>-3203.7221918114637</v>
      </c>
    </row>
    <row r="46" spans="1:34" s="46" customFormat="1" x14ac:dyDescent="0.2">
      <c r="A46" s="49">
        <v>2021</v>
      </c>
      <c r="B46" s="49" t="s">
        <v>60</v>
      </c>
      <c r="C46" s="49">
        <v>433</v>
      </c>
      <c r="D46" s="49" t="s">
        <v>26</v>
      </c>
      <c r="E46" s="61">
        <v>44147</v>
      </c>
      <c r="F46" s="61"/>
      <c r="G46" s="61">
        <v>44301</v>
      </c>
      <c r="H46" s="49" t="s">
        <v>27</v>
      </c>
      <c r="I46" s="49" t="s">
        <v>28</v>
      </c>
      <c r="J46" s="49" t="s">
        <v>29</v>
      </c>
      <c r="K46" s="66">
        <v>21124006.1433057</v>
      </c>
      <c r="L46" s="49" t="s">
        <v>32</v>
      </c>
      <c r="M46" s="49" t="s">
        <v>28</v>
      </c>
      <c r="N46" s="49" t="s">
        <v>54</v>
      </c>
      <c r="O46" s="86">
        <v>-95000000</v>
      </c>
      <c r="P46" s="49"/>
      <c r="Q46" s="49" t="s">
        <v>55</v>
      </c>
      <c r="R46" s="74">
        <v>4.4972529999999997</v>
      </c>
      <c r="S46" s="66"/>
      <c r="T46" s="66">
        <v>0</v>
      </c>
      <c r="U46" s="49"/>
      <c r="V46" s="74">
        <v>4.4790077172</v>
      </c>
      <c r="W46" s="74">
        <v>4.4907846132684748</v>
      </c>
      <c r="X46" s="86">
        <v>-30490.328409497404</v>
      </c>
      <c r="Y46" s="86">
        <v>-30490.328409497404</v>
      </c>
      <c r="Z46" s="86">
        <v>-30490.328409497401</v>
      </c>
      <c r="AA46" s="86">
        <v>-3.637978807091713E-12</v>
      </c>
      <c r="AB46" s="49"/>
      <c r="AC46" s="56" t="s">
        <v>25</v>
      </c>
      <c r="AE46" s="98">
        <f t="shared" ca="1" si="8"/>
        <v>4.4710000000000001</v>
      </c>
      <c r="AF46" s="98">
        <f t="shared" ca="1" si="9"/>
        <v>4.482776896068474</v>
      </c>
      <c r="AG46" s="99">
        <f t="shared" ca="1" si="10"/>
        <v>1.0021023149787838</v>
      </c>
      <c r="AH46" s="100">
        <f t="shared" ca="1" si="11"/>
        <v>-68358.561966819107</v>
      </c>
    </row>
    <row r="47" spans="1:34" s="47" customFormat="1" x14ac:dyDescent="0.2">
      <c r="A47" s="50"/>
      <c r="B47" s="50"/>
      <c r="C47" s="50"/>
      <c r="D47" s="50"/>
      <c r="E47" s="62"/>
      <c r="F47" s="62"/>
      <c r="G47" s="62"/>
      <c r="H47" s="50"/>
      <c r="I47" s="50"/>
      <c r="J47" s="50"/>
      <c r="K47" s="67">
        <v>35304952.166030213</v>
      </c>
      <c r="L47" s="50"/>
      <c r="M47" s="50"/>
      <c r="N47" s="50"/>
      <c r="O47" s="87">
        <v>-159050000</v>
      </c>
      <c r="P47" s="50"/>
      <c r="Q47" s="50"/>
      <c r="R47" s="75">
        <v>4.5050337202562485</v>
      </c>
      <c r="S47" s="67"/>
      <c r="T47" s="67"/>
      <c r="U47" s="50"/>
      <c r="V47" s="75"/>
      <c r="W47" s="75"/>
      <c r="X47" s="87">
        <v>-125689.02899888824</v>
      </c>
      <c r="Y47" s="87">
        <v>-125689.02899888824</v>
      </c>
      <c r="Z47" s="87">
        <v>-125689.02899888824</v>
      </c>
      <c r="AA47" s="87">
        <v>-7.2759576141834259E-12</v>
      </c>
      <c r="AB47" s="50"/>
      <c r="AC47" s="57"/>
      <c r="AE47" s="98"/>
      <c r="AF47" s="98"/>
      <c r="AG47" s="98"/>
      <c r="AH47" s="98"/>
    </row>
    <row r="48" spans="1:34" s="47" customFormat="1" x14ac:dyDescent="0.2">
      <c r="A48" s="50"/>
      <c r="B48" s="50"/>
      <c r="C48" s="50"/>
      <c r="D48" s="50"/>
      <c r="E48" s="62"/>
      <c r="F48" s="62"/>
      <c r="G48" s="62"/>
      <c r="H48" s="50"/>
      <c r="I48" s="50"/>
      <c r="J48" s="50"/>
      <c r="K48" s="67"/>
      <c r="L48" s="50"/>
      <c r="M48" s="50"/>
      <c r="N48" s="50"/>
      <c r="O48" s="67"/>
      <c r="P48" s="50"/>
      <c r="Q48" s="50"/>
      <c r="R48" s="75"/>
      <c r="S48" s="67"/>
      <c r="T48" s="67"/>
      <c r="U48" s="50"/>
      <c r="V48" s="75"/>
      <c r="W48" s="75"/>
      <c r="X48" s="67"/>
      <c r="Y48" s="67"/>
      <c r="Z48" s="67"/>
      <c r="AA48" s="67"/>
      <c r="AB48" s="50"/>
      <c r="AC48" s="57"/>
      <c r="AE48" s="98"/>
      <c r="AF48" s="98"/>
      <c r="AG48" s="98"/>
      <c r="AH48" s="98"/>
    </row>
    <row r="49" spans="1:34" s="47" customFormat="1" x14ac:dyDescent="0.2">
      <c r="A49" s="50"/>
      <c r="B49" s="50"/>
      <c r="C49" s="50"/>
      <c r="D49" s="50"/>
      <c r="E49" s="62"/>
      <c r="F49" s="62"/>
      <c r="G49" s="62"/>
      <c r="H49" s="50"/>
      <c r="I49" s="50" t="s">
        <v>71</v>
      </c>
      <c r="J49" s="50"/>
      <c r="K49" s="68">
        <v>35304952.166030213</v>
      </c>
      <c r="L49" s="51"/>
      <c r="M49" s="51"/>
      <c r="N49" s="51"/>
      <c r="O49" s="88">
        <v>-159050000</v>
      </c>
      <c r="P49" s="51"/>
      <c r="Q49" s="51"/>
      <c r="R49" s="76">
        <v>4.5050337202562485</v>
      </c>
      <c r="S49" s="68"/>
      <c r="T49" s="68"/>
      <c r="U49" s="51"/>
      <c r="V49" s="76"/>
      <c r="W49" s="76"/>
      <c r="X49" s="88">
        <v>-125689.02899888824</v>
      </c>
      <c r="Y49" s="88">
        <v>-125689.02899888824</v>
      </c>
      <c r="Z49" s="88">
        <v>-125689.02899888824</v>
      </c>
      <c r="AA49" s="88">
        <v>-7.2759576141834259E-12</v>
      </c>
      <c r="AB49" s="51"/>
      <c r="AC49" s="57"/>
      <c r="AE49" s="98"/>
      <c r="AF49" s="98"/>
      <c r="AG49" s="98"/>
      <c r="AH49" s="101">
        <f ca="1">SUM(AH41:AH46)</f>
        <v>-189118.62611848599</v>
      </c>
    </row>
    <row r="50" spans="1:34" s="47" customFormat="1" x14ac:dyDescent="0.2">
      <c r="A50" s="50"/>
      <c r="B50" s="50"/>
      <c r="C50" s="50"/>
      <c r="D50" s="50"/>
      <c r="E50" s="62"/>
      <c r="F50" s="62"/>
      <c r="G50" s="62"/>
      <c r="H50" s="50"/>
      <c r="I50" s="50"/>
      <c r="J50" s="50"/>
      <c r="K50" s="67"/>
      <c r="L50" s="50"/>
      <c r="M50" s="50"/>
      <c r="N50" s="50"/>
      <c r="O50" s="67"/>
      <c r="P50" s="50"/>
      <c r="Q50" s="50"/>
      <c r="R50" s="75"/>
      <c r="S50" s="67"/>
      <c r="T50" s="67"/>
      <c r="U50" s="50"/>
      <c r="V50" s="75"/>
      <c r="W50" s="75"/>
      <c r="X50" s="67"/>
      <c r="Y50" s="67"/>
      <c r="Z50" s="67"/>
      <c r="AA50" s="67"/>
      <c r="AB50" s="50"/>
      <c r="AC50" s="57"/>
      <c r="AE50" s="98"/>
      <c r="AF50" s="98"/>
      <c r="AG50" s="98"/>
      <c r="AH50" s="98"/>
    </row>
    <row r="51" spans="1:34" s="46" customFormat="1" x14ac:dyDescent="0.2">
      <c r="A51" s="48">
        <v>2021</v>
      </c>
      <c r="B51" s="48" t="s">
        <v>61</v>
      </c>
      <c r="C51" s="48">
        <v>435</v>
      </c>
      <c r="D51" s="48" t="s">
        <v>26</v>
      </c>
      <c r="E51" s="60">
        <v>44147</v>
      </c>
      <c r="F51" s="60"/>
      <c r="G51" s="60">
        <v>44301</v>
      </c>
      <c r="H51" s="48" t="s">
        <v>27</v>
      </c>
      <c r="I51" s="48" t="s">
        <v>28</v>
      </c>
      <c r="J51" s="48" t="s">
        <v>29</v>
      </c>
      <c r="K51" s="65">
        <v>367629.170293401</v>
      </c>
      <c r="L51" s="48" t="s">
        <v>32</v>
      </c>
      <c r="M51" s="48" t="s">
        <v>28</v>
      </c>
      <c r="N51" s="48" t="s">
        <v>62</v>
      </c>
      <c r="O51" s="85">
        <v>-34000000</v>
      </c>
      <c r="P51" s="48"/>
      <c r="Q51" s="48" t="s">
        <v>63</v>
      </c>
      <c r="R51" s="73">
        <v>92.484499999999997</v>
      </c>
      <c r="S51" s="65"/>
      <c r="T51" s="65">
        <v>0</v>
      </c>
      <c r="U51" s="48"/>
      <c r="V51" s="73">
        <v>91.176238865999991</v>
      </c>
      <c r="W51" s="73">
        <v>92.729835503292975</v>
      </c>
      <c r="X51" s="65">
        <v>971.28423608818287</v>
      </c>
      <c r="Y51" s="65">
        <v>971.28423608818287</v>
      </c>
      <c r="Z51" s="65">
        <v>971.28423608818287</v>
      </c>
      <c r="AA51" s="65">
        <v>0</v>
      </c>
      <c r="AB51" s="48"/>
      <c r="AC51" s="55" t="s">
        <v>25</v>
      </c>
      <c r="AE51" s="98">
        <f ca="1">IF(Q51&lt;&gt;"",VLOOKUP(Q51,$AE$1:$AF$9,2,FALSE),"")</f>
        <v>91.070999999999998</v>
      </c>
      <c r="AF51" s="98">
        <f ca="1">IF(AE51&lt;&gt;"",AE51+W51-V51,"")</f>
        <v>92.624596637292981</v>
      </c>
      <c r="AG51" s="99">
        <f ca="1">IF(AF51&lt;&gt;"",X51/(O51/W51+K51),"")</f>
        <v>0.99860897417059225</v>
      </c>
      <c r="AH51" s="100">
        <f ca="1">IF(AF51&lt;&gt;"",(O51/AF51+K51)*AG51,"")</f>
        <v>555.27332418846379</v>
      </c>
    </row>
    <row r="52" spans="1:34" s="46" customFormat="1" x14ac:dyDescent="0.2">
      <c r="A52" s="49">
        <v>2021</v>
      </c>
      <c r="B52" s="49" t="s">
        <v>64</v>
      </c>
      <c r="C52" s="49">
        <v>438</v>
      </c>
      <c r="D52" s="49" t="s">
        <v>40</v>
      </c>
      <c r="E52" s="61">
        <v>44147</v>
      </c>
      <c r="F52" s="61"/>
      <c r="G52" s="61">
        <v>44301</v>
      </c>
      <c r="H52" s="49" t="s">
        <v>27</v>
      </c>
      <c r="I52" s="49" t="s">
        <v>28</v>
      </c>
      <c r="J52" s="49" t="s">
        <v>29</v>
      </c>
      <c r="K52" s="66">
        <v>173031.679722453</v>
      </c>
      <c r="L52" s="49" t="s">
        <v>32</v>
      </c>
      <c r="M52" s="49" t="s">
        <v>28</v>
      </c>
      <c r="N52" s="49" t="s">
        <v>62</v>
      </c>
      <c r="O52" s="86">
        <v>-16000000</v>
      </c>
      <c r="P52" s="49"/>
      <c r="Q52" s="49" t="s">
        <v>63</v>
      </c>
      <c r="R52" s="74">
        <v>92.468616299999994</v>
      </c>
      <c r="S52" s="66"/>
      <c r="T52" s="66">
        <v>0</v>
      </c>
      <c r="U52" s="49"/>
      <c r="V52" s="74">
        <v>91.176238865999991</v>
      </c>
      <c r="W52" s="74">
        <v>92.729835503292975</v>
      </c>
      <c r="X52" s="66">
        <v>486.75082863428389</v>
      </c>
      <c r="Y52" s="66">
        <v>486.75082863428389</v>
      </c>
      <c r="Z52" s="66">
        <v>486.75082863428389</v>
      </c>
      <c r="AA52" s="66">
        <v>0</v>
      </c>
      <c r="AB52" s="49"/>
      <c r="AC52" s="56" t="s">
        <v>25</v>
      </c>
      <c r="AE52" s="98">
        <f ca="1">IF(Q52&lt;&gt;"",VLOOKUP(Q52,$AE$1:$AF$9,2,FALSE),"")</f>
        <v>91.070999999999998</v>
      </c>
      <c r="AF52" s="98">
        <f ca="1">IF(AE52&lt;&gt;"",AE52+W52-V52,"")</f>
        <v>92.624596637292981</v>
      </c>
      <c r="AG52" s="99">
        <f ca="1">IF(AF52&lt;&gt;"",X52/(O52/W52+K52),"")</f>
        <v>0.99860897417122474</v>
      </c>
      <c r="AH52" s="100">
        <f ca="1">IF(AF52&lt;&gt;"",(O52/AF52+K52)*AG52,"")</f>
        <v>290.98098774020008</v>
      </c>
    </row>
    <row r="53" spans="1:34" s="47" customFormat="1" x14ac:dyDescent="0.2">
      <c r="A53" s="50"/>
      <c r="B53" s="50"/>
      <c r="C53" s="50"/>
      <c r="D53" s="50"/>
      <c r="E53" s="62"/>
      <c r="F53" s="62"/>
      <c r="G53" s="62"/>
      <c r="H53" s="50"/>
      <c r="I53" s="50"/>
      <c r="J53" s="50"/>
      <c r="K53" s="67">
        <v>540660.850015854</v>
      </c>
      <c r="L53" s="50"/>
      <c r="M53" s="50"/>
      <c r="N53" s="50"/>
      <c r="O53" s="87">
        <v>-50000000</v>
      </c>
      <c r="P53" s="50"/>
      <c r="Q53" s="50"/>
      <c r="R53" s="75">
        <v>92.479416622331414</v>
      </c>
      <c r="S53" s="67"/>
      <c r="T53" s="67"/>
      <c r="U53" s="50"/>
      <c r="V53" s="75"/>
      <c r="W53" s="75"/>
      <c r="X53" s="67">
        <v>1458.0350647224668</v>
      </c>
      <c r="Y53" s="67">
        <v>1458.0350647224668</v>
      </c>
      <c r="Z53" s="67">
        <v>1458.0350647224668</v>
      </c>
      <c r="AA53" s="67">
        <v>0</v>
      </c>
      <c r="AB53" s="50"/>
      <c r="AC53" s="57"/>
      <c r="AE53" s="98"/>
      <c r="AF53" s="98"/>
      <c r="AG53" s="99"/>
      <c r="AH53" s="100"/>
    </row>
    <row r="54" spans="1:34" s="47" customFormat="1" x14ac:dyDescent="0.2">
      <c r="A54" s="50"/>
      <c r="B54" s="50"/>
      <c r="C54" s="50"/>
      <c r="D54" s="50"/>
      <c r="E54" s="62"/>
      <c r="F54" s="62"/>
      <c r="G54" s="62"/>
      <c r="H54" s="50"/>
      <c r="I54" s="50"/>
      <c r="J54" s="50"/>
      <c r="K54" s="67"/>
      <c r="L54" s="50"/>
      <c r="M54" s="50"/>
      <c r="N54" s="50"/>
      <c r="O54" s="67"/>
      <c r="P54" s="50"/>
      <c r="Q54" s="50"/>
      <c r="R54" s="75"/>
      <c r="S54" s="67"/>
      <c r="T54" s="67"/>
      <c r="U54" s="50"/>
      <c r="V54" s="75"/>
      <c r="W54" s="75"/>
      <c r="X54" s="67"/>
      <c r="Y54" s="67"/>
      <c r="Z54" s="67"/>
      <c r="AA54" s="67"/>
      <c r="AB54" s="50"/>
      <c r="AC54" s="57"/>
      <c r="AE54" s="98"/>
      <c r="AF54" s="98"/>
      <c r="AG54" s="98"/>
      <c r="AH54" s="100"/>
    </row>
    <row r="55" spans="1:34" s="47" customFormat="1" x14ac:dyDescent="0.2">
      <c r="A55" s="50"/>
      <c r="B55" s="50"/>
      <c r="C55" s="50"/>
      <c r="D55" s="50"/>
      <c r="E55" s="62"/>
      <c r="F55" s="62"/>
      <c r="G55" s="62"/>
      <c r="H55" s="50"/>
      <c r="I55" s="50" t="s">
        <v>72</v>
      </c>
      <c r="J55" s="50"/>
      <c r="K55" s="68">
        <v>540660.850015854</v>
      </c>
      <c r="L55" s="51"/>
      <c r="M55" s="51"/>
      <c r="N55" s="51"/>
      <c r="O55" s="88">
        <v>-50000000</v>
      </c>
      <c r="P55" s="51"/>
      <c r="Q55" s="51"/>
      <c r="R55" s="76">
        <v>92.479416622331414</v>
      </c>
      <c r="S55" s="68"/>
      <c r="T55" s="68"/>
      <c r="U55" s="51"/>
      <c r="V55" s="76"/>
      <c r="W55" s="76"/>
      <c r="X55" s="68">
        <v>1458.0350647224668</v>
      </c>
      <c r="Y55" s="68">
        <v>1458.0350647224668</v>
      </c>
      <c r="Z55" s="68">
        <v>1458.0350647224668</v>
      </c>
      <c r="AA55" s="68">
        <v>0</v>
      </c>
      <c r="AB55" s="51"/>
      <c r="AC55" s="57"/>
      <c r="AE55" s="98"/>
      <c r="AF55" s="98"/>
      <c r="AG55" s="98"/>
      <c r="AH55" s="101">
        <f ca="1">SUM(AH51:AH52)</f>
        <v>846.25431192866381</v>
      </c>
    </row>
    <row r="56" spans="1:34" s="47" customFormat="1" x14ac:dyDescent="0.2">
      <c r="A56" s="50"/>
      <c r="B56" s="50"/>
      <c r="C56" s="50"/>
      <c r="D56" s="50"/>
      <c r="E56" s="62"/>
      <c r="F56" s="62"/>
      <c r="G56" s="62"/>
      <c r="H56" s="50"/>
      <c r="I56" s="50"/>
      <c r="J56" s="50"/>
      <c r="K56" s="67"/>
      <c r="L56" s="50"/>
      <c r="M56" s="50"/>
      <c r="N56" s="50"/>
      <c r="O56" s="67"/>
      <c r="P56" s="50"/>
      <c r="Q56" s="50"/>
      <c r="R56" s="75"/>
      <c r="S56" s="67"/>
      <c r="T56" s="67"/>
      <c r="U56" s="50"/>
      <c r="V56" s="75"/>
      <c r="W56" s="75"/>
      <c r="X56" s="67"/>
      <c r="Y56" s="67"/>
      <c r="Z56" s="67"/>
      <c r="AA56" s="67"/>
      <c r="AB56" s="50"/>
      <c r="AC56" s="57"/>
      <c r="AE56" s="98" t="str">
        <f ca="1">IF(Q58&lt;&gt;"",VLOOKUP(Q58,$AE$1:$AF$9,2,FALSE),"")</f>
        <v/>
      </c>
      <c r="AF56" s="98" t="str">
        <f ca="1">IF(AE56&lt;&gt;"",AE56+W58-V58,"")</f>
        <v/>
      </c>
      <c r="AG56" s="99" t="str">
        <f ca="1">IF(AF56&lt;&gt;"",X58/(O58/W58+K58),"")</f>
        <v/>
      </c>
      <c r="AH56" s="100" t="str">
        <f ca="1">IF(AF56&lt;&gt;"",(O58/AF56+K58)*AG56,"")</f>
        <v/>
      </c>
    </row>
    <row r="57" spans="1:34" s="46" customFormat="1" x14ac:dyDescent="0.2">
      <c r="A57" s="49">
        <v>2021</v>
      </c>
      <c r="B57" s="49" t="s">
        <v>65</v>
      </c>
      <c r="C57" s="49">
        <v>386</v>
      </c>
      <c r="D57" s="49" t="s">
        <v>26</v>
      </c>
      <c r="E57" s="61">
        <v>44012</v>
      </c>
      <c r="F57" s="61"/>
      <c r="G57" s="61">
        <v>44211</v>
      </c>
      <c r="H57" s="49" t="s">
        <v>27</v>
      </c>
      <c r="I57" s="49" t="s">
        <v>28</v>
      </c>
      <c r="J57" s="49" t="s">
        <v>29</v>
      </c>
      <c r="K57" s="66">
        <v>254475.91321862399</v>
      </c>
      <c r="L57" s="49" t="s">
        <v>32</v>
      </c>
      <c r="M57" s="49" t="s">
        <v>28</v>
      </c>
      <c r="N57" s="49" t="s">
        <v>66</v>
      </c>
      <c r="O57" s="86">
        <v>-400000</v>
      </c>
      <c r="P57" s="49"/>
      <c r="Q57" s="49" t="s">
        <v>67</v>
      </c>
      <c r="R57" s="74">
        <v>1.571858</v>
      </c>
      <c r="S57" s="66"/>
      <c r="T57" s="66">
        <v>0</v>
      </c>
      <c r="U57" s="49"/>
      <c r="V57" s="74">
        <v>1.6001635902</v>
      </c>
      <c r="W57" s="74">
        <v>1.6281034020055059</v>
      </c>
      <c r="X57" s="66">
        <v>8942.9883030853707</v>
      </c>
      <c r="Y57" s="66">
        <v>8942.9883030853707</v>
      </c>
      <c r="Z57" s="66">
        <v>8942.9883030853689</v>
      </c>
      <c r="AA57" s="66">
        <v>1.8189894035458565E-12</v>
      </c>
      <c r="AB57" s="49"/>
      <c r="AC57" s="56" t="s">
        <v>25</v>
      </c>
      <c r="AE57" s="98">
        <f ca="1">IF(Q57&lt;&gt;"",VLOOKUP(Q57,$AE$1:$AF$9,2,FALSE),"")</f>
        <v>1.6029</v>
      </c>
      <c r="AF57" s="98">
        <f ca="1">IF(AE57&lt;&gt;"",AE57+W57-V57,"")</f>
        <v>1.6308398118055056</v>
      </c>
      <c r="AG57" s="99">
        <f ca="1">IF(AF57&lt;&gt;"",X57/(O57/W57+K57),"")</f>
        <v>1.0172575919936289</v>
      </c>
      <c r="AH57" s="100">
        <f ca="1">IF(AF57&lt;&gt;"",(O57/AF57+K57)*AG57,"")</f>
        <v>9362.3403619459095</v>
      </c>
    </row>
    <row r="58" spans="1:34" s="47" customFormat="1" x14ac:dyDescent="0.2">
      <c r="A58" s="50"/>
      <c r="B58" s="50"/>
      <c r="C58" s="50"/>
      <c r="D58" s="50"/>
      <c r="E58" s="62"/>
      <c r="F58" s="62"/>
      <c r="G58" s="62"/>
      <c r="H58" s="50"/>
      <c r="I58" s="50"/>
      <c r="J58" s="50"/>
      <c r="K58" s="67">
        <v>254475.91321862399</v>
      </c>
      <c r="L58" s="50"/>
      <c r="M58" s="50"/>
      <c r="N58" s="50"/>
      <c r="O58" s="87">
        <v>-400000</v>
      </c>
      <c r="P58" s="50"/>
      <c r="Q58" s="50"/>
      <c r="R58" s="75">
        <v>1.5718580000000006</v>
      </c>
      <c r="S58" s="67"/>
      <c r="T58" s="67"/>
      <c r="U58" s="50"/>
      <c r="V58" s="75"/>
      <c r="W58" s="75"/>
      <c r="X58" s="67">
        <v>8942.9883030853707</v>
      </c>
      <c r="Y58" s="67">
        <v>8942.9883030853707</v>
      </c>
      <c r="Z58" s="67">
        <v>8942.9883030853689</v>
      </c>
      <c r="AA58" s="67">
        <v>1.8189894035458565E-12</v>
      </c>
      <c r="AB58" s="50"/>
      <c r="AC58" s="57"/>
      <c r="AE58" s="98"/>
      <c r="AF58" s="98"/>
      <c r="AG58" s="98"/>
      <c r="AH58" s="98"/>
    </row>
    <row r="59" spans="1:34" s="47" customFormat="1" x14ac:dyDescent="0.2">
      <c r="A59" s="50"/>
      <c r="B59" s="50"/>
      <c r="C59" s="50"/>
      <c r="D59" s="50"/>
      <c r="E59" s="62"/>
      <c r="F59" s="62"/>
      <c r="G59" s="62"/>
      <c r="H59" s="50"/>
      <c r="I59" s="50"/>
      <c r="J59" s="50"/>
      <c r="K59" s="67"/>
      <c r="L59" s="50"/>
      <c r="M59" s="50"/>
      <c r="N59" s="50"/>
      <c r="O59" s="67"/>
      <c r="P59" s="50"/>
      <c r="Q59" s="50"/>
      <c r="R59" s="75"/>
      <c r="S59" s="67"/>
      <c r="T59" s="67"/>
      <c r="U59" s="50"/>
      <c r="V59" s="75"/>
      <c r="W59" s="75"/>
      <c r="X59" s="67"/>
      <c r="Y59" s="67"/>
      <c r="Z59" s="67"/>
      <c r="AA59" s="67"/>
      <c r="AB59" s="50"/>
      <c r="AC59" s="57"/>
      <c r="AE59" s="98"/>
      <c r="AF59" s="98"/>
      <c r="AG59" s="98"/>
      <c r="AH59" s="100"/>
    </row>
    <row r="60" spans="1:34" s="47" customFormat="1" x14ac:dyDescent="0.2">
      <c r="A60" s="50"/>
      <c r="B60" s="50"/>
      <c r="C60" s="50"/>
      <c r="D60" s="50"/>
      <c r="E60" s="62"/>
      <c r="F60" s="62"/>
      <c r="G60" s="62"/>
      <c r="H60" s="50"/>
      <c r="I60" s="50" t="s">
        <v>73</v>
      </c>
      <c r="J60" s="50"/>
      <c r="K60" s="68">
        <v>254475.91321862399</v>
      </c>
      <c r="L60" s="51"/>
      <c r="M60" s="51"/>
      <c r="N60" s="51"/>
      <c r="O60" s="88">
        <v>-400000</v>
      </c>
      <c r="P60" s="51"/>
      <c r="Q60" s="51"/>
      <c r="R60" s="76">
        <v>1.5718580000000006</v>
      </c>
      <c r="S60" s="68"/>
      <c r="T60" s="68"/>
      <c r="U60" s="51"/>
      <c r="V60" s="76"/>
      <c r="W60" s="76"/>
      <c r="X60" s="68">
        <v>8942.9883030853707</v>
      </c>
      <c r="Y60" s="68">
        <v>8942.9883030853707</v>
      </c>
      <c r="Z60" s="68">
        <v>8942.9883030853689</v>
      </c>
      <c r="AA60" s="68">
        <v>1.8189894035458565E-12</v>
      </c>
      <c r="AB60" s="51"/>
      <c r="AC60" s="57"/>
      <c r="AE60" s="98"/>
      <c r="AF60" s="98"/>
      <c r="AG60" s="98"/>
      <c r="AH60" s="101">
        <f ca="1">SUM(AH57)</f>
        <v>9362.3403619459095</v>
      </c>
    </row>
    <row r="61" spans="1:34" s="47" customFormat="1" x14ac:dyDescent="0.2">
      <c r="A61" s="50"/>
      <c r="B61" s="50"/>
      <c r="C61" s="50"/>
      <c r="D61" s="50"/>
      <c r="E61" s="62"/>
      <c r="F61" s="62"/>
      <c r="G61" s="62"/>
      <c r="H61" s="50"/>
      <c r="I61" s="50"/>
      <c r="J61" s="50"/>
      <c r="K61" s="67"/>
      <c r="L61" s="50"/>
      <c r="M61" s="50"/>
      <c r="N61" s="50"/>
      <c r="O61" s="67"/>
      <c r="P61" s="50"/>
      <c r="Q61" s="50"/>
      <c r="R61" s="75"/>
      <c r="S61" s="67"/>
      <c r="T61" s="67"/>
      <c r="U61" s="50"/>
      <c r="V61" s="75"/>
      <c r="W61" s="75"/>
      <c r="X61" s="67"/>
      <c r="Y61" s="67"/>
      <c r="Z61" s="67"/>
      <c r="AA61" s="67"/>
      <c r="AB61" s="50"/>
      <c r="AC61" s="57"/>
      <c r="AE61" s="102"/>
      <c r="AF61" s="102"/>
      <c r="AG61" s="102"/>
      <c r="AH61" s="102"/>
    </row>
    <row r="62" spans="1:34" s="47" customFormat="1" x14ac:dyDescent="0.2">
      <c r="A62" s="52"/>
      <c r="B62" s="52"/>
      <c r="C62" s="52"/>
      <c r="D62" s="52"/>
      <c r="E62" s="63"/>
      <c r="F62" s="63"/>
      <c r="G62" s="63"/>
      <c r="H62" s="52"/>
      <c r="I62" s="52"/>
      <c r="J62" s="52"/>
      <c r="K62" s="69"/>
      <c r="L62" s="52"/>
      <c r="M62" s="52"/>
      <c r="N62" s="52"/>
      <c r="O62" s="69"/>
      <c r="P62" s="52"/>
      <c r="Q62" s="52"/>
      <c r="R62" s="80" t="s">
        <v>74</v>
      </c>
      <c r="S62" s="69"/>
      <c r="T62" s="69"/>
      <c r="U62" s="52"/>
      <c r="V62" s="76"/>
      <c r="W62" s="76"/>
      <c r="X62" s="88">
        <v>-1205430.8398675448</v>
      </c>
      <c r="Y62" s="88">
        <v>-1205430.8398675448</v>
      </c>
      <c r="Z62" s="88">
        <v>-1205430.8398675448</v>
      </c>
      <c r="AA62" s="88">
        <v>-1.546140993013978E-10</v>
      </c>
      <c r="AB62" s="51"/>
      <c r="AC62" s="58"/>
      <c r="AE62" s="102"/>
      <c r="AF62" s="102"/>
      <c r="AG62" s="102"/>
      <c r="AH62" s="103">
        <f ca="1">+AH19+AH30+AH39+AH49+AH55+AH60</f>
        <v>-132853746.21661852</v>
      </c>
    </row>
    <row r="63" spans="1:34" x14ac:dyDescent="0.2">
      <c r="A63" s="53"/>
      <c r="B63" s="53"/>
      <c r="C63" s="53"/>
      <c r="D63" s="53"/>
      <c r="E63" s="59"/>
      <c r="F63" s="59"/>
      <c r="G63" s="59"/>
      <c r="H63" s="53"/>
      <c r="I63" s="53"/>
      <c r="J63" s="53"/>
      <c r="K63" s="64"/>
      <c r="L63" s="53"/>
      <c r="M63" s="53"/>
      <c r="N63" s="53"/>
      <c r="O63" s="64"/>
      <c r="P63" s="53"/>
      <c r="Q63" s="53"/>
      <c r="R63" s="72"/>
      <c r="S63" s="64"/>
      <c r="T63" s="64"/>
      <c r="U63" s="53"/>
      <c r="V63" s="72"/>
      <c r="W63" s="72"/>
      <c r="X63" s="64"/>
      <c r="Y63" s="64"/>
      <c r="Z63" s="64"/>
      <c r="AA63" s="64"/>
      <c r="AB63" s="53"/>
      <c r="AC63" s="54"/>
    </row>
    <row r="64" spans="1:34" x14ac:dyDescent="0.2">
      <c r="D64"/>
      <c r="P64"/>
      <c r="R64" s="77"/>
      <c r="S64" s="40"/>
      <c r="T64" s="40"/>
      <c r="AC64" s="32"/>
    </row>
    <row r="65" spans="4:29" x14ac:dyDescent="0.2">
      <c r="D65"/>
      <c r="P65"/>
      <c r="R65" s="77"/>
      <c r="S65" s="40"/>
      <c r="T65" s="40"/>
      <c r="AC65" s="32"/>
    </row>
    <row r="66" spans="4:29" x14ac:dyDescent="0.2">
      <c r="D66"/>
      <c r="P66"/>
      <c r="R66" s="77"/>
      <c r="S66" s="40"/>
      <c r="T66" s="40"/>
      <c r="AC66" s="32"/>
    </row>
    <row r="67" spans="4:29" x14ac:dyDescent="0.2">
      <c r="D67"/>
      <c r="P67"/>
      <c r="R67" s="77"/>
      <c r="S67" s="40"/>
      <c r="T67" s="40"/>
      <c r="AC67" s="32"/>
    </row>
    <row r="68" spans="4:29" x14ac:dyDescent="0.2">
      <c r="D68"/>
      <c r="P68"/>
      <c r="R68" s="77"/>
      <c r="S68" s="40"/>
      <c r="T68" s="40"/>
      <c r="AC68" s="32"/>
    </row>
    <row r="69" spans="4:29" x14ac:dyDescent="0.2">
      <c r="D69"/>
      <c r="P69"/>
      <c r="R69" s="77"/>
      <c r="S69" s="40"/>
      <c r="T69" s="40"/>
      <c r="AC69" s="32"/>
    </row>
    <row r="70" spans="4:29" x14ac:dyDescent="0.2">
      <c r="D70"/>
      <c r="P70"/>
      <c r="R70" s="77"/>
      <c r="S70" s="40"/>
      <c r="T70" s="40"/>
      <c r="AC70" s="32"/>
    </row>
    <row r="71" spans="4:29" x14ac:dyDescent="0.2">
      <c r="D71"/>
      <c r="P71"/>
      <c r="R71" s="77"/>
      <c r="S71" s="40"/>
      <c r="T71" s="40"/>
      <c r="AC71" s="32"/>
    </row>
    <row r="72" spans="4:29" x14ac:dyDescent="0.2">
      <c r="D72"/>
      <c r="P72"/>
      <c r="R72" s="77"/>
      <c r="S72" s="40"/>
      <c r="T72" s="40"/>
      <c r="AC72" s="32"/>
    </row>
    <row r="73" spans="4:29" x14ac:dyDescent="0.2">
      <c r="D73"/>
      <c r="P73"/>
      <c r="R73" s="77"/>
      <c r="S73" s="40"/>
      <c r="T73" s="40"/>
      <c r="AC73" s="32"/>
    </row>
    <row r="74" spans="4:29" x14ac:dyDescent="0.2">
      <c r="D74"/>
      <c r="P74"/>
      <c r="R74" s="77"/>
      <c r="S74" s="40"/>
      <c r="T74" s="40"/>
      <c r="AC74" s="32"/>
    </row>
    <row r="75" spans="4:29" x14ac:dyDescent="0.2">
      <c r="D75"/>
      <c r="P75"/>
      <c r="R75" s="77"/>
      <c r="S75" s="40"/>
      <c r="T75" s="40"/>
      <c r="AC75" s="32"/>
    </row>
    <row r="76" spans="4:29" x14ac:dyDescent="0.2">
      <c r="D76"/>
      <c r="P76"/>
      <c r="R76" s="77"/>
      <c r="S76" s="40"/>
      <c r="T76" s="40"/>
      <c r="AC76" s="32"/>
    </row>
    <row r="77" spans="4:29" x14ac:dyDescent="0.2">
      <c r="D77"/>
      <c r="P77"/>
      <c r="R77" s="77"/>
      <c r="S77" s="40"/>
      <c r="T77" s="40"/>
      <c r="AC77" s="32"/>
    </row>
    <row r="78" spans="4:29" x14ac:dyDescent="0.2">
      <c r="D78"/>
      <c r="P78"/>
      <c r="R78" s="77"/>
      <c r="S78" s="40"/>
      <c r="T78" s="40"/>
      <c r="AC78" s="32"/>
    </row>
    <row r="79" spans="4:29" x14ac:dyDescent="0.2">
      <c r="D79"/>
      <c r="P79"/>
      <c r="R79" s="77"/>
      <c r="S79" s="40"/>
      <c r="T79" s="40"/>
      <c r="AC79" s="32"/>
    </row>
    <row r="80" spans="4:29" x14ac:dyDescent="0.2">
      <c r="D80"/>
      <c r="P80"/>
      <c r="R80" s="77"/>
      <c r="S80" s="40"/>
      <c r="T80" s="40"/>
      <c r="AC80" s="32"/>
    </row>
    <row r="81" spans="4:29" x14ac:dyDescent="0.2">
      <c r="D81"/>
      <c r="P81"/>
      <c r="R81" s="77"/>
      <c r="S81" s="40"/>
      <c r="T81" s="40"/>
      <c r="AC81" s="32"/>
    </row>
    <row r="82" spans="4:29" x14ac:dyDescent="0.2">
      <c r="D82"/>
      <c r="P82"/>
      <c r="R82" s="77"/>
      <c r="S82" s="40"/>
      <c r="T82" s="40"/>
      <c r="AC82" s="32"/>
    </row>
    <row r="83" spans="4:29" x14ac:dyDescent="0.2">
      <c r="D83"/>
      <c r="P83"/>
      <c r="R83" s="77"/>
      <c r="S83" s="40"/>
      <c r="T83" s="40"/>
      <c r="AC83" s="32"/>
    </row>
    <row r="84" spans="4:29" x14ac:dyDescent="0.2">
      <c r="D84"/>
      <c r="P84"/>
      <c r="R84" s="77"/>
      <c r="S84" s="40"/>
      <c r="T84" s="40"/>
      <c r="AC84" s="32"/>
    </row>
    <row r="85" spans="4:29" x14ac:dyDescent="0.2">
      <c r="D85"/>
      <c r="P85"/>
      <c r="R85" s="77"/>
      <c r="S85" s="40"/>
      <c r="T85" s="40"/>
      <c r="AC85" s="32"/>
    </row>
    <row r="86" spans="4:29" x14ac:dyDescent="0.2">
      <c r="D86"/>
      <c r="P86"/>
      <c r="R86" s="77"/>
      <c r="S86" s="40"/>
      <c r="T86" s="40"/>
      <c r="AC86" s="32"/>
    </row>
    <row r="87" spans="4:29" x14ac:dyDescent="0.2">
      <c r="D87"/>
      <c r="P87"/>
      <c r="R87" s="77"/>
      <c r="S87" s="40"/>
      <c r="T87" s="40"/>
      <c r="AC87" s="32"/>
    </row>
    <row r="88" spans="4:29" x14ac:dyDescent="0.2">
      <c r="D88"/>
      <c r="P88"/>
      <c r="R88" s="77"/>
      <c r="S88" s="40"/>
      <c r="T88" s="40"/>
      <c r="AC88" s="32"/>
    </row>
    <row r="89" spans="4:29" x14ac:dyDescent="0.2">
      <c r="D89"/>
      <c r="P89"/>
      <c r="R89" s="77"/>
      <c r="S89" s="40"/>
      <c r="T89" s="40"/>
      <c r="AC89" s="32"/>
    </row>
    <row r="90" spans="4:29" x14ac:dyDescent="0.2">
      <c r="D90"/>
      <c r="P90"/>
      <c r="R90" s="77"/>
      <c r="S90" s="40"/>
      <c r="T90" s="40"/>
      <c r="AC90" s="32"/>
    </row>
    <row r="91" spans="4:29" x14ac:dyDescent="0.2">
      <c r="D91"/>
      <c r="P91"/>
      <c r="R91" s="77"/>
      <c r="S91" s="40"/>
      <c r="T91" s="40"/>
      <c r="AC91" s="32"/>
    </row>
    <row r="92" spans="4:29" x14ac:dyDescent="0.2">
      <c r="D92"/>
      <c r="P92"/>
      <c r="R92" s="77"/>
      <c r="S92" s="40"/>
      <c r="T92" s="40"/>
      <c r="AC92" s="32"/>
    </row>
    <row r="93" spans="4:29" x14ac:dyDescent="0.2">
      <c r="D93"/>
      <c r="P93"/>
      <c r="R93" s="77"/>
      <c r="S93" s="40"/>
      <c r="T93" s="40"/>
      <c r="AC93" s="32"/>
    </row>
    <row r="94" spans="4:29" x14ac:dyDescent="0.2">
      <c r="D94"/>
      <c r="P94"/>
      <c r="R94" s="77"/>
      <c r="S94" s="40"/>
      <c r="T94" s="40"/>
      <c r="AC94" s="32"/>
    </row>
    <row r="95" spans="4:29" x14ac:dyDescent="0.2">
      <c r="D95"/>
      <c r="P95"/>
      <c r="R95" s="77"/>
      <c r="S95" s="40"/>
      <c r="T95" s="40"/>
      <c r="AC95" s="32"/>
    </row>
    <row r="96" spans="4:29"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sheetData>
  <mergeCells count="26">
    <mergeCell ref="F11:F13"/>
    <mergeCell ref="J11:K13"/>
    <mergeCell ref="Q11:R13"/>
    <mergeCell ref="H11:H13"/>
    <mergeCell ref="I11:I13"/>
    <mergeCell ref="N11:O13"/>
    <mergeCell ref="G11:G13"/>
    <mergeCell ref="L11:L13"/>
    <mergeCell ref="M11:M13"/>
    <mergeCell ref="P11:P13"/>
    <mergeCell ref="AE11:AE13"/>
    <mergeCell ref="AF11:AF13"/>
    <mergeCell ref="AG11:AG13"/>
    <mergeCell ref="AH11:AH13"/>
    <mergeCell ref="A11:A13"/>
    <mergeCell ref="E11:E13"/>
    <mergeCell ref="B11:B13"/>
    <mergeCell ref="C11:C13"/>
    <mergeCell ref="AC11:AC13"/>
    <mergeCell ref="D11:D13"/>
    <mergeCell ref="V11:AA11"/>
    <mergeCell ref="X12:AA12"/>
    <mergeCell ref="V12:V13"/>
    <mergeCell ref="W12:W13"/>
    <mergeCell ref="X13:Y13"/>
    <mergeCell ref="S11:T13"/>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31" t="s">
        <v>22</v>
      </c>
      <c r="B2" s="132"/>
      <c r="C2" s="132"/>
      <c r="D2" s="26"/>
      <c r="E2" s="26"/>
      <c r="F2" s="25"/>
      <c r="G2" s="27"/>
      <c r="H2" s="27"/>
      <c r="I2" s="27"/>
      <c r="J2" s="27"/>
    </row>
    <row r="3" spans="1:10" s="7" customFormat="1" ht="15.75" x14ac:dyDescent="0.25">
      <c r="A3" s="133"/>
      <c r="B3" s="133"/>
      <c r="C3" s="133"/>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2020-12-07T16:52:10Z</dcterms:modified>
</cp:coreProperties>
</file>