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74CF5821-7BC8-4046-9199-E2238FE213C3}" xr6:coauthVersionLast="46" xr6:coauthVersionMax="46"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Valuation!$A$1:$AA$88</definedName>
  </definedNames>
  <calcPr calcId="181029" calcOnSave="0"/>
</workbook>
</file>

<file path=xl/calcChain.xml><?xml version="1.0" encoding="utf-8"?>
<calcChain xmlns="http://schemas.openxmlformats.org/spreadsheetml/2006/main">
  <c r="AH26" i="1" l="1"/>
  <c r="AH38" i="1"/>
  <c r="AH82" i="1"/>
  <c r="AH86" i="1" s="1"/>
  <c r="AH80" i="1"/>
  <c r="AH73" i="1"/>
  <c r="AH58" i="1"/>
  <c r="AH50" i="1"/>
  <c r="AE83" i="1"/>
  <c r="AF83" i="1" s="1"/>
  <c r="AE82" i="1"/>
  <c r="AF82" i="1" s="1"/>
  <c r="AE77" i="1"/>
  <c r="AF77" i="1" s="1"/>
  <c r="AE76" i="1"/>
  <c r="AF76" i="1" s="1"/>
  <c r="AE75" i="1"/>
  <c r="AF75" i="1" s="1"/>
  <c r="AE70" i="1"/>
  <c r="AF70" i="1" s="1"/>
  <c r="AE67" i="1"/>
  <c r="AF67" i="1" s="1"/>
  <c r="AE55" i="1"/>
  <c r="AF55" i="1" s="1"/>
  <c r="AE52" i="1"/>
  <c r="AF52" i="1" s="1"/>
  <c r="AE43" i="1"/>
  <c r="AF43" i="1" s="1"/>
  <c r="AE42" i="1"/>
  <c r="AF42" i="1" s="1"/>
  <c r="AE41" i="1"/>
  <c r="AF41" i="1" s="1"/>
  <c r="AE40" i="1"/>
  <c r="AF40" i="1" s="1"/>
  <c r="AE28" i="1"/>
  <c r="AF28" i="1" s="1"/>
  <c r="AE29" i="1"/>
  <c r="AF29" i="1" s="1"/>
  <c r="AE30" i="1"/>
  <c r="AF30" i="1" s="1"/>
  <c r="AE18" i="1"/>
  <c r="AF18" i="1" s="1"/>
  <c r="AE19" i="1"/>
  <c r="AF19" i="1" s="1"/>
  <c r="AE20" i="1"/>
  <c r="AF20" i="1" s="1"/>
  <c r="AE21" i="1"/>
  <c r="AF21" i="1" s="1"/>
  <c r="AE22" i="1"/>
  <c r="AF22" i="1" s="1"/>
  <c r="AE23" i="1"/>
  <c r="AF23" i="1" s="1"/>
  <c r="AE79" i="1"/>
  <c r="AF79" i="1" s="1"/>
  <c r="AE78" i="1"/>
  <c r="AF78" i="1" s="1"/>
  <c r="AE73" i="1"/>
  <c r="AF73" i="1" s="1"/>
  <c r="AE72" i="1"/>
  <c r="AF72" i="1" s="1"/>
  <c r="AE71" i="1"/>
  <c r="AF71" i="1" s="1"/>
  <c r="AH71" i="1" s="1"/>
  <c r="AE66" i="1"/>
  <c r="AF66" i="1" s="1"/>
  <c r="AE65" i="1"/>
  <c r="AF65" i="1" s="1"/>
  <c r="AE64" i="1"/>
  <c r="AF64" i="1" s="1"/>
  <c r="AE63" i="1"/>
  <c r="AF63" i="1" s="1"/>
  <c r="AE62" i="1"/>
  <c r="AF62" i="1" s="1"/>
  <c r="AE61" i="1"/>
  <c r="AF61" i="1" s="1"/>
  <c r="AE60" i="1"/>
  <c r="AF60" i="1" s="1"/>
  <c r="AE59" i="1"/>
  <c r="AF59" i="1" s="1"/>
  <c r="AE58" i="1"/>
  <c r="AF58" i="1" s="1"/>
  <c r="AE53" i="1"/>
  <c r="AF53" i="1" s="1"/>
  <c r="AH53" i="1" s="1"/>
  <c r="AE48" i="1"/>
  <c r="AF48" i="1" s="1"/>
  <c r="AE47" i="1"/>
  <c r="AF47" i="1" s="1"/>
  <c r="AE46" i="1"/>
  <c r="AF46" i="1" s="1"/>
  <c r="AE45" i="1"/>
  <c r="AF45" i="1" s="1"/>
  <c r="AE44" i="1"/>
  <c r="AF44" i="1" s="1"/>
  <c r="AE39" i="1"/>
  <c r="AF39" i="1" s="1"/>
  <c r="AG39" i="1" s="1"/>
  <c r="AE38" i="1"/>
  <c r="AF38" i="1" s="1"/>
  <c r="AE37" i="1"/>
  <c r="AF37" i="1" s="1"/>
  <c r="AG37" i="1" s="1"/>
  <c r="AE36" i="1"/>
  <c r="AF36" i="1" s="1"/>
  <c r="AH36" i="1" s="1"/>
  <c r="AE35" i="1"/>
  <c r="AF35" i="1" s="1"/>
  <c r="AG35" i="1" s="1"/>
  <c r="AE34" i="1"/>
  <c r="AF34" i="1" s="1"/>
  <c r="AE33" i="1"/>
  <c r="AF33" i="1" s="1"/>
  <c r="AG33" i="1" s="1"/>
  <c r="AE32" i="1"/>
  <c r="AF32" i="1" s="1"/>
  <c r="AE31" i="1"/>
  <c r="AF31" i="1" s="1"/>
  <c r="AG31" i="1" s="1"/>
  <c r="AE26" i="1"/>
  <c r="AF26" i="1" s="1"/>
  <c r="AE25" i="1"/>
  <c r="AF25" i="1" s="1"/>
  <c r="AE24" i="1"/>
  <c r="AF24" i="1" s="1"/>
  <c r="AE17" i="1"/>
  <c r="AF17" i="1" s="1"/>
  <c r="AH88" i="1" l="1"/>
  <c r="AG82" i="1"/>
  <c r="AG83" i="1"/>
  <c r="AH83" i="1" s="1"/>
  <c r="AG75" i="1"/>
  <c r="AH75" i="1" s="1"/>
  <c r="AG77" i="1"/>
  <c r="AH77" i="1" s="1"/>
  <c r="AG76" i="1"/>
  <c r="AH76" i="1" s="1"/>
  <c r="AH70" i="1"/>
  <c r="AG70" i="1"/>
  <c r="AG67" i="1"/>
  <c r="AH67" i="1"/>
  <c r="AG52" i="1"/>
  <c r="AH52" i="1" s="1"/>
  <c r="AG55" i="1"/>
  <c r="AH55" i="1" s="1"/>
  <c r="AH43" i="1"/>
  <c r="AG43" i="1"/>
  <c r="AH42" i="1"/>
  <c r="AG42" i="1"/>
  <c r="AH41" i="1"/>
  <c r="AG41" i="1"/>
  <c r="AG40" i="1"/>
  <c r="AH40" i="1" s="1"/>
  <c r="AG30" i="1"/>
  <c r="AH30" i="1" s="1"/>
  <c r="AG29" i="1"/>
  <c r="AH29" i="1"/>
  <c r="AG28" i="1"/>
  <c r="AH28" i="1"/>
  <c r="AG19" i="1"/>
  <c r="AH19" i="1"/>
  <c r="AG18" i="1"/>
  <c r="AH18" i="1"/>
  <c r="AG22" i="1"/>
  <c r="AH22" i="1"/>
  <c r="AG23" i="1"/>
  <c r="AH23" i="1"/>
  <c r="AG21" i="1"/>
  <c r="AH21" i="1"/>
  <c r="AG20" i="1"/>
  <c r="AH20" i="1"/>
  <c r="AG44" i="1"/>
  <c r="AH44" i="1" s="1"/>
  <c r="AG58" i="1"/>
  <c r="AG59" i="1"/>
  <c r="AH59" i="1"/>
  <c r="AG60" i="1"/>
  <c r="AH60" i="1" s="1"/>
  <c r="AH46" i="1"/>
  <c r="AG46" i="1"/>
  <c r="AG61" i="1"/>
  <c r="AH61" i="1" s="1"/>
  <c r="AG72" i="1"/>
  <c r="AH72" i="1"/>
  <c r="AG66" i="1"/>
  <c r="AH66" i="1" s="1"/>
  <c r="AH45" i="1"/>
  <c r="AG45" i="1"/>
  <c r="AH24" i="1"/>
  <c r="AG24" i="1"/>
  <c r="AG47" i="1"/>
  <c r="AH47" i="1" s="1"/>
  <c r="AG62" i="1"/>
  <c r="AH62" i="1" s="1"/>
  <c r="AG17" i="1"/>
  <c r="AH17" i="1" s="1"/>
  <c r="AH25" i="1"/>
  <c r="AG25" i="1"/>
  <c r="AH48" i="1"/>
  <c r="AG48" i="1"/>
  <c r="AG63" i="1"/>
  <c r="AH63" i="1" s="1"/>
  <c r="AG26" i="1"/>
  <c r="AG64" i="1"/>
  <c r="AH64" i="1" s="1"/>
  <c r="AH78" i="1"/>
  <c r="AG78" i="1"/>
  <c r="AG65" i="1"/>
  <c r="AH65" i="1" s="1"/>
  <c r="AH79" i="1"/>
  <c r="AG79" i="1"/>
  <c r="AH31" i="1"/>
  <c r="AH33" i="1"/>
  <c r="AH35" i="1"/>
  <c r="AH37" i="1"/>
  <c r="AH39" i="1"/>
  <c r="AG53" i="1"/>
  <c r="AG32" i="1"/>
  <c r="AH32" i="1" s="1"/>
  <c r="AG34" i="1"/>
  <c r="AH34" i="1" s="1"/>
  <c r="AG36" i="1"/>
  <c r="AG38" i="1"/>
  <c r="AG71" i="1"/>
  <c r="AG73" i="1"/>
</calcChain>
</file>

<file path=xl/sharedStrings.xml><?xml version="1.0" encoding="utf-8"?>
<sst xmlns="http://schemas.openxmlformats.org/spreadsheetml/2006/main" count="422" uniqueCount="102">
  <si>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</si>
  <si>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</si>
  <si>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</si>
  <si>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</si>
  <si>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</si>
  <si>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</si>
  <si>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</si>
  <si>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</si>
  <si>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</si>
  <si>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</si>
  <si>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</si>
  <si>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</si>
  <si>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</si>
  <si>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</si>
  <si>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</si>
  <si>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</si>
  <si>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</si>
  <si>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</si>
  <si>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</si>
  <si>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</si>
  <si>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</si>
  <si>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</si>
  <si>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30/04/2021</t>
  </si>
  <si>
    <t>Calculation Date: 05/05/2021 15:07:55</t>
  </si>
  <si>
    <t>260-D</t>
  </si>
  <si>
    <t>New Hedge</t>
  </si>
  <si>
    <t>CACIB</t>
  </si>
  <si>
    <t>BUY</t>
  </si>
  <si>
    <t>FORWARD</t>
  </si>
  <si>
    <t>EUR</t>
  </si>
  <si>
    <t>AED</t>
  </si>
  <si>
    <t>EURAED</t>
  </si>
  <si>
    <t>SELL</t>
  </si>
  <si>
    <t>271-D</t>
  </si>
  <si>
    <t>283-D</t>
  </si>
  <si>
    <t>BNP</t>
  </si>
  <si>
    <t>305-D</t>
  </si>
  <si>
    <t>287-D</t>
  </si>
  <si>
    <t>292-D</t>
  </si>
  <si>
    <t>301-D</t>
  </si>
  <si>
    <t>SG</t>
  </si>
  <si>
    <t>267-D</t>
  </si>
  <si>
    <t>CHF</t>
  </si>
  <si>
    <t>EURCHF</t>
  </si>
  <si>
    <t>270-D</t>
  </si>
  <si>
    <t>272-D</t>
  </si>
  <si>
    <t>281-D</t>
  </si>
  <si>
    <t>286-D</t>
  </si>
  <si>
    <t>299-D</t>
  </si>
  <si>
    <t>HYPO</t>
  </si>
  <si>
    <t>304-D</t>
  </si>
  <si>
    <t>306-D</t>
  </si>
  <si>
    <t>266-D</t>
  </si>
  <si>
    <t>KBC</t>
  </si>
  <si>
    <t>CZK</t>
  </si>
  <si>
    <t>EURCZK</t>
  </si>
  <si>
    <t>274-D</t>
  </si>
  <si>
    <t>285-D</t>
  </si>
  <si>
    <t>ING</t>
  </si>
  <si>
    <t>300-D</t>
  </si>
  <si>
    <t>302-D</t>
  </si>
  <si>
    <t>291-D</t>
  </si>
  <si>
    <t>265-D</t>
  </si>
  <si>
    <t>PLN</t>
  </si>
  <si>
    <t>EURPLN</t>
  </si>
  <si>
    <t>275-D</t>
  </si>
  <si>
    <t>282-D</t>
  </si>
  <si>
    <t>280-D</t>
  </si>
  <si>
    <t>284-D</t>
  </si>
  <si>
    <t>289-D</t>
  </si>
  <si>
    <t>298-D</t>
  </si>
  <si>
    <t>303-D</t>
  </si>
  <si>
    <t>293-D</t>
  </si>
  <si>
    <t>279-D</t>
  </si>
  <si>
    <t>RUB</t>
  </si>
  <si>
    <t>EURRUB</t>
  </si>
  <si>
    <t>296-D</t>
  </si>
  <si>
    <t>297-D</t>
  </si>
  <si>
    <t>273-D</t>
  </si>
  <si>
    <t>SGD</t>
  </si>
  <si>
    <t>EURSGD</t>
  </si>
  <si>
    <t>276-D</t>
  </si>
  <si>
    <t>TOTAL EURAED</t>
  </si>
  <si>
    <t>TOTAL EURCHF</t>
  </si>
  <si>
    <t>TOTAL EURCZK</t>
  </si>
  <si>
    <t>TOTAL EURPLN</t>
  </si>
  <si>
    <t>TOTAL EURRUB</t>
  </si>
  <si>
    <t>TOTAL EURSGD</t>
  </si>
  <si>
    <t>GRAND TOTAL</t>
  </si>
  <si>
    <t>277-D</t>
  </si>
  <si>
    <t>HRK</t>
  </si>
  <si>
    <t>EURHRK</t>
  </si>
  <si>
    <t>294-D</t>
  </si>
  <si>
    <t>TOTAL EURHRK</t>
  </si>
  <si>
    <t>EURUSD</t>
  </si>
  <si>
    <t>EURBHD</t>
  </si>
  <si>
    <t>CNYUSD</t>
  </si>
  <si>
    <t>EURMXN</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</si>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</sst>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4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8" fillId="0" borderId="0" xfId="0" applyFont="1" applyAlignment="1">
      <alignment horizontal="center" vertical="center"/>
    </xf>
    <xf numFmtId="166" fontId="48" fillId="0" borderId="0" xfId="0" applyNumberFormat="1" applyFont="1" applyAlignment="1">
      <alignment horizontal="center" vertical="center"/>
    </xf>
    <xf numFmtId="164" fontId="48" fillId="0" borderId="0" xfId="0" applyNumberFormat="1" applyFont="1" applyAlignment="1">
      <alignment horizontal="center" vertical="center"/>
    </xf>
    <xf numFmtId="164" fontId="56" fillId="0" borderId="0" xfId="0" applyNumberFormat="1" applyFont="1" applyAlignment="1">
      <alignment horizontal="center" vertical="center"/>
    </xf>
    <xf numFmtId="169" fontId="48" fillId="0" borderId="0" xfId="0" applyNumberFormat="1" applyFont="1" applyAlignment="1">
      <alignment horizontal="center" vertical="center"/>
    </xf>
    <xf numFmtId="0" fontId="48" fillId="0" borderId="0" xfId="0" applyFont="1" applyAlignment="1">
      <alignment horizontal="left" vertical="center"/>
    </xf>
    <xf numFmtId="164" fontId="48" fillId="0" borderId="12" xfId="0" applyNumberFormat="1" applyFont="1" applyBorder="1" applyAlignment="1">
      <alignment horizontal="center" vertical="center"/>
    </xf>
    <xf numFmtId="0" fontId="48" fillId="0" borderId="12" xfId="0" applyFont="1" applyBorder="1" applyAlignment="1">
      <alignment horizontal="center" vertical="center"/>
    </xf>
    <xf numFmtId="164" fontId="56" fillId="0" borderId="12" xfId="0" applyNumberFormat="1" applyFont="1" applyBorder="1" applyAlignment="1">
      <alignment horizontal="center" vertical="center"/>
    </xf>
    <xf numFmtId="169" fontId="48" fillId="0" borderId="12" xfId="0" applyNumberFormat="1" applyFont="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0ACBD073-465A-48A0-B6C1-D873B99EBC2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5"/>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47" customWidth="1"/>
    <col min="34" max="34" width="13.140625" style="147" bestFit="1" customWidth="1"/>
  </cols>
  <sheetData>
    <row r="1" spans="1:34" s="3" customFormat="1" ht="30"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131" t="s">
        <v>94</v>
      </c>
      <c r="AF1" s="132">
        <v>1.2081999999999999</v>
      </c>
      <c r="AG1" s="133"/>
      <c r="AH1" s="134"/>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131" t="s">
        <v>55</v>
      </c>
      <c r="AF2" s="135">
        <v>25.882999999999999</v>
      </c>
      <c r="AG2" s="136"/>
      <c r="AH2" s="134"/>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131" t="s">
        <v>64</v>
      </c>
      <c r="AF3" s="132">
        <v>4.5635000000000003</v>
      </c>
      <c r="AG3" s="137"/>
      <c r="AH3" s="134"/>
    </row>
    <row r="4" spans="1:34" s="7" customFormat="1" ht="15.75"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c r="AE4" s="131" t="s">
        <v>43</v>
      </c>
      <c r="AF4" s="132">
        <v>1.0998000000000001</v>
      </c>
      <c r="AG4" s="137"/>
      <c r="AH4" s="134"/>
    </row>
    <row r="5" spans="1:34" s="7" customFormat="1" ht="15.75"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c r="AE5" s="131" t="s">
        <v>80</v>
      </c>
      <c r="AF5" s="132">
        <v>1.6045</v>
      </c>
      <c r="AG5" s="137"/>
      <c r="AH5" s="134"/>
    </row>
    <row r="6" spans="1:34" s="7" customFormat="1" ht="15.75" x14ac:dyDescent="0.25">
      <c r="B6" s="13"/>
      <c r="C6" s="13"/>
      <c r="D6" s="12"/>
      <c r="E6" s="36"/>
      <c r="F6" s="36"/>
      <c r="G6" s="36"/>
      <c r="H6" s="9"/>
      <c r="I6" s="9"/>
      <c r="J6" s="9"/>
      <c r="K6" s="39"/>
      <c r="L6" s="9"/>
      <c r="M6" s="9"/>
      <c r="N6" s="9"/>
      <c r="O6" s="39"/>
      <c r="P6" s="39"/>
      <c r="Q6" s="9"/>
      <c r="R6" s="79"/>
      <c r="S6" s="83"/>
      <c r="T6" s="83"/>
      <c r="U6" s="10"/>
      <c r="V6" s="71"/>
      <c r="W6" s="71"/>
      <c r="X6" s="43"/>
      <c r="Y6" s="43"/>
      <c r="Z6" s="42"/>
      <c r="AA6" s="42"/>
      <c r="AC6" s="13"/>
      <c r="AE6" s="131" t="s">
        <v>95</v>
      </c>
      <c r="AF6" s="132">
        <v>0.45319999999999999</v>
      </c>
      <c r="AG6" s="137"/>
      <c r="AH6" s="134"/>
    </row>
    <row r="7" spans="1:34" s="7" customFormat="1" ht="15.75" x14ac:dyDescent="0.25">
      <c r="B7" s="13"/>
      <c r="C7" s="13"/>
      <c r="D7" s="12"/>
      <c r="E7" s="36"/>
      <c r="F7" s="36"/>
      <c r="G7" s="36"/>
      <c r="H7" s="9"/>
      <c r="I7" s="9"/>
      <c r="J7" s="9"/>
      <c r="K7" s="39"/>
      <c r="L7" s="9"/>
      <c r="M7" s="9"/>
      <c r="N7" s="9"/>
      <c r="O7" s="39"/>
      <c r="P7" s="39"/>
      <c r="Q7" s="9"/>
      <c r="R7" s="79"/>
      <c r="S7" s="83"/>
      <c r="T7" s="83"/>
      <c r="U7" s="10"/>
      <c r="V7" s="71"/>
      <c r="W7" s="71"/>
      <c r="X7" s="43"/>
      <c r="Y7" s="43"/>
      <c r="Z7" s="42"/>
      <c r="AA7" s="42"/>
      <c r="AC7" s="13"/>
      <c r="AE7" s="131" t="s">
        <v>75</v>
      </c>
      <c r="AF7" s="132">
        <v>90.710800000000006</v>
      </c>
      <c r="AG7" s="137"/>
      <c r="AH7" s="134"/>
    </row>
    <row r="8" spans="1:34" s="7" customFormat="1" ht="15.75" x14ac:dyDescent="0.25">
      <c r="B8" s="13"/>
      <c r="C8" s="13"/>
      <c r="D8" s="12"/>
      <c r="E8" s="36"/>
      <c r="F8" s="36"/>
      <c r="G8" s="36"/>
      <c r="H8" s="9"/>
      <c r="I8" s="9"/>
      <c r="J8" s="9"/>
      <c r="K8" s="39"/>
      <c r="L8" s="9"/>
      <c r="M8" s="9"/>
      <c r="N8" s="9"/>
      <c r="O8" s="39"/>
      <c r="P8" s="39"/>
      <c r="Q8" s="9"/>
      <c r="R8" s="79"/>
      <c r="S8" s="83"/>
      <c r="T8" s="83"/>
      <c r="U8" s="10"/>
      <c r="V8" s="71"/>
      <c r="W8" s="71"/>
      <c r="X8" s="43"/>
      <c r="Y8" s="43"/>
      <c r="Z8" s="42"/>
      <c r="AA8" s="42"/>
      <c r="AC8" s="13"/>
      <c r="AE8" s="131" t="s">
        <v>31</v>
      </c>
      <c r="AF8" s="132">
        <v>4.4149000000000003</v>
      </c>
      <c r="AG8" s="137"/>
      <c r="AH8" s="134"/>
    </row>
    <row r="9" spans="1:34" s="7" customFormat="1" ht="15.75" x14ac:dyDescent="0.25">
      <c r="B9" s="13"/>
      <c r="C9" s="13"/>
      <c r="D9" s="12"/>
      <c r="E9" s="36"/>
      <c r="F9" s="36"/>
      <c r="G9" s="36"/>
      <c r="H9" s="9"/>
      <c r="I9" s="9"/>
      <c r="J9" s="9"/>
      <c r="K9" s="39"/>
      <c r="L9" s="9"/>
      <c r="M9" s="9"/>
      <c r="N9" s="9"/>
      <c r="O9" s="39"/>
      <c r="P9" s="39"/>
      <c r="Q9" s="9"/>
      <c r="R9" s="79"/>
      <c r="S9" s="83"/>
      <c r="T9" s="83"/>
      <c r="U9" s="10"/>
      <c r="V9" s="71"/>
      <c r="W9" s="71"/>
      <c r="X9" s="43"/>
      <c r="Y9" s="43"/>
      <c r="Z9" s="42"/>
      <c r="AA9" s="42"/>
      <c r="AC9" s="13"/>
      <c r="AE9" s="131" t="s">
        <v>91</v>
      </c>
      <c r="AF9" s="132">
        <v>7.5465</v>
      </c>
      <c r="AG9" s="137"/>
      <c r="AH9" s="134"/>
    </row>
    <row r="10" spans="1:34" s="7" customFormat="1" ht="15.75" x14ac:dyDescent="0.25">
      <c r="B10" s="13"/>
      <c r="C10" s="13"/>
      <c r="D10" s="12"/>
      <c r="E10" s="36"/>
      <c r="F10" s="36"/>
      <c r="G10" s="36"/>
      <c r="H10" s="9"/>
      <c r="I10" s="9"/>
      <c r="J10" s="9"/>
      <c r="K10" s="39"/>
      <c r="L10" s="9"/>
      <c r="M10" s="9"/>
      <c r="N10" s="9"/>
      <c r="O10" s="39"/>
      <c r="P10" s="39"/>
      <c r="Q10" s="9"/>
      <c r="R10" s="79"/>
      <c r="S10" s="83"/>
      <c r="T10" s="83"/>
      <c r="U10" s="10"/>
      <c r="V10" s="71"/>
      <c r="W10" s="71"/>
      <c r="X10" s="43"/>
      <c r="Y10" s="43"/>
      <c r="Z10" s="42"/>
      <c r="AA10" s="42"/>
      <c r="AC10" s="13"/>
      <c r="AE10" s="131" t="s">
        <v>96</v>
      </c>
      <c r="AF10" s="132">
        <v>0.15393999999999999</v>
      </c>
      <c r="AG10" s="137"/>
      <c r="AH10" s="134"/>
    </row>
    <row r="11" spans="1:34" s="7" customFormat="1" ht="15.75" x14ac:dyDescent="0.25">
      <c r="B11" s="13"/>
      <c r="C11" s="13"/>
      <c r="D11" s="12"/>
      <c r="E11" s="36"/>
      <c r="F11" s="36"/>
      <c r="G11" s="36"/>
      <c r="H11" s="9"/>
      <c r="I11" s="9"/>
      <c r="J11" s="9"/>
      <c r="K11" s="39"/>
      <c r="L11" s="9"/>
      <c r="M11" s="9"/>
      <c r="N11" s="9"/>
      <c r="O11" s="39"/>
      <c r="P11" s="39"/>
      <c r="Q11" s="9"/>
      <c r="R11" s="79"/>
      <c r="S11" s="83"/>
      <c r="T11" s="83"/>
      <c r="U11" s="10"/>
      <c r="V11" s="71"/>
      <c r="W11" s="71"/>
      <c r="X11" s="43"/>
      <c r="Y11" s="43"/>
      <c r="Z11" s="42"/>
      <c r="AA11" s="42"/>
      <c r="AC11" s="13"/>
      <c r="AE11" s="131" t="s">
        <v>97</v>
      </c>
      <c r="AF11" s="132">
        <v>24.234500000000001</v>
      </c>
      <c r="AG11" s="137"/>
      <c r="AH11" s="134"/>
    </row>
    <row r="12" spans="1:34" s="7" customFormat="1" ht="15.75"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c r="AE12" s="134"/>
      <c r="AF12" s="134"/>
      <c r="AG12" s="133"/>
      <c r="AH12" s="134"/>
    </row>
    <row r="13" spans="1:34" s="14" customFormat="1" x14ac:dyDescent="0.2">
      <c r="A13" s="105" t="s">
        <v>0</v>
      </c>
      <c r="B13" s="111" t="s">
        <v>1</v>
      </c>
      <c r="C13" s="111" t="s">
        <v>2</v>
      </c>
      <c r="D13" s="111" t="s">
        <v>3</v>
      </c>
      <c r="E13" s="108" t="s">
        <v>4</v>
      </c>
      <c r="F13" s="108" t="s">
        <v>5</v>
      </c>
      <c r="G13" s="108" t="s">
        <v>6</v>
      </c>
      <c r="H13" s="119" t="s">
        <v>7</v>
      </c>
      <c r="I13" s="125" t="s">
        <v>8</v>
      </c>
      <c r="J13" s="119" t="s">
        <v>9</v>
      </c>
      <c r="K13" s="120"/>
      <c r="L13" s="119" t="s">
        <v>7</v>
      </c>
      <c r="M13" s="125" t="s">
        <v>8</v>
      </c>
      <c r="N13" s="119" t="s">
        <v>10</v>
      </c>
      <c r="O13" s="120"/>
      <c r="P13" s="125" t="s">
        <v>20</v>
      </c>
      <c r="Q13" s="119" t="s">
        <v>11</v>
      </c>
      <c r="R13" s="120"/>
      <c r="S13" s="119" t="s">
        <v>19</v>
      </c>
      <c r="T13" s="120"/>
      <c r="U13" s="45"/>
      <c r="V13" s="112" t="s">
        <v>12</v>
      </c>
      <c r="W13" s="113"/>
      <c r="X13" s="113"/>
      <c r="Y13" s="113"/>
      <c r="Z13" s="113"/>
      <c r="AA13" s="114"/>
      <c r="AC13" s="111" t="s">
        <v>18</v>
      </c>
      <c r="AE13" s="138" t="s">
        <v>98</v>
      </c>
      <c r="AF13" s="138" t="s">
        <v>99</v>
      </c>
      <c r="AG13" s="138" t="s">
        <v>100</v>
      </c>
      <c r="AH13" s="138" t="s">
        <v>101</v>
      </c>
    </row>
    <row r="14" spans="1:34" s="14" customFormat="1" x14ac:dyDescent="0.2">
      <c r="A14" s="106"/>
      <c r="B14" s="111"/>
      <c r="C14" s="111"/>
      <c r="D14" s="111"/>
      <c r="E14" s="109"/>
      <c r="F14" s="109"/>
      <c r="G14" s="109"/>
      <c r="H14" s="121"/>
      <c r="I14" s="126"/>
      <c r="J14" s="121"/>
      <c r="K14" s="122"/>
      <c r="L14" s="121"/>
      <c r="M14" s="126"/>
      <c r="N14" s="121"/>
      <c r="O14" s="122"/>
      <c r="P14" s="126"/>
      <c r="Q14" s="121"/>
      <c r="R14" s="122"/>
      <c r="S14" s="121"/>
      <c r="T14" s="122"/>
      <c r="U14" s="45"/>
      <c r="V14" s="115" t="s">
        <v>13</v>
      </c>
      <c r="W14" s="115" t="s">
        <v>14</v>
      </c>
      <c r="X14" s="112" t="s">
        <v>29</v>
      </c>
      <c r="Y14" s="113"/>
      <c r="Z14" s="113"/>
      <c r="AA14" s="114"/>
      <c r="AC14" s="111"/>
      <c r="AE14" s="139"/>
      <c r="AF14" s="139"/>
      <c r="AG14" s="139"/>
      <c r="AH14" s="139"/>
    </row>
    <row r="15" spans="1:34" s="14" customFormat="1" x14ac:dyDescent="0.2">
      <c r="A15" s="107"/>
      <c r="B15" s="111"/>
      <c r="C15" s="111"/>
      <c r="D15" s="111"/>
      <c r="E15" s="110"/>
      <c r="F15" s="110"/>
      <c r="G15" s="110"/>
      <c r="H15" s="123"/>
      <c r="I15" s="127"/>
      <c r="J15" s="123"/>
      <c r="K15" s="124"/>
      <c r="L15" s="123"/>
      <c r="M15" s="127"/>
      <c r="N15" s="123"/>
      <c r="O15" s="124"/>
      <c r="P15" s="127"/>
      <c r="Q15" s="123"/>
      <c r="R15" s="124"/>
      <c r="S15" s="123"/>
      <c r="T15" s="124"/>
      <c r="U15" s="45"/>
      <c r="V15" s="116"/>
      <c r="W15" s="116"/>
      <c r="X15" s="117" t="s">
        <v>15</v>
      </c>
      <c r="Y15" s="118"/>
      <c r="Z15" s="44" t="s">
        <v>16</v>
      </c>
      <c r="AA15" s="44" t="s">
        <v>17</v>
      </c>
      <c r="AC15" s="111"/>
      <c r="AE15" s="140"/>
      <c r="AF15" s="140"/>
      <c r="AG15" s="140"/>
      <c r="AH15" s="140"/>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141"/>
      <c r="AF16" s="141"/>
      <c r="AG16" s="142"/>
      <c r="AH16" s="141"/>
    </row>
    <row r="17" spans="1:34" s="46" customFormat="1" x14ac:dyDescent="0.2">
      <c r="A17" s="48">
        <v>2021</v>
      </c>
      <c r="B17" s="48" t="s">
        <v>24</v>
      </c>
      <c r="C17" s="48">
        <v>440</v>
      </c>
      <c r="D17" s="48" t="s">
        <v>26</v>
      </c>
      <c r="E17" s="60">
        <v>44161</v>
      </c>
      <c r="F17" s="60"/>
      <c r="G17" s="60">
        <v>44362</v>
      </c>
      <c r="H17" s="48" t="s">
        <v>27</v>
      </c>
      <c r="I17" s="48" t="s">
        <v>28</v>
      </c>
      <c r="J17" s="48" t="s">
        <v>29</v>
      </c>
      <c r="K17" s="65">
        <v>272514.711252496</v>
      </c>
      <c r="L17" s="48" t="s">
        <v>32</v>
      </c>
      <c r="M17" s="48" t="s">
        <v>28</v>
      </c>
      <c r="N17" s="48" t="s">
        <v>30</v>
      </c>
      <c r="O17" s="85">
        <v>-1200000</v>
      </c>
      <c r="P17" s="48"/>
      <c r="Q17" s="48" t="s">
        <v>31</v>
      </c>
      <c r="R17" s="73">
        <v>4.4034319999999996</v>
      </c>
      <c r="S17" s="65"/>
      <c r="T17" s="65">
        <v>0</v>
      </c>
      <c r="U17" s="48"/>
      <c r="V17" s="73">
        <v>4.4147503304999995</v>
      </c>
      <c r="W17" s="73">
        <v>4.4185040509563436</v>
      </c>
      <c r="X17" s="65">
        <v>930.06725872096479</v>
      </c>
      <c r="Y17" s="65">
        <v>930.06725872096479</v>
      </c>
      <c r="Z17" s="65">
        <v>930.06725872096479</v>
      </c>
      <c r="AA17" s="65">
        <v>0</v>
      </c>
      <c r="AB17" s="48"/>
      <c r="AC17" s="55" t="s">
        <v>25</v>
      </c>
      <c r="AE17" s="143">
        <f>IF(Q17&lt;&gt;"",VLOOKUP(Q17,$AE$1:$AF$11,2,FALSE),"")</f>
        <v>4.4149000000000003</v>
      </c>
      <c r="AF17" s="143">
        <f>IF(AE17&lt;&gt;"",AE17+W17-V17,"")</f>
        <v>4.4186537204563434</v>
      </c>
      <c r="AG17" s="144">
        <f>IF(AF17&lt;&gt;"",X17/(O17/W17+K17),"")</f>
        <v>1.0005235329419753</v>
      </c>
      <c r="AH17" s="145">
        <f>IF(AF17&lt;&gt;"",(O17/AF17+K17)*AG17,"")</f>
        <v>939.27125927376653</v>
      </c>
    </row>
    <row r="18" spans="1:34" s="46" customFormat="1" x14ac:dyDescent="0.2">
      <c r="A18" s="48">
        <v>2021</v>
      </c>
      <c r="B18" s="48" t="s">
        <v>33</v>
      </c>
      <c r="C18" s="48">
        <v>460</v>
      </c>
      <c r="D18" s="48" t="s">
        <v>26</v>
      </c>
      <c r="E18" s="60">
        <v>44207</v>
      </c>
      <c r="F18" s="60"/>
      <c r="G18" s="60">
        <v>44362</v>
      </c>
      <c r="H18" s="48" t="s">
        <v>27</v>
      </c>
      <c r="I18" s="48" t="s">
        <v>28</v>
      </c>
      <c r="J18" s="48" t="s">
        <v>29</v>
      </c>
      <c r="K18" s="65">
        <v>489981.32948415901</v>
      </c>
      <c r="L18" s="48" t="s">
        <v>32</v>
      </c>
      <c r="M18" s="48" t="s">
        <v>28</v>
      </c>
      <c r="N18" s="48" t="s">
        <v>30</v>
      </c>
      <c r="O18" s="85">
        <v>-2200000</v>
      </c>
      <c r="P18" s="48"/>
      <c r="Q18" s="48" t="s">
        <v>31</v>
      </c>
      <c r="R18" s="73">
        <v>4.489967</v>
      </c>
      <c r="S18" s="65"/>
      <c r="T18" s="65">
        <v>0</v>
      </c>
      <c r="U18" s="48"/>
      <c r="V18" s="73">
        <v>4.4147503304999995</v>
      </c>
      <c r="W18" s="73">
        <v>4.4185040509563436</v>
      </c>
      <c r="X18" s="85">
        <v>-7928.8922564346303</v>
      </c>
      <c r="Y18" s="85">
        <v>-7928.8922564346303</v>
      </c>
      <c r="Z18" s="85">
        <v>-7928.8922564346303</v>
      </c>
      <c r="AA18" s="65">
        <v>0</v>
      </c>
      <c r="AB18" s="48"/>
      <c r="AC18" s="55" t="s">
        <v>25</v>
      </c>
      <c r="AE18" s="143">
        <f t="shared" ref="AE18:AE23" si="0">IF(Q18&lt;&gt;"",VLOOKUP(Q18,$AE$1:$AF$11,2,FALSE),"")</f>
        <v>4.4149000000000003</v>
      </c>
      <c r="AF18" s="143">
        <f t="shared" ref="AF18:AF23" si="1">IF(AE18&lt;&gt;"",AE18+W18-V18,"")</f>
        <v>4.4186537204563434</v>
      </c>
      <c r="AG18" s="144">
        <f t="shared" ref="AG18:AG23" si="2">IF(AF18&lt;&gt;"",X18/(O18/W18+K18),"")</f>
        <v>1.0005235329422648</v>
      </c>
      <c r="AH18" s="145">
        <f t="shared" ref="AH18:AH23" si="3">IF(AF18&lt;&gt;"",(O18/AF18+K18)*AG18,"")</f>
        <v>-7912.0182554210487</v>
      </c>
    </row>
    <row r="19" spans="1:34" s="46" customFormat="1" x14ac:dyDescent="0.2">
      <c r="A19" s="48">
        <v>2021</v>
      </c>
      <c r="B19" s="48" t="s">
        <v>34</v>
      </c>
      <c r="C19" s="48">
        <v>480</v>
      </c>
      <c r="D19" s="48" t="s">
        <v>35</v>
      </c>
      <c r="E19" s="60">
        <v>44229</v>
      </c>
      <c r="F19" s="60"/>
      <c r="G19" s="60">
        <v>44362</v>
      </c>
      <c r="H19" s="48" t="s">
        <v>27</v>
      </c>
      <c r="I19" s="48" t="s">
        <v>28</v>
      </c>
      <c r="J19" s="48" t="s">
        <v>29</v>
      </c>
      <c r="K19" s="65">
        <v>1579881.6962016099</v>
      </c>
      <c r="L19" s="48" t="s">
        <v>32</v>
      </c>
      <c r="M19" s="48" t="s">
        <v>28</v>
      </c>
      <c r="N19" s="48" t="s">
        <v>30</v>
      </c>
      <c r="O19" s="85">
        <v>-7000000</v>
      </c>
      <c r="P19" s="48"/>
      <c r="Q19" s="48" t="s">
        <v>31</v>
      </c>
      <c r="R19" s="73">
        <v>4.4307115000000001</v>
      </c>
      <c r="S19" s="65"/>
      <c r="T19" s="65">
        <v>0</v>
      </c>
      <c r="U19" s="48"/>
      <c r="V19" s="73">
        <v>4.4147503304999995</v>
      </c>
      <c r="W19" s="73">
        <v>4.4185040509563436</v>
      </c>
      <c r="X19" s="85">
        <v>-4367.1844826846655</v>
      </c>
      <c r="Y19" s="85">
        <v>-4367.1844826846655</v>
      </c>
      <c r="Z19" s="85">
        <v>-4367.1844826846655</v>
      </c>
      <c r="AA19" s="65">
        <v>0</v>
      </c>
      <c r="AB19" s="48"/>
      <c r="AC19" s="55" t="s">
        <v>25</v>
      </c>
      <c r="AE19" s="143">
        <f t="shared" si="0"/>
        <v>4.4149000000000003</v>
      </c>
      <c r="AF19" s="143">
        <f t="shared" si="1"/>
        <v>4.4186537204563434</v>
      </c>
      <c r="AG19" s="144">
        <f t="shared" si="2"/>
        <v>1.0005235329411324</v>
      </c>
      <c r="AH19" s="145">
        <f t="shared" si="3"/>
        <v>-4313.4944794598687</v>
      </c>
    </row>
    <row r="20" spans="1:34" s="46" customFormat="1" x14ac:dyDescent="0.2">
      <c r="A20" s="48">
        <v>2021</v>
      </c>
      <c r="B20" s="48" t="s">
        <v>36</v>
      </c>
      <c r="C20" s="48">
        <v>521</v>
      </c>
      <c r="D20" s="48" t="s">
        <v>26</v>
      </c>
      <c r="E20" s="60">
        <v>44302</v>
      </c>
      <c r="F20" s="60"/>
      <c r="G20" s="60">
        <v>44362</v>
      </c>
      <c r="H20" s="48" t="s">
        <v>27</v>
      </c>
      <c r="I20" s="48" t="s">
        <v>28</v>
      </c>
      <c r="J20" s="48" t="s">
        <v>29</v>
      </c>
      <c r="K20" s="65">
        <v>363293.87659088703</v>
      </c>
      <c r="L20" s="48" t="s">
        <v>32</v>
      </c>
      <c r="M20" s="48" t="s">
        <v>28</v>
      </c>
      <c r="N20" s="48" t="s">
        <v>30</v>
      </c>
      <c r="O20" s="85">
        <v>-1600000</v>
      </c>
      <c r="P20" s="48"/>
      <c r="Q20" s="48" t="s">
        <v>31</v>
      </c>
      <c r="R20" s="73">
        <v>4.4041480000000002</v>
      </c>
      <c r="S20" s="65"/>
      <c r="T20" s="65">
        <v>0</v>
      </c>
      <c r="U20" s="48"/>
      <c r="V20" s="73">
        <v>4.4147503304999995</v>
      </c>
      <c r="W20" s="73">
        <v>4.4185040509563436</v>
      </c>
      <c r="X20" s="65">
        <v>1180.9870065153593</v>
      </c>
      <c r="Y20" s="65">
        <v>1180.9870065153593</v>
      </c>
      <c r="Z20" s="65">
        <v>1180.9870065153593</v>
      </c>
      <c r="AA20" s="65">
        <v>0</v>
      </c>
      <c r="AB20" s="48"/>
      <c r="AC20" s="55" t="s">
        <v>25</v>
      </c>
      <c r="AE20" s="143">
        <f t="shared" si="0"/>
        <v>4.4149000000000003</v>
      </c>
      <c r="AF20" s="143">
        <f t="shared" si="1"/>
        <v>4.4186537204563434</v>
      </c>
      <c r="AG20" s="144">
        <f t="shared" si="2"/>
        <v>1.0005235329419346</v>
      </c>
      <c r="AH20" s="145">
        <f t="shared" si="3"/>
        <v>1193.2590072525056</v>
      </c>
    </row>
    <row r="21" spans="1:34" s="46" customFormat="1" x14ac:dyDescent="0.2">
      <c r="A21" s="48">
        <v>2021</v>
      </c>
      <c r="B21" s="48" t="s">
        <v>37</v>
      </c>
      <c r="C21" s="48">
        <v>488</v>
      </c>
      <c r="D21" s="48" t="s">
        <v>26</v>
      </c>
      <c r="E21" s="60">
        <v>44243</v>
      </c>
      <c r="F21" s="60"/>
      <c r="G21" s="60">
        <v>44454</v>
      </c>
      <c r="H21" s="48" t="s">
        <v>27</v>
      </c>
      <c r="I21" s="48" t="s">
        <v>28</v>
      </c>
      <c r="J21" s="48" t="s">
        <v>29</v>
      </c>
      <c r="K21" s="65">
        <v>334643.27584533702</v>
      </c>
      <c r="L21" s="48" t="s">
        <v>32</v>
      </c>
      <c r="M21" s="48" t="s">
        <v>28</v>
      </c>
      <c r="N21" s="48" t="s">
        <v>30</v>
      </c>
      <c r="O21" s="85">
        <v>-1500000</v>
      </c>
      <c r="P21" s="48"/>
      <c r="Q21" s="48" t="s">
        <v>31</v>
      </c>
      <c r="R21" s="73">
        <v>4.4823849999999998</v>
      </c>
      <c r="S21" s="65"/>
      <c r="T21" s="65">
        <v>0</v>
      </c>
      <c r="U21" s="48"/>
      <c r="V21" s="73">
        <v>4.4147503304999995</v>
      </c>
      <c r="W21" s="73">
        <v>4.4270341194308385</v>
      </c>
      <c r="X21" s="85">
        <v>-4189.8061194705451</v>
      </c>
      <c r="Y21" s="85">
        <v>-4189.8061194705451</v>
      </c>
      <c r="Z21" s="85">
        <v>-4189.8061194705451</v>
      </c>
      <c r="AA21" s="65">
        <v>0</v>
      </c>
      <c r="AB21" s="48"/>
      <c r="AC21" s="55" t="s">
        <v>25</v>
      </c>
      <c r="AE21" s="143">
        <f t="shared" si="0"/>
        <v>4.4149000000000003</v>
      </c>
      <c r="AF21" s="143">
        <f t="shared" si="1"/>
        <v>4.4271837889308392</v>
      </c>
      <c r="AG21" s="144">
        <f t="shared" si="2"/>
        <v>1.001382871386429</v>
      </c>
      <c r="AH21" s="145">
        <f t="shared" si="3"/>
        <v>-4178.3355678221424</v>
      </c>
    </row>
    <row r="22" spans="1:34" s="46" customFormat="1" x14ac:dyDescent="0.2">
      <c r="A22" s="48">
        <v>2021</v>
      </c>
      <c r="B22" s="48" t="s">
        <v>38</v>
      </c>
      <c r="C22" s="48">
        <v>496</v>
      </c>
      <c r="D22" s="48" t="s">
        <v>26</v>
      </c>
      <c r="E22" s="60">
        <v>44270</v>
      </c>
      <c r="F22" s="60"/>
      <c r="G22" s="60">
        <v>44515</v>
      </c>
      <c r="H22" s="48" t="s">
        <v>27</v>
      </c>
      <c r="I22" s="48" t="s">
        <v>28</v>
      </c>
      <c r="J22" s="48" t="s">
        <v>29</v>
      </c>
      <c r="K22" s="65">
        <v>431055.70305979199</v>
      </c>
      <c r="L22" s="48" t="s">
        <v>32</v>
      </c>
      <c r="M22" s="48" t="s">
        <v>28</v>
      </c>
      <c r="N22" s="48" t="s">
        <v>30</v>
      </c>
      <c r="O22" s="85">
        <v>-1900000</v>
      </c>
      <c r="P22" s="48"/>
      <c r="Q22" s="48" t="s">
        <v>31</v>
      </c>
      <c r="R22" s="73">
        <v>4.4077830000000002</v>
      </c>
      <c r="S22" s="65"/>
      <c r="T22" s="65">
        <v>0</v>
      </c>
      <c r="U22" s="48"/>
      <c r="V22" s="73">
        <v>4.4147503304999995</v>
      </c>
      <c r="W22" s="73">
        <v>4.433164912586613</v>
      </c>
      <c r="X22" s="65">
        <v>2473.1773901861893</v>
      </c>
      <c r="Y22" s="65">
        <v>2473.1773901861893</v>
      </c>
      <c r="Z22" s="65">
        <v>2473.1773901861893</v>
      </c>
      <c r="AA22" s="65">
        <v>0</v>
      </c>
      <c r="AB22" s="48"/>
      <c r="AC22" s="55" t="s">
        <v>25</v>
      </c>
      <c r="AE22" s="143">
        <f t="shared" si="0"/>
        <v>4.4149000000000003</v>
      </c>
      <c r="AF22" s="143">
        <f t="shared" si="1"/>
        <v>4.4333145820866138</v>
      </c>
      <c r="AG22" s="144">
        <f t="shared" si="2"/>
        <v>1.0021008148770429</v>
      </c>
      <c r="AH22" s="145">
        <f t="shared" si="3"/>
        <v>2487.6769857101676</v>
      </c>
    </row>
    <row r="23" spans="1:34" s="46" customFormat="1" x14ac:dyDescent="0.2">
      <c r="A23" s="49">
        <v>2021</v>
      </c>
      <c r="B23" s="49" t="s">
        <v>39</v>
      </c>
      <c r="C23" s="49">
        <v>513</v>
      </c>
      <c r="D23" s="49" t="s">
        <v>40</v>
      </c>
      <c r="E23" s="61">
        <v>44299</v>
      </c>
      <c r="F23" s="61"/>
      <c r="G23" s="61">
        <v>44515</v>
      </c>
      <c r="H23" s="49" t="s">
        <v>27</v>
      </c>
      <c r="I23" s="49" t="s">
        <v>28</v>
      </c>
      <c r="J23" s="49" t="s">
        <v>29</v>
      </c>
      <c r="K23" s="66">
        <v>272447.01762580097</v>
      </c>
      <c r="L23" s="49" t="s">
        <v>32</v>
      </c>
      <c r="M23" s="49" t="s">
        <v>28</v>
      </c>
      <c r="N23" s="49" t="s">
        <v>30</v>
      </c>
      <c r="O23" s="86">
        <v>-1200000</v>
      </c>
      <c r="P23" s="49"/>
      <c r="Q23" s="49" t="s">
        <v>31</v>
      </c>
      <c r="R23" s="74">
        <v>4.4045261</v>
      </c>
      <c r="S23" s="66"/>
      <c r="T23" s="66">
        <v>0</v>
      </c>
      <c r="U23" s="49"/>
      <c r="V23" s="74">
        <v>4.4147503304999995</v>
      </c>
      <c r="W23" s="74">
        <v>4.433164912586613</v>
      </c>
      <c r="X23" s="66">
        <v>1763.7401188383405</v>
      </c>
      <c r="Y23" s="66">
        <v>1763.7401188383405</v>
      </c>
      <c r="Z23" s="66">
        <v>1763.7401188383405</v>
      </c>
      <c r="AA23" s="66">
        <v>0</v>
      </c>
      <c r="AB23" s="49"/>
      <c r="AC23" s="56" t="s">
        <v>25</v>
      </c>
      <c r="AE23" s="143">
        <f t="shared" si="0"/>
        <v>4.4149000000000003</v>
      </c>
      <c r="AF23" s="143">
        <f t="shared" si="1"/>
        <v>4.4333145820866138</v>
      </c>
      <c r="AG23" s="144">
        <f t="shared" si="2"/>
        <v>1.0021008148768946</v>
      </c>
      <c r="AH23" s="145">
        <f t="shared" si="3"/>
        <v>1772.897758116623</v>
      </c>
    </row>
    <row r="24" spans="1:34" s="47" customFormat="1" x14ac:dyDescent="0.2">
      <c r="A24" s="50"/>
      <c r="B24" s="50"/>
      <c r="C24" s="50"/>
      <c r="D24" s="50"/>
      <c r="E24" s="62"/>
      <c r="F24" s="62"/>
      <c r="G24" s="62"/>
      <c r="H24" s="50"/>
      <c r="I24" s="50"/>
      <c r="J24" s="50"/>
      <c r="K24" s="67">
        <v>3743817.6100600823</v>
      </c>
      <c r="L24" s="50"/>
      <c r="M24" s="50"/>
      <c r="N24" s="50"/>
      <c r="O24" s="87">
        <v>-16600000</v>
      </c>
      <c r="P24" s="50"/>
      <c r="Q24" s="50"/>
      <c r="R24" s="75">
        <v>4.4339766860954519</v>
      </c>
      <c r="S24" s="67"/>
      <c r="T24" s="67"/>
      <c r="U24" s="50"/>
      <c r="V24" s="75"/>
      <c r="W24" s="75"/>
      <c r="X24" s="87">
        <v>-10137.911084328985</v>
      </c>
      <c r="Y24" s="87">
        <v>-10137.911084328985</v>
      </c>
      <c r="Z24" s="87">
        <v>-10137.911084328985</v>
      </c>
      <c r="AA24" s="67">
        <v>0</v>
      </c>
      <c r="AB24" s="50"/>
      <c r="AC24" s="57"/>
      <c r="AE24" s="143" t="str">
        <f>IF(Q24&lt;&gt;"",VLOOKUP(Q24,$AE$1:$AF$11,2,FALSE),"")</f>
        <v/>
      </c>
      <c r="AF24" s="143" t="str">
        <f>IF(AE24&lt;&gt;"",AE24+W24-V24,"")</f>
        <v/>
      </c>
      <c r="AG24" s="144" t="str">
        <f t="shared" ref="AG22:AG26" si="4">IF(AF24&lt;&gt;"",X24/(O24/W24+K24),"")</f>
        <v/>
      </c>
      <c r="AH24" s="145" t="str">
        <f t="shared" ref="AH22:AH43" si="5">IF(AF24&lt;&gt;"",(O24/AF24+K24)*AG24,"")</f>
        <v/>
      </c>
    </row>
    <row r="25" spans="1:34" s="47" customFormat="1" x14ac:dyDescent="0.2">
      <c r="A25" s="50"/>
      <c r="B25" s="50"/>
      <c r="C25" s="50"/>
      <c r="D25" s="50"/>
      <c r="E25" s="62"/>
      <c r="F25" s="62"/>
      <c r="G25" s="62"/>
      <c r="H25" s="50"/>
      <c r="I25" s="50"/>
      <c r="J25" s="50"/>
      <c r="K25" s="67"/>
      <c r="L25" s="50"/>
      <c r="M25" s="50"/>
      <c r="N25" s="50"/>
      <c r="O25" s="67"/>
      <c r="P25" s="50"/>
      <c r="Q25" s="50"/>
      <c r="R25" s="75"/>
      <c r="S25" s="67"/>
      <c r="T25" s="67"/>
      <c r="U25" s="50"/>
      <c r="V25" s="75"/>
      <c r="W25" s="75"/>
      <c r="X25" s="67"/>
      <c r="Y25" s="67"/>
      <c r="Z25" s="67"/>
      <c r="AA25" s="67"/>
      <c r="AB25" s="50"/>
      <c r="AC25" s="57"/>
      <c r="AE25" s="143" t="str">
        <f>IF(Q25&lt;&gt;"",VLOOKUP(Q25,$AE$1:$AF$11,2,FALSE),"")</f>
        <v/>
      </c>
      <c r="AF25" s="143" t="str">
        <f>IF(AE25&lt;&gt;"",AE25+W25-V25,"")</f>
        <v/>
      </c>
      <c r="AG25" s="144" t="str">
        <f t="shared" si="4"/>
        <v/>
      </c>
      <c r="AH25" s="145" t="str">
        <f t="shared" si="5"/>
        <v/>
      </c>
    </row>
    <row r="26" spans="1:34" s="47" customFormat="1" x14ac:dyDescent="0.2">
      <c r="A26" s="50"/>
      <c r="B26" s="50"/>
      <c r="C26" s="50"/>
      <c r="D26" s="50"/>
      <c r="E26" s="62"/>
      <c r="F26" s="62"/>
      <c r="G26" s="62"/>
      <c r="H26" s="50"/>
      <c r="I26" s="50" t="s">
        <v>82</v>
      </c>
      <c r="J26" s="50"/>
      <c r="K26" s="68">
        <v>3743817.6100600823</v>
      </c>
      <c r="L26" s="51"/>
      <c r="M26" s="51"/>
      <c r="N26" s="51"/>
      <c r="O26" s="88">
        <v>-16600000</v>
      </c>
      <c r="P26" s="51"/>
      <c r="Q26" s="51"/>
      <c r="R26" s="76">
        <v>4.4339766860954519</v>
      </c>
      <c r="S26" s="68"/>
      <c r="T26" s="68"/>
      <c r="U26" s="51"/>
      <c r="V26" s="76"/>
      <c r="W26" s="76"/>
      <c r="X26" s="88">
        <v>-10137.911084328985</v>
      </c>
      <c r="Y26" s="88">
        <v>-10137.911084328985</v>
      </c>
      <c r="Z26" s="88">
        <v>-10137.911084328985</v>
      </c>
      <c r="AA26" s="68">
        <v>0</v>
      </c>
      <c r="AB26" s="51"/>
      <c r="AC26" s="57"/>
      <c r="AE26" s="143" t="str">
        <f>IF(Q26&lt;&gt;"",VLOOKUP(Q26,$AE$1:$AF$11,2,FALSE),"")</f>
        <v/>
      </c>
      <c r="AF26" s="143" t="str">
        <f>IF(AE26&lt;&gt;"",AE26+W26-V26,"")</f>
        <v/>
      </c>
      <c r="AG26" s="144" t="str">
        <f t="shared" si="4"/>
        <v/>
      </c>
      <c r="AH26" s="146">
        <f>SUM(AH17:AH23)</f>
        <v>-10010.743292349996</v>
      </c>
    </row>
    <row r="27" spans="1:34" s="47" customFormat="1" x14ac:dyDescent="0.2">
      <c r="A27" s="50"/>
      <c r="B27" s="50"/>
      <c r="C27" s="50"/>
      <c r="D27" s="50"/>
      <c r="E27" s="62"/>
      <c r="F27" s="62"/>
      <c r="G27" s="62"/>
      <c r="H27" s="50"/>
      <c r="I27" s="50"/>
      <c r="J27" s="50"/>
      <c r="K27" s="67"/>
      <c r="L27" s="50"/>
      <c r="M27" s="50"/>
      <c r="N27" s="50"/>
      <c r="O27" s="67"/>
      <c r="P27" s="50"/>
      <c r="Q27" s="50"/>
      <c r="R27" s="75"/>
      <c r="S27" s="67"/>
      <c r="T27" s="67"/>
      <c r="U27" s="50"/>
      <c r="V27" s="75"/>
      <c r="W27" s="75"/>
      <c r="X27" s="67"/>
      <c r="Y27" s="67"/>
      <c r="Z27" s="67"/>
      <c r="AA27" s="67"/>
      <c r="AB27" s="50"/>
      <c r="AC27" s="57"/>
      <c r="AE27" s="143"/>
      <c r="AF27" s="143"/>
      <c r="AG27" s="144"/>
      <c r="AH27" s="145"/>
    </row>
    <row r="28" spans="1:34" s="46" customFormat="1" x14ac:dyDescent="0.2">
      <c r="A28" s="48">
        <v>2021</v>
      </c>
      <c r="B28" s="48" t="s">
        <v>41</v>
      </c>
      <c r="C28" s="48">
        <v>453</v>
      </c>
      <c r="D28" s="48" t="s">
        <v>26</v>
      </c>
      <c r="E28" s="60">
        <v>44194</v>
      </c>
      <c r="F28" s="60"/>
      <c r="G28" s="60">
        <v>44333</v>
      </c>
      <c r="H28" s="48" t="s">
        <v>27</v>
      </c>
      <c r="I28" s="48" t="s">
        <v>28</v>
      </c>
      <c r="J28" s="48" t="s">
        <v>29</v>
      </c>
      <c r="K28" s="65">
        <v>1846183.38508801</v>
      </c>
      <c r="L28" s="48" t="s">
        <v>32</v>
      </c>
      <c r="M28" s="48" t="s">
        <v>28</v>
      </c>
      <c r="N28" s="48" t="s">
        <v>42</v>
      </c>
      <c r="O28" s="85">
        <v>-2000000</v>
      </c>
      <c r="P28" s="48"/>
      <c r="Q28" s="48" t="s">
        <v>43</v>
      </c>
      <c r="R28" s="73">
        <v>1.0833159999999999</v>
      </c>
      <c r="S28" s="65"/>
      <c r="T28" s="65">
        <v>0</v>
      </c>
      <c r="U28" s="48"/>
      <c r="V28" s="73">
        <v>1.0975005450000002</v>
      </c>
      <c r="W28" s="73">
        <v>1.0974759671408929</v>
      </c>
      <c r="X28" s="65">
        <v>23827.406415302004</v>
      </c>
      <c r="Y28" s="65">
        <v>23827.406415302004</v>
      </c>
      <c r="Z28" s="65">
        <v>23827.406415302004</v>
      </c>
      <c r="AA28" s="65">
        <v>0</v>
      </c>
      <c r="AB28" s="48"/>
      <c r="AC28" s="55" t="s">
        <v>25</v>
      </c>
      <c r="AE28" s="143">
        <f t="shared" ref="AE28:AE30" si="6">IF(Q28&lt;&gt;"",VLOOKUP(Q28,$AE$1:$AF$11,2,FALSE),"")</f>
        <v>1.0998000000000001</v>
      </c>
      <c r="AF28" s="143">
        <f t="shared" ref="AF28:AF30" si="7">IF(AE28&lt;&gt;"",AE28+W28-V28,"")</f>
        <v>1.0997754221408929</v>
      </c>
      <c r="AG28" s="144">
        <f t="shared" ref="AG28:AG30" si="8">IF(AF28&lt;&gt;"",X28/(O28/W28+K28),"")</f>
        <v>1.0003102235262553</v>
      </c>
      <c r="AH28" s="145">
        <f t="shared" ref="AH28:AH30" si="9">IF(AF28&lt;&gt;"",(O28/AF28+K28)*AG28,"")</f>
        <v>27638.859597749881</v>
      </c>
    </row>
    <row r="29" spans="1:34" s="46" customFormat="1" x14ac:dyDescent="0.2">
      <c r="A29" s="48">
        <v>2021</v>
      </c>
      <c r="B29" s="48" t="s">
        <v>44</v>
      </c>
      <c r="C29" s="48">
        <v>458</v>
      </c>
      <c r="D29" s="48" t="s">
        <v>26</v>
      </c>
      <c r="E29" s="60">
        <v>44207</v>
      </c>
      <c r="F29" s="60"/>
      <c r="G29" s="60">
        <v>44362</v>
      </c>
      <c r="H29" s="48" t="s">
        <v>27</v>
      </c>
      <c r="I29" s="48" t="s">
        <v>28</v>
      </c>
      <c r="J29" s="48" t="s">
        <v>29</v>
      </c>
      <c r="K29" s="65">
        <v>13877144.7127154</v>
      </c>
      <c r="L29" s="48" t="s">
        <v>32</v>
      </c>
      <c r="M29" s="48" t="s">
        <v>28</v>
      </c>
      <c r="N29" s="48" t="s">
        <v>42</v>
      </c>
      <c r="O29" s="85">
        <v>-15000000</v>
      </c>
      <c r="P29" s="48"/>
      <c r="Q29" s="48" t="s">
        <v>43</v>
      </c>
      <c r="R29" s="73">
        <v>1.0809139999999999</v>
      </c>
      <c r="S29" s="65"/>
      <c r="T29" s="65">
        <v>0</v>
      </c>
      <c r="U29" s="48"/>
      <c r="V29" s="73">
        <v>1.0975005450000002</v>
      </c>
      <c r="W29" s="73">
        <v>1.0972331860035336</v>
      </c>
      <c r="X29" s="65">
        <v>206530.73220060411</v>
      </c>
      <c r="Y29" s="65">
        <v>206530.73220060411</v>
      </c>
      <c r="Z29" s="65">
        <v>206530.73220060411</v>
      </c>
      <c r="AA29" s="65">
        <v>0</v>
      </c>
      <c r="AB29" s="48"/>
      <c r="AC29" s="55" t="s">
        <v>25</v>
      </c>
      <c r="AE29" s="143">
        <f t="shared" si="6"/>
        <v>1.0998000000000001</v>
      </c>
      <c r="AF29" s="143">
        <f t="shared" si="7"/>
        <v>1.0995326410035335</v>
      </c>
      <c r="AG29" s="144">
        <f t="shared" si="8"/>
        <v>1.0006564740023165</v>
      </c>
      <c r="AH29" s="145">
        <f t="shared" si="9"/>
        <v>235139.16863755637</v>
      </c>
    </row>
    <row r="30" spans="1:34" s="46" customFormat="1" x14ac:dyDescent="0.2">
      <c r="A30" s="48">
        <v>2021</v>
      </c>
      <c r="B30" s="48" t="s">
        <v>45</v>
      </c>
      <c r="C30" s="48">
        <v>461</v>
      </c>
      <c r="D30" s="48" t="s">
        <v>26</v>
      </c>
      <c r="E30" s="60">
        <v>44207</v>
      </c>
      <c r="F30" s="60"/>
      <c r="G30" s="60">
        <v>44362</v>
      </c>
      <c r="H30" s="48" t="s">
        <v>27</v>
      </c>
      <c r="I30" s="48" t="s">
        <v>28</v>
      </c>
      <c r="J30" s="48" t="s">
        <v>29</v>
      </c>
      <c r="K30" s="65">
        <v>8974908.1922406796</v>
      </c>
      <c r="L30" s="48" t="s">
        <v>32</v>
      </c>
      <c r="M30" s="48" t="s">
        <v>28</v>
      </c>
      <c r="N30" s="48" t="s">
        <v>42</v>
      </c>
      <c r="O30" s="85">
        <v>-9700000</v>
      </c>
      <c r="P30" s="48"/>
      <c r="Q30" s="48" t="s">
        <v>43</v>
      </c>
      <c r="R30" s="73">
        <v>1.0807910000000001</v>
      </c>
      <c r="S30" s="65"/>
      <c r="T30" s="65">
        <v>0</v>
      </c>
      <c r="U30" s="48"/>
      <c r="V30" s="73">
        <v>1.0975005450000002</v>
      </c>
      <c r="W30" s="73">
        <v>1.0972331860035336</v>
      </c>
      <c r="X30" s="65">
        <v>134578.48861694676</v>
      </c>
      <c r="Y30" s="65">
        <v>134578.48861694676</v>
      </c>
      <c r="Z30" s="65">
        <v>134578.48861694676</v>
      </c>
      <c r="AA30" s="65">
        <v>0</v>
      </c>
      <c r="AB30" s="48"/>
      <c r="AC30" s="55" t="s">
        <v>25</v>
      </c>
      <c r="AE30" s="143">
        <f t="shared" si="6"/>
        <v>1.0998000000000001</v>
      </c>
      <c r="AF30" s="143">
        <f t="shared" si="7"/>
        <v>1.0995326410035335</v>
      </c>
      <c r="AG30" s="144">
        <f t="shared" si="8"/>
        <v>1.0006564740025645</v>
      </c>
      <c r="AH30" s="145">
        <f t="shared" si="9"/>
        <v>153078.6108461798</v>
      </c>
    </row>
    <row r="31" spans="1:34" s="46" customFormat="1" x14ac:dyDescent="0.2">
      <c r="A31" s="48">
        <v>2021</v>
      </c>
      <c r="B31" s="48" t="s">
        <v>46</v>
      </c>
      <c r="C31" s="48">
        <v>478</v>
      </c>
      <c r="D31" s="48" t="s">
        <v>40</v>
      </c>
      <c r="E31" s="60">
        <v>44229</v>
      </c>
      <c r="F31" s="60"/>
      <c r="G31" s="60">
        <v>44362</v>
      </c>
      <c r="H31" s="48" t="s">
        <v>27</v>
      </c>
      <c r="I31" s="48" t="s">
        <v>28</v>
      </c>
      <c r="J31" s="48" t="s">
        <v>29</v>
      </c>
      <c r="K31" s="65">
        <v>1852613.6534476799</v>
      </c>
      <c r="L31" s="48" t="s">
        <v>32</v>
      </c>
      <c r="M31" s="48" t="s">
        <v>28</v>
      </c>
      <c r="N31" s="48" t="s">
        <v>42</v>
      </c>
      <c r="O31" s="85">
        <v>-2000000</v>
      </c>
      <c r="P31" s="48"/>
      <c r="Q31" s="48" t="s">
        <v>43</v>
      </c>
      <c r="R31" s="73">
        <v>1.0795558999999999</v>
      </c>
      <c r="S31" s="65"/>
      <c r="T31" s="65">
        <v>0</v>
      </c>
      <c r="U31" s="48"/>
      <c r="V31" s="73">
        <v>1.0975005450000002</v>
      </c>
      <c r="W31" s="73">
        <v>1.0972331860035336</v>
      </c>
      <c r="X31" s="65">
        <v>29866.65078150338</v>
      </c>
      <c r="Y31" s="65">
        <v>29866.65078150338</v>
      </c>
      <c r="Z31" s="65">
        <v>29866.65078150338</v>
      </c>
      <c r="AA31" s="65">
        <v>0</v>
      </c>
      <c r="AB31" s="48"/>
      <c r="AC31" s="55" t="s">
        <v>25</v>
      </c>
      <c r="AE31" s="143">
        <f t="shared" ref="AE31:AE43" si="10">IF(Q31&lt;&gt;"",VLOOKUP(Q31,$AE$1:$AF$11,2,FALSE),"")</f>
        <v>1.0998000000000001</v>
      </c>
      <c r="AF31" s="143">
        <f t="shared" ref="AF31:AF43" si="11">IF(AE31&lt;&gt;"",AE31+W31-V31,"")</f>
        <v>1.0995326410035335</v>
      </c>
      <c r="AG31" s="144">
        <f t="shared" ref="AG31:AG43" si="12">IF(AF31&lt;&gt;"",X31/(O31/W31+K31),"")</f>
        <v>1.0006564740026078</v>
      </c>
      <c r="AH31" s="145">
        <f t="shared" si="5"/>
        <v>33681.108973097937</v>
      </c>
    </row>
    <row r="32" spans="1:34" s="46" customFormat="1" x14ac:dyDescent="0.2">
      <c r="A32" s="48">
        <v>2021</v>
      </c>
      <c r="B32" s="48" t="s">
        <v>47</v>
      </c>
      <c r="C32" s="48">
        <v>486</v>
      </c>
      <c r="D32" s="48" t="s">
        <v>40</v>
      </c>
      <c r="E32" s="60">
        <v>44239</v>
      </c>
      <c r="F32" s="60"/>
      <c r="G32" s="60">
        <v>44454</v>
      </c>
      <c r="H32" s="48" t="s">
        <v>27</v>
      </c>
      <c r="I32" s="48" t="s">
        <v>28</v>
      </c>
      <c r="J32" s="48" t="s">
        <v>29</v>
      </c>
      <c r="K32" s="65">
        <v>4445275.0287857801</v>
      </c>
      <c r="L32" s="48" t="s">
        <v>32</v>
      </c>
      <c r="M32" s="48" t="s">
        <v>28</v>
      </c>
      <c r="N32" s="48" t="s">
        <v>42</v>
      </c>
      <c r="O32" s="85">
        <v>-4793000</v>
      </c>
      <c r="P32" s="48"/>
      <c r="Q32" s="48" t="s">
        <v>43</v>
      </c>
      <c r="R32" s="73">
        <v>1.0782235</v>
      </c>
      <c r="S32" s="65"/>
      <c r="T32" s="65">
        <v>0</v>
      </c>
      <c r="U32" s="48"/>
      <c r="V32" s="73">
        <v>1.0975005450000002</v>
      </c>
      <c r="W32" s="73">
        <v>1.0966419600971256</v>
      </c>
      <c r="X32" s="65">
        <v>74803.112303601811</v>
      </c>
      <c r="Y32" s="65">
        <v>74803.112303601811</v>
      </c>
      <c r="Z32" s="65">
        <v>74803.112303601811</v>
      </c>
      <c r="AA32" s="65">
        <v>0</v>
      </c>
      <c r="AB32" s="48"/>
      <c r="AC32" s="55" t="s">
        <v>25</v>
      </c>
      <c r="AE32" s="143">
        <f t="shared" si="10"/>
        <v>1.0998000000000001</v>
      </c>
      <c r="AF32" s="143">
        <f t="shared" si="11"/>
        <v>1.0989414150971253</v>
      </c>
      <c r="AG32" s="144">
        <f t="shared" si="12"/>
        <v>1.0019189096532153</v>
      </c>
      <c r="AH32" s="145">
        <f t="shared" si="5"/>
        <v>83965.855558305542</v>
      </c>
    </row>
    <row r="33" spans="1:34" s="46" customFormat="1" x14ac:dyDescent="0.2">
      <c r="A33" s="48">
        <v>2021</v>
      </c>
      <c r="B33" s="48" t="s">
        <v>48</v>
      </c>
      <c r="C33" s="48">
        <v>509</v>
      </c>
      <c r="D33" s="48" t="s">
        <v>49</v>
      </c>
      <c r="E33" s="60">
        <v>44299</v>
      </c>
      <c r="F33" s="60"/>
      <c r="G33" s="60">
        <v>44515</v>
      </c>
      <c r="H33" s="48" t="s">
        <v>27</v>
      </c>
      <c r="I33" s="48" t="s">
        <v>28</v>
      </c>
      <c r="J33" s="48" t="s">
        <v>29</v>
      </c>
      <c r="K33" s="65">
        <v>45514169.015956402</v>
      </c>
      <c r="L33" s="48" t="s">
        <v>32</v>
      </c>
      <c r="M33" s="48" t="s">
        <v>28</v>
      </c>
      <c r="N33" s="48" t="s">
        <v>42</v>
      </c>
      <c r="O33" s="85">
        <v>-50000000</v>
      </c>
      <c r="P33" s="48"/>
      <c r="Q33" s="48" t="s">
        <v>43</v>
      </c>
      <c r="R33" s="73">
        <v>1.0985590000000001</v>
      </c>
      <c r="S33" s="65"/>
      <c r="T33" s="65">
        <v>0</v>
      </c>
      <c r="U33" s="48"/>
      <c r="V33" s="73">
        <v>1.0975005450000002</v>
      </c>
      <c r="W33" s="73">
        <v>1.0962230019992345</v>
      </c>
      <c r="X33" s="85">
        <v>-97252.106808350218</v>
      </c>
      <c r="Y33" s="85">
        <v>-97252.106808350218</v>
      </c>
      <c r="Z33" s="85">
        <v>-97252.106808350218</v>
      </c>
      <c r="AA33" s="65">
        <v>0</v>
      </c>
      <c r="AB33" s="48"/>
      <c r="AC33" s="55" t="s">
        <v>25</v>
      </c>
      <c r="AE33" s="143">
        <f t="shared" si="10"/>
        <v>1.0998000000000001</v>
      </c>
      <c r="AF33" s="143">
        <f t="shared" si="11"/>
        <v>1.0985224569992347</v>
      </c>
      <c r="AG33" s="144">
        <f t="shared" si="12"/>
        <v>1.002718076647126</v>
      </c>
      <c r="AH33" s="145">
        <f t="shared" si="5"/>
        <v>-1518.1711340323488</v>
      </c>
    </row>
    <row r="34" spans="1:34" s="46" customFormat="1" x14ac:dyDescent="0.2">
      <c r="A34" s="48">
        <v>2021</v>
      </c>
      <c r="B34" s="48" t="s">
        <v>50</v>
      </c>
      <c r="C34" s="48">
        <v>519</v>
      </c>
      <c r="D34" s="48" t="s">
        <v>40</v>
      </c>
      <c r="E34" s="60">
        <v>44301</v>
      </c>
      <c r="F34" s="60"/>
      <c r="G34" s="60">
        <v>44515</v>
      </c>
      <c r="H34" s="48" t="s">
        <v>27</v>
      </c>
      <c r="I34" s="48" t="s">
        <v>28</v>
      </c>
      <c r="J34" s="48" t="s">
        <v>29</v>
      </c>
      <c r="K34" s="65">
        <v>45287492.7414845</v>
      </c>
      <c r="L34" s="48" t="s">
        <v>32</v>
      </c>
      <c r="M34" s="48" t="s">
        <v>28</v>
      </c>
      <c r="N34" s="48" t="s">
        <v>42</v>
      </c>
      <c r="O34" s="85">
        <v>-49750000</v>
      </c>
      <c r="P34" s="48"/>
      <c r="Q34" s="48" t="s">
        <v>43</v>
      </c>
      <c r="R34" s="73">
        <v>1.0985373</v>
      </c>
      <c r="S34" s="65"/>
      <c r="T34" s="65">
        <v>0</v>
      </c>
      <c r="U34" s="48"/>
      <c r="V34" s="73">
        <v>1.0975005450000002</v>
      </c>
      <c r="W34" s="73">
        <v>1.0962230019992345</v>
      </c>
      <c r="X34" s="85">
        <v>-95868.844154893566</v>
      </c>
      <c r="Y34" s="85">
        <v>-95868.844154893566</v>
      </c>
      <c r="Z34" s="85">
        <v>-95868.844154893566</v>
      </c>
      <c r="AA34" s="65">
        <v>0</v>
      </c>
      <c r="AB34" s="48"/>
      <c r="AC34" s="55" t="s">
        <v>25</v>
      </c>
      <c r="AE34" s="143">
        <f t="shared" si="10"/>
        <v>1.0998000000000001</v>
      </c>
      <c r="AF34" s="143">
        <f t="shared" si="11"/>
        <v>1.0985224569992347</v>
      </c>
      <c r="AG34" s="144">
        <f t="shared" si="12"/>
        <v>1.002718076646522</v>
      </c>
      <c r="AH34" s="145">
        <f t="shared" si="5"/>
        <v>-613.57815899976617</v>
      </c>
    </row>
    <row r="35" spans="1:34" s="46" customFormat="1" x14ac:dyDescent="0.2">
      <c r="A35" s="49">
        <v>2021</v>
      </c>
      <c r="B35" s="49" t="s">
        <v>51</v>
      </c>
      <c r="C35" s="49">
        <v>523</v>
      </c>
      <c r="D35" s="49" t="s">
        <v>40</v>
      </c>
      <c r="E35" s="61">
        <v>44270</v>
      </c>
      <c r="F35" s="61"/>
      <c r="G35" s="61">
        <v>44515</v>
      </c>
      <c r="H35" s="49" t="s">
        <v>27</v>
      </c>
      <c r="I35" s="49" t="s">
        <v>28</v>
      </c>
      <c r="J35" s="49" t="s">
        <v>29</v>
      </c>
      <c r="K35" s="66">
        <v>5421986.4260569802</v>
      </c>
      <c r="L35" s="49" t="s">
        <v>32</v>
      </c>
      <c r="M35" s="49" t="s">
        <v>28</v>
      </c>
      <c r="N35" s="49" t="s">
        <v>42</v>
      </c>
      <c r="O35" s="86">
        <v>-6000000</v>
      </c>
      <c r="P35" s="49"/>
      <c r="Q35" s="49" t="s">
        <v>43</v>
      </c>
      <c r="R35" s="74">
        <v>1.1066054999999999</v>
      </c>
      <c r="S35" s="66"/>
      <c r="T35" s="66">
        <v>0</v>
      </c>
      <c r="U35" s="49"/>
      <c r="V35" s="74">
        <v>1.0975005450000002</v>
      </c>
      <c r="W35" s="74">
        <v>1.0962230019992345</v>
      </c>
      <c r="X35" s="86">
        <v>-51492.053978935386</v>
      </c>
      <c r="Y35" s="86">
        <v>-51492.053978935386</v>
      </c>
      <c r="Z35" s="86">
        <v>-51492.053978935386</v>
      </c>
      <c r="AA35" s="66">
        <v>0</v>
      </c>
      <c r="AB35" s="49"/>
      <c r="AC35" s="56" t="s">
        <v>25</v>
      </c>
      <c r="AE35" s="143">
        <f t="shared" si="10"/>
        <v>1.0998000000000001</v>
      </c>
      <c r="AF35" s="143">
        <f t="shared" si="11"/>
        <v>1.0985224569992347</v>
      </c>
      <c r="AG35" s="144">
        <f t="shared" si="12"/>
        <v>1.0027180766465573</v>
      </c>
      <c r="AH35" s="145">
        <f t="shared" si="5"/>
        <v>-40003.981698023526</v>
      </c>
    </row>
    <row r="36" spans="1:34" s="47" customFormat="1" x14ac:dyDescent="0.2">
      <c r="A36" s="50"/>
      <c r="B36" s="50"/>
      <c r="C36" s="50"/>
      <c r="D36" s="50"/>
      <c r="E36" s="62"/>
      <c r="F36" s="62"/>
      <c r="G36" s="62"/>
      <c r="H36" s="50"/>
      <c r="I36" s="50"/>
      <c r="J36" s="50"/>
      <c r="K36" s="67">
        <v>127219773.15577543</v>
      </c>
      <c r="L36" s="50"/>
      <c r="M36" s="50"/>
      <c r="N36" s="50"/>
      <c r="O36" s="87">
        <v>-139243000</v>
      </c>
      <c r="P36" s="50"/>
      <c r="Q36" s="50"/>
      <c r="R36" s="75">
        <v>1.0945075324847704</v>
      </c>
      <c r="S36" s="67"/>
      <c r="T36" s="67"/>
      <c r="U36" s="50"/>
      <c r="V36" s="75"/>
      <c r="W36" s="75"/>
      <c r="X36" s="67">
        <v>224993.38537577886</v>
      </c>
      <c r="Y36" s="67">
        <v>224993.38537577886</v>
      </c>
      <c r="Z36" s="67">
        <v>224993.38537577886</v>
      </c>
      <c r="AA36" s="67">
        <v>0</v>
      </c>
      <c r="AB36" s="50"/>
      <c r="AC36" s="57"/>
      <c r="AE36" s="143" t="str">
        <f t="shared" si="10"/>
        <v/>
      </c>
      <c r="AF36" s="143" t="str">
        <f t="shared" si="11"/>
        <v/>
      </c>
      <c r="AG36" s="144" t="str">
        <f t="shared" si="12"/>
        <v/>
      </c>
      <c r="AH36" s="145" t="str">
        <f t="shared" si="5"/>
        <v/>
      </c>
    </row>
    <row r="37" spans="1:34"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c r="AE37" s="143" t="str">
        <f t="shared" si="10"/>
        <v/>
      </c>
      <c r="AF37" s="143" t="str">
        <f t="shared" si="11"/>
        <v/>
      </c>
      <c r="AG37" s="144" t="str">
        <f t="shared" si="12"/>
        <v/>
      </c>
      <c r="AH37" s="145" t="str">
        <f t="shared" si="5"/>
        <v/>
      </c>
    </row>
    <row r="38" spans="1:34" s="47" customFormat="1" x14ac:dyDescent="0.2">
      <c r="A38" s="50"/>
      <c r="B38" s="50"/>
      <c r="C38" s="50"/>
      <c r="D38" s="50"/>
      <c r="E38" s="62"/>
      <c r="F38" s="62"/>
      <c r="G38" s="62"/>
      <c r="H38" s="50"/>
      <c r="I38" s="50" t="s">
        <v>83</v>
      </c>
      <c r="J38" s="50"/>
      <c r="K38" s="68">
        <v>127219773.15577543</v>
      </c>
      <c r="L38" s="51"/>
      <c r="M38" s="51"/>
      <c r="N38" s="51"/>
      <c r="O38" s="88">
        <v>-139243000</v>
      </c>
      <c r="P38" s="51"/>
      <c r="Q38" s="51"/>
      <c r="R38" s="76">
        <v>1.0945075324847704</v>
      </c>
      <c r="S38" s="68"/>
      <c r="T38" s="68"/>
      <c r="U38" s="51"/>
      <c r="V38" s="76"/>
      <c r="W38" s="76"/>
      <c r="X38" s="68">
        <v>224993.38537577886</v>
      </c>
      <c r="Y38" s="68">
        <v>224993.38537577886</v>
      </c>
      <c r="Z38" s="68">
        <v>224993.38537577886</v>
      </c>
      <c r="AA38" s="68">
        <v>0</v>
      </c>
      <c r="AB38" s="51"/>
      <c r="AC38" s="57"/>
      <c r="AE38" s="143" t="str">
        <f t="shared" si="10"/>
        <v/>
      </c>
      <c r="AF38" s="143" t="str">
        <f t="shared" si="11"/>
        <v/>
      </c>
      <c r="AG38" s="144" t="str">
        <f t="shared" si="12"/>
        <v/>
      </c>
      <c r="AH38" s="146">
        <f>SUM(AH28:AH35)</f>
        <v>491367.87262183393</v>
      </c>
    </row>
    <row r="39" spans="1:34" s="47" customFormat="1" x14ac:dyDescent="0.2">
      <c r="A39" s="50"/>
      <c r="B39" s="50"/>
      <c r="C39" s="50"/>
      <c r="D39" s="50"/>
      <c r="E39" s="62"/>
      <c r="F39" s="62"/>
      <c r="G39" s="62"/>
      <c r="H39" s="50"/>
      <c r="I39" s="50"/>
      <c r="J39" s="50"/>
      <c r="K39" s="67"/>
      <c r="L39" s="50"/>
      <c r="M39" s="50"/>
      <c r="N39" s="50"/>
      <c r="O39" s="67"/>
      <c r="P39" s="50"/>
      <c r="Q39" s="50"/>
      <c r="R39" s="75"/>
      <c r="S39" s="67"/>
      <c r="T39" s="67"/>
      <c r="U39" s="50"/>
      <c r="V39" s="75"/>
      <c r="W39" s="75"/>
      <c r="X39" s="67"/>
      <c r="Y39" s="67"/>
      <c r="Z39" s="67"/>
      <c r="AA39" s="67"/>
      <c r="AB39" s="50"/>
      <c r="AC39" s="57"/>
      <c r="AE39" s="143" t="str">
        <f t="shared" si="10"/>
        <v/>
      </c>
      <c r="AF39" s="143" t="str">
        <f t="shared" si="11"/>
        <v/>
      </c>
      <c r="AG39" s="144" t="str">
        <f t="shared" si="12"/>
        <v/>
      </c>
      <c r="AH39" s="145" t="str">
        <f t="shared" si="5"/>
        <v/>
      </c>
    </row>
    <row r="40" spans="1:34" s="46" customFormat="1" x14ac:dyDescent="0.2">
      <c r="A40" s="48">
        <v>2021</v>
      </c>
      <c r="B40" s="48" t="s">
        <v>52</v>
      </c>
      <c r="C40" s="48">
        <v>451</v>
      </c>
      <c r="D40" s="48" t="s">
        <v>53</v>
      </c>
      <c r="E40" s="60">
        <v>44193</v>
      </c>
      <c r="F40" s="60"/>
      <c r="G40" s="60">
        <v>44362</v>
      </c>
      <c r="H40" s="48" t="s">
        <v>27</v>
      </c>
      <c r="I40" s="48" t="s">
        <v>28</v>
      </c>
      <c r="J40" s="48" t="s">
        <v>29</v>
      </c>
      <c r="K40" s="65">
        <v>2914314.94729074</v>
      </c>
      <c r="L40" s="48" t="s">
        <v>32</v>
      </c>
      <c r="M40" s="48" t="s">
        <v>28</v>
      </c>
      <c r="N40" s="48" t="s">
        <v>54</v>
      </c>
      <c r="O40" s="85">
        <v>-76450000</v>
      </c>
      <c r="P40" s="48"/>
      <c r="Q40" s="48" t="s">
        <v>55</v>
      </c>
      <c r="R40" s="73">
        <v>26.232579999999999</v>
      </c>
      <c r="S40" s="65"/>
      <c r="T40" s="65">
        <v>0</v>
      </c>
      <c r="U40" s="48"/>
      <c r="V40" s="73">
        <v>25.871108346</v>
      </c>
      <c r="W40" s="73">
        <v>25.89229951193624</v>
      </c>
      <c r="X40" s="85">
        <v>-38316.282419008319</v>
      </c>
      <c r="Y40" s="85">
        <v>-38316.282419008319</v>
      </c>
      <c r="Z40" s="85">
        <v>-38316.282419008319</v>
      </c>
      <c r="AA40" s="65">
        <v>0</v>
      </c>
      <c r="AB40" s="48"/>
      <c r="AC40" s="55" t="s">
        <v>25</v>
      </c>
      <c r="AE40" s="143">
        <f t="shared" si="10"/>
        <v>25.882999999999999</v>
      </c>
      <c r="AF40" s="143">
        <f t="shared" si="11"/>
        <v>25.90419116593624</v>
      </c>
      <c r="AG40" s="144">
        <f t="shared" si="12"/>
        <v>1.0004156038903158</v>
      </c>
      <c r="AH40" s="145">
        <f t="shared" si="5"/>
        <v>-36960.282846309674</v>
      </c>
    </row>
    <row r="41" spans="1:34" s="46" customFormat="1" x14ac:dyDescent="0.2">
      <c r="A41" s="48">
        <v>2021</v>
      </c>
      <c r="B41" s="48" t="s">
        <v>56</v>
      </c>
      <c r="C41" s="48">
        <v>465</v>
      </c>
      <c r="D41" s="48" t="s">
        <v>26</v>
      </c>
      <c r="E41" s="60">
        <v>44209</v>
      </c>
      <c r="F41" s="60"/>
      <c r="G41" s="60">
        <v>44362</v>
      </c>
      <c r="H41" s="48" t="s">
        <v>27</v>
      </c>
      <c r="I41" s="48" t="s">
        <v>28</v>
      </c>
      <c r="J41" s="48" t="s">
        <v>29</v>
      </c>
      <c r="K41" s="65">
        <v>19132657.9196558</v>
      </c>
      <c r="L41" s="48" t="s">
        <v>32</v>
      </c>
      <c r="M41" s="48" t="s">
        <v>28</v>
      </c>
      <c r="N41" s="48" t="s">
        <v>54</v>
      </c>
      <c r="O41" s="85">
        <v>-502300000</v>
      </c>
      <c r="P41" s="48"/>
      <c r="Q41" s="48" t="s">
        <v>55</v>
      </c>
      <c r="R41" s="73">
        <v>26.253540000000001</v>
      </c>
      <c r="S41" s="65"/>
      <c r="T41" s="65">
        <v>0</v>
      </c>
      <c r="U41" s="48"/>
      <c r="V41" s="73">
        <v>25.871108346</v>
      </c>
      <c r="W41" s="73">
        <v>25.89229951193624</v>
      </c>
      <c r="X41" s="85">
        <v>-267043.22356851975</v>
      </c>
      <c r="Y41" s="85">
        <v>-267043.22356851975</v>
      </c>
      <c r="Z41" s="85">
        <v>-267043.22356851975</v>
      </c>
      <c r="AA41" s="65">
        <v>0</v>
      </c>
      <c r="AB41" s="48"/>
      <c r="AC41" s="55" t="s">
        <v>25</v>
      </c>
      <c r="AE41" s="143">
        <f t="shared" si="10"/>
        <v>25.882999999999999</v>
      </c>
      <c r="AF41" s="143">
        <f t="shared" si="11"/>
        <v>25.90419116593624</v>
      </c>
      <c r="AG41" s="144">
        <f t="shared" si="12"/>
        <v>1.0004156038902365</v>
      </c>
      <c r="AH41" s="145">
        <f t="shared" si="5"/>
        <v>-258133.88955456964</v>
      </c>
    </row>
    <row r="42" spans="1:34" s="46" customFormat="1" x14ac:dyDescent="0.2">
      <c r="A42" s="48">
        <v>2021</v>
      </c>
      <c r="B42" s="48" t="s">
        <v>57</v>
      </c>
      <c r="C42" s="48">
        <v>484</v>
      </c>
      <c r="D42" s="48" t="s">
        <v>58</v>
      </c>
      <c r="E42" s="60">
        <v>44239</v>
      </c>
      <c r="F42" s="60"/>
      <c r="G42" s="60">
        <v>44454</v>
      </c>
      <c r="H42" s="48" t="s">
        <v>27</v>
      </c>
      <c r="I42" s="48" t="s">
        <v>28</v>
      </c>
      <c r="J42" s="48" t="s">
        <v>29</v>
      </c>
      <c r="K42" s="65">
        <v>13752671.9082056</v>
      </c>
      <c r="L42" s="48" t="s">
        <v>32</v>
      </c>
      <c r="M42" s="48" t="s">
        <v>28</v>
      </c>
      <c r="N42" s="48" t="s">
        <v>54</v>
      </c>
      <c r="O42" s="85">
        <v>-355815000</v>
      </c>
      <c r="P42" s="48"/>
      <c r="Q42" s="48" t="s">
        <v>55</v>
      </c>
      <c r="R42" s="73">
        <v>25.872426999999998</v>
      </c>
      <c r="S42" s="65"/>
      <c r="T42" s="65">
        <v>0</v>
      </c>
      <c r="U42" s="48"/>
      <c r="V42" s="73">
        <v>25.871108346</v>
      </c>
      <c r="W42" s="73">
        <v>25.941010095280884</v>
      </c>
      <c r="X42" s="65">
        <v>36405.166083498203</v>
      </c>
      <c r="Y42" s="65">
        <v>36405.166083498203</v>
      </c>
      <c r="Z42" s="65">
        <v>36405.166083498203</v>
      </c>
      <c r="AA42" s="65">
        <v>0</v>
      </c>
      <c r="AB42" s="48"/>
      <c r="AC42" s="55" t="s">
        <v>25</v>
      </c>
      <c r="AE42" s="143">
        <f t="shared" si="10"/>
        <v>25.882999999999999</v>
      </c>
      <c r="AF42" s="143">
        <f t="shared" si="11"/>
        <v>25.952901749280883</v>
      </c>
      <c r="AG42" s="144">
        <f t="shared" si="12"/>
        <v>1.0012573918886045</v>
      </c>
      <c r="AH42" s="145">
        <f t="shared" si="5"/>
        <v>42697.901140679198</v>
      </c>
    </row>
    <row r="43" spans="1:34" s="46" customFormat="1" x14ac:dyDescent="0.2">
      <c r="A43" s="48">
        <v>2021</v>
      </c>
      <c r="B43" s="48" t="s">
        <v>59</v>
      </c>
      <c r="C43" s="48">
        <v>511</v>
      </c>
      <c r="D43" s="48" t="s">
        <v>53</v>
      </c>
      <c r="E43" s="60">
        <v>44299</v>
      </c>
      <c r="F43" s="60"/>
      <c r="G43" s="60">
        <v>44515</v>
      </c>
      <c r="H43" s="48" t="s">
        <v>27</v>
      </c>
      <c r="I43" s="48" t="s">
        <v>28</v>
      </c>
      <c r="J43" s="48" t="s">
        <v>29</v>
      </c>
      <c r="K43" s="65">
        <v>2649064.89736774</v>
      </c>
      <c r="L43" s="48" t="s">
        <v>32</v>
      </c>
      <c r="M43" s="48" t="s">
        <v>28</v>
      </c>
      <c r="N43" s="48" t="s">
        <v>54</v>
      </c>
      <c r="O43" s="85">
        <v>-69000000</v>
      </c>
      <c r="P43" s="48"/>
      <c r="Q43" s="48" t="s">
        <v>55</v>
      </c>
      <c r="R43" s="73">
        <v>26.046927</v>
      </c>
      <c r="S43" s="65"/>
      <c r="T43" s="65">
        <v>0</v>
      </c>
      <c r="U43" s="48"/>
      <c r="V43" s="73">
        <v>25.871108346</v>
      </c>
      <c r="W43" s="73">
        <v>25.976828365823199</v>
      </c>
      <c r="X43" s="85">
        <v>-7161.7602155413406</v>
      </c>
      <c r="Y43" s="85">
        <v>-7161.7602155413406</v>
      </c>
      <c r="Z43" s="85">
        <v>-7161.7602155413406</v>
      </c>
      <c r="AA43" s="65">
        <v>0</v>
      </c>
      <c r="AB43" s="48"/>
      <c r="AC43" s="55" t="s">
        <v>25</v>
      </c>
      <c r="AE43" s="143">
        <f t="shared" si="10"/>
        <v>25.882999999999999</v>
      </c>
      <c r="AF43" s="143">
        <f t="shared" si="11"/>
        <v>25.988720019823198</v>
      </c>
      <c r="AG43" s="144">
        <f t="shared" si="12"/>
        <v>1.0018524097336654</v>
      </c>
      <c r="AH43" s="145">
        <f t="shared" si="5"/>
        <v>-5944.1056905716769</v>
      </c>
    </row>
    <row r="44" spans="1:34" s="46" customFormat="1" x14ac:dyDescent="0.2">
      <c r="A44" s="49">
        <v>2021</v>
      </c>
      <c r="B44" s="49" t="s">
        <v>60</v>
      </c>
      <c r="C44" s="49">
        <v>515</v>
      </c>
      <c r="D44" s="49" t="s">
        <v>26</v>
      </c>
      <c r="E44" s="61">
        <v>44301</v>
      </c>
      <c r="F44" s="61"/>
      <c r="G44" s="61">
        <v>44515</v>
      </c>
      <c r="H44" s="49" t="s">
        <v>27</v>
      </c>
      <c r="I44" s="49" t="s">
        <v>28</v>
      </c>
      <c r="J44" s="49" t="s">
        <v>29</v>
      </c>
      <c r="K44" s="66">
        <v>2496971.9413342201</v>
      </c>
      <c r="L44" s="49" t="s">
        <v>32</v>
      </c>
      <c r="M44" s="49" t="s">
        <v>28</v>
      </c>
      <c r="N44" s="49" t="s">
        <v>54</v>
      </c>
      <c r="O44" s="86">
        <v>-65000000</v>
      </c>
      <c r="P44" s="49"/>
      <c r="Q44" s="49" t="s">
        <v>55</v>
      </c>
      <c r="R44" s="74">
        <v>26.03153</v>
      </c>
      <c r="S44" s="66"/>
      <c r="T44" s="66">
        <v>0</v>
      </c>
      <c r="U44" s="49"/>
      <c r="V44" s="74">
        <v>25.871108346</v>
      </c>
      <c r="W44" s="74">
        <v>25.976828365823199</v>
      </c>
      <c r="X44" s="86">
        <v>-5267.8279859184731</v>
      </c>
      <c r="Y44" s="86">
        <v>-5267.8279859184731</v>
      </c>
      <c r="Z44" s="86">
        <v>-5267.8279859184731</v>
      </c>
      <c r="AA44" s="66">
        <v>0</v>
      </c>
      <c r="AB44" s="49"/>
      <c r="AC44" s="56" t="s">
        <v>25</v>
      </c>
      <c r="AE44" s="143">
        <f>IF(Q44&lt;&gt;"",VLOOKUP(Q44,$AE$1:$AF$11,2,FALSE),"")</f>
        <v>25.882999999999999</v>
      </c>
      <c r="AF44" s="143">
        <f t="shared" ref="AF44:AF48" si="13">IF(AE44&lt;&gt;"",AE44+W44-V44,"")</f>
        <v>25.988720019823198</v>
      </c>
      <c r="AG44" s="144">
        <f t="shared" ref="AG44:AG48" si="14">IF(AF44&lt;&gt;"",X44/(O44/W44+K44),"")</f>
        <v>1.0018524097335157</v>
      </c>
      <c r="AH44" s="145">
        <f t="shared" ref="AH44:AH48" si="15">IF(AF44&lt;&gt;"",(O44/AF44+K44)*AG44,"")</f>
        <v>-4120.7621290632733</v>
      </c>
    </row>
    <row r="45" spans="1:34" s="47" customFormat="1" x14ac:dyDescent="0.2">
      <c r="A45" s="50"/>
      <c r="B45" s="50"/>
      <c r="C45" s="50"/>
      <c r="D45" s="50"/>
      <c r="E45" s="62"/>
      <c r="F45" s="62"/>
      <c r="G45" s="62"/>
      <c r="H45" s="50"/>
      <c r="I45" s="50"/>
      <c r="J45" s="50"/>
      <c r="K45" s="67">
        <v>40945681.613854095</v>
      </c>
      <c r="L45" s="50"/>
      <c r="M45" s="50"/>
      <c r="N45" s="50"/>
      <c r="O45" s="87">
        <v>-1068565000</v>
      </c>
      <c r="P45" s="50"/>
      <c r="Q45" s="50"/>
      <c r="R45" s="75">
        <v>26.097135470287245</v>
      </c>
      <c r="S45" s="67"/>
      <c r="T45" s="67"/>
      <c r="U45" s="50"/>
      <c r="V45" s="75"/>
      <c r="W45" s="75"/>
      <c r="X45" s="87">
        <v>-281383.9281054897</v>
      </c>
      <c r="Y45" s="87">
        <v>-281383.9281054897</v>
      </c>
      <c r="Z45" s="87">
        <v>-281383.9281054897</v>
      </c>
      <c r="AA45" s="67">
        <v>0</v>
      </c>
      <c r="AB45" s="50"/>
      <c r="AC45" s="57"/>
      <c r="AE45" s="143" t="str">
        <f>IF(Q45&lt;&gt;"",VLOOKUP(Q45,$AE$1:$AF$11,2,FALSE),"")</f>
        <v/>
      </c>
      <c r="AF45" s="143" t="str">
        <f t="shared" si="13"/>
        <v/>
      </c>
      <c r="AG45" s="144" t="str">
        <f t="shared" si="14"/>
        <v/>
      </c>
      <c r="AH45" s="145" t="str">
        <f t="shared" si="15"/>
        <v/>
      </c>
    </row>
    <row r="46" spans="1:34" s="47" customFormat="1" x14ac:dyDescent="0.2">
      <c r="A46" s="50"/>
      <c r="B46" s="50"/>
      <c r="C46" s="50"/>
      <c r="D46" s="50"/>
      <c r="E46" s="62"/>
      <c r="F46" s="62"/>
      <c r="G46" s="62"/>
      <c r="H46" s="50"/>
      <c r="I46" s="50"/>
      <c r="J46" s="50"/>
      <c r="K46" s="67"/>
      <c r="L46" s="50"/>
      <c r="M46" s="50"/>
      <c r="N46" s="50"/>
      <c r="O46" s="67"/>
      <c r="P46" s="50"/>
      <c r="Q46" s="50"/>
      <c r="R46" s="75"/>
      <c r="S46" s="67"/>
      <c r="T46" s="67"/>
      <c r="U46" s="50"/>
      <c r="V46" s="75"/>
      <c r="W46" s="75"/>
      <c r="X46" s="67"/>
      <c r="Y46" s="67"/>
      <c r="Z46" s="67"/>
      <c r="AA46" s="67"/>
      <c r="AB46" s="50"/>
      <c r="AC46" s="57"/>
      <c r="AE46" s="143" t="str">
        <f>IF(Q46&lt;&gt;"",VLOOKUP(Q46,$AE$1:$AF$11,2,FALSE),"")</f>
        <v/>
      </c>
      <c r="AF46" s="143" t="str">
        <f t="shared" si="13"/>
        <v/>
      </c>
      <c r="AG46" s="144" t="str">
        <f t="shared" si="14"/>
        <v/>
      </c>
      <c r="AH46" s="145" t="str">
        <f t="shared" si="15"/>
        <v/>
      </c>
    </row>
    <row r="47" spans="1:34" s="46" customFormat="1" x14ac:dyDescent="0.2">
      <c r="A47" s="49">
        <v>2022</v>
      </c>
      <c r="B47" s="49" t="s">
        <v>61</v>
      </c>
      <c r="C47" s="49">
        <v>494</v>
      </c>
      <c r="D47" s="49" t="s">
        <v>26</v>
      </c>
      <c r="E47" s="61">
        <v>44267</v>
      </c>
      <c r="F47" s="61"/>
      <c r="G47" s="61">
        <v>44635</v>
      </c>
      <c r="H47" s="49" t="s">
        <v>27</v>
      </c>
      <c r="I47" s="49" t="s">
        <v>28</v>
      </c>
      <c r="J47" s="49" t="s">
        <v>29</v>
      </c>
      <c r="K47" s="66">
        <v>18927605.052655999</v>
      </c>
      <c r="L47" s="49" t="s">
        <v>32</v>
      </c>
      <c r="M47" s="49" t="s">
        <v>28</v>
      </c>
      <c r="N47" s="49" t="s">
        <v>54</v>
      </c>
      <c r="O47" s="86">
        <v>-500000000</v>
      </c>
      <c r="P47" s="49"/>
      <c r="Q47" s="49" t="s">
        <v>55</v>
      </c>
      <c r="R47" s="74">
        <v>26.416443000000001</v>
      </c>
      <c r="S47" s="66"/>
      <c r="T47" s="66">
        <v>0</v>
      </c>
      <c r="U47" s="49"/>
      <c r="V47" s="74">
        <v>25.871108346</v>
      </c>
      <c r="W47" s="74">
        <v>26.064414401096666</v>
      </c>
      <c r="X47" s="86">
        <v>-256334.17409467738</v>
      </c>
      <c r="Y47" s="86">
        <v>-256334.17409467738</v>
      </c>
      <c r="Z47" s="86">
        <v>-256334.17409467738</v>
      </c>
      <c r="AA47" s="66">
        <v>0</v>
      </c>
      <c r="AB47" s="49"/>
      <c r="AC47" s="56" t="s">
        <v>25</v>
      </c>
      <c r="AE47" s="143">
        <f>IF(Q47&lt;&gt;"",VLOOKUP(Q47,$AE$1:$AF$11,2,FALSE),"")</f>
        <v>25.882999999999999</v>
      </c>
      <c r="AF47" s="143">
        <f t="shared" si="13"/>
        <v>26.076306055096666</v>
      </c>
      <c r="AG47" s="144">
        <f t="shared" si="14"/>
        <v>1.0027227514305568</v>
      </c>
      <c r="AH47" s="145">
        <f t="shared" si="15"/>
        <v>-247562.16453572331</v>
      </c>
    </row>
    <row r="48" spans="1:34" s="47" customFormat="1" x14ac:dyDescent="0.2">
      <c r="A48" s="50"/>
      <c r="B48" s="50"/>
      <c r="C48" s="50"/>
      <c r="D48" s="50"/>
      <c r="E48" s="62"/>
      <c r="F48" s="62"/>
      <c r="G48" s="62"/>
      <c r="H48" s="50"/>
      <c r="I48" s="50"/>
      <c r="J48" s="50"/>
      <c r="K48" s="67">
        <v>18927605.052655999</v>
      </c>
      <c r="L48" s="50"/>
      <c r="M48" s="50"/>
      <c r="N48" s="50"/>
      <c r="O48" s="87">
        <v>-500000000</v>
      </c>
      <c r="P48" s="50"/>
      <c r="Q48" s="50"/>
      <c r="R48" s="75">
        <v>26.416443000000044</v>
      </c>
      <c r="S48" s="67"/>
      <c r="T48" s="67"/>
      <c r="U48" s="50"/>
      <c r="V48" s="75"/>
      <c r="W48" s="75"/>
      <c r="X48" s="87">
        <v>-256334.17409467738</v>
      </c>
      <c r="Y48" s="87">
        <v>-256334.17409467738</v>
      </c>
      <c r="Z48" s="87">
        <v>-256334.17409467738</v>
      </c>
      <c r="AA48" s="67">
        <v>0</v>
      </c>
      <c r="AB48" s="50"/>
      <c r="AC48" s="57"/>
      <c r="AE48" s="143" t="str">
        <f>IF(Q48&lt;&gt;"",VLOOKUP(Q48,$AE$1:$AF$11,2,FALSE),"")</f>
        <v/>
      </c>
      <c r="AF48" s="143" t="str">
        <f t="shared" si="13"/>
        <v/>
      </c>
      <c r="AG48" s="144" t="str">
        <f t="shared" si="14"/>
        <v/>
      </c>
      <c r="AH48" s="145" t="str">
        <f t="shared" si="15"/>
        <v/>
      </c>
    </row>
    <row r="49" spans="1:34" s="47" customFormat="1" x14ac:dyDescent="0.2">
      <c r="A49" s="50"/>
      <c r="B49" s="50"/>
      <c r="C49" s="50"/>
      <c r="D49" s="50"/>
      <c r="E49" s="62"/>
      <c r="F49" s="62"/>
      <c r="G49" s="62"/>
      <c r="H49" s="50"/>
      <c r="I49" s="50"/>
      <c r="J49" s="50"/>
      <c r="K49" s="67"/>
      <c r="L49" s="50"/>
      <c r="M49" s="50"/>
      <c r="N49" s="50"/>
      <c r="O49" s="67"/>
      <c r="P49" s="50"/>
      <c r="Q49" s="50"/>
      <c r="R49" s="75"/>
      <c r="S49" s="67"/>
      <c r="T49" s="67"/>
      <c r="U49" s="50"/>
      <c r="V49" s="75"/>
      <c r="W49" s="75"/>
      <c r="X49" s="67"/>
      <c r="Y49" s="67"/>
      <c r="Z49" s="67"/>
      <c r="AA49" s="67"/>
      <c r="AB49" s="50"/>
      <c r="AC49" s="57"/>
      <c r="AE49" s="143"/>
      <c r="AF49" s="143"/>
      <c r="AG49" s="144"/>
      <c r="AH49" s="145"/>
    </row>
    <row r="50" spans="1:34" s="47" customFormat="1" x14ac:dyDescent="0.2">
      <c r="A50" s="50"/>
      <c r="B50" s="50"/>
      <c r="C50" s="50"/>
      <c r="D50" s="50"/>
      <c r="E50" s="62"/>
      <c r="F50" s="62"/>
      <c r="G50" s="62"/>
      <c r="H50" s="50"/>
      <c r="I50" s="50" t="s">
        <v>84</v>
      </c>
      <c r="J50" s="50"/>
      <c r="K50" s="68">
        <v>59873286.66651009</v>
      </c>
      <c r="L50" s="51"/>
      <c r="M50" s="51"/>
      <c r="N50" s="51"/>
      <c r="O50" s="88">
        <v>-1568565000</v>
      </c>
      <c r="P50" s="51"/>
      <c r="Q50" s="51"/>
      <c r="R50" s="76">
        <v>26.198077428700291</v>
      </c>
      <c r="S50" s="68"/>
      <c r="T50" s="68"/>
      <c r="U50" s="51"/>
      <c r="V50" s="76"/>
      <c r="W50" s="76"/>
      <c r="X50" s="88">
        <v>-537718.10220016702</v>
      </c>
      <c r="Y50" s="88">
        <v>-537718.10220016702</v>
      </c>
      <c r="Z50" s="88">
        <v>-537718.10220016702</v>
      </c>
      <c r="AA50" s="68">
        <v>0</v>
      </c>
      <c r="AB50" s="51"/>
      <c r="AC50" s="57"/>
      <c r="AE50" s="143"/>
      <c r="AF50" s="143"/>
      <c r="AG50" s="143"/>
      <c r="AH50" s="146">
        <f>SUM(AH40:AH47)</f>
        <v>-510023.30361555843</v>
      </c>
    </row>
    <row r="51" spans="1:34" s="47" customFormat="1" x14ac:dyDescent="0.2">
      <c r="A51" s="52"/>
      <c r="B51" s="52"/>
      <c r="C51" s="52"/>
      <c r="D51" s="52"/>
      <c r="E51" s="63"/>
      <c r="F51" s="63"/>
      <c r="G51" s="63"/>
      <c r="H51" s="52"/>
      <c r="I51" s="52"/>
      <c r="J51" s="52"/>
      <c r="K51" s="69"/>
      <c r="L51" s="52"/>
      <c r="M51" s="52"/>
      <c r="N51" s="52"/>
      <c r="O51" s="69"/>
      <c r="P51" s="52"/>
      <c r="Q51" s="52"/>
      <c r="R51" s="80"/>
      <c r="S51" s="69"/>
      <c r="T51" s="69"/>
      <c r="U51" s="52"/>
      <c r="V51" s="80"/>
      <c r="W51" s="80"/>
      <c r="X51" s="69"/>
      <c r="Y51" s="69"/>
      <c r="Z51" s="69"/>
      <c r="AA51" s="69"/>
      <c r="AB51" s="52"/>
      <c r="AC51" s="58"/>
      <c r="AE51" s="143"/>
      <c r="AF51" s="143"/>
      <c r="AG51" s="144"/>
      <c r="AH51" s="145"/>
    </row>
    <row r="52" spans="1:34" s="46" customFormat="1" x14ac:dyDescent="0.2">
      <c r="A52" s="89">
        <v>2021</v>
      </c>
      <c r="B52" s="89" t="s">
        <v>89</v>
      </c>
      <c r="C52" s="89">
        <v>471</v>
      </c>
      <c r="D52" s="89" t="s">
        <v>40</v>
      </c>
      <c r="E52" s="90">
        <v>44221</v>
      </c>
      <c r="F52" s="90"/>
      <c r="G52" s="90">
        <v>44333</v>
      </c>
      <c r="H52" s="89" t="s">
        <v>27</v>
      </c>
      <c r="I52" s="89" t="s">
        <v>28</v>
      </c>
      <c r="J52" s="89" t="s">
        <v>29</v>
      </c>
      <c r="K52" s="91">
        <v>5471520.3077885276</v>
      </c>
      <c r="L52" s="89" t="s">
        <v>32</v>
      </c>
      <c r="M52" s="89" t="s">
        <v>28</v>
      </c>
      <c r="N52" s="89" t="s">
        <v>90</v>
      </c>
      <c r="O52" s="92">
        <v>-41450000</v>
      </c>
      <c r="P52" s="89"/>
      <c r="Q52" s="89" t="s">
        <v>91</v>
      </c>
      <c r="R52" s="93">
        <v>7.5755910000000002</v>
      </c>
      <c r="S52" s="91"/>
      <c r="T52" s="91">
        <v>0</v>
      </c>
      <c r="U52" s="89"/>
      <c r="V52" s="93">
        <v>7.5490000000000004</v>
      </c>
      <c r="W52" s="93">
        <v>7.5597509499999997</v>
      </c>
      <c r="X52" s="92">
        <v>-11468.108226813792</v>
      </c>
      <c r="Y52" s="92">
        <v>-11468.108226813792</v>
      </c>
      <c r="Z52" s="92">
        <v>-11468.108226813792</v>
      </c>
      <c r="AA52" s="91">
        <v>0</v>
      </c>
      <c r="AB52" s="89"/>
      <c r="AC52" s="94" t="s">
        <v>25</v>
      </c>
      <c r="AE52" s="143">
        <f>IF(Q52&lt;&gt;"",VLOOKUP(Q52,$AE$1:$AF$11,2,FALSE),"")</f>
        <v>7.5465</v>
      </c>
      <c r="AF52" s="143">
        <f t="shared" ref="AF52" si="16">IF(AE52&lt;&gt;"",AE52+W52-V52,"")</f>
        <v>7.5572509499999994</v>
      </c>
      <c r="AG52" s="144">
        <f t="shared" ref="AG52" si="17">IF(AF52&lt;&gt;"",X52/(O52/W52+K52),"")</f>
        <v>1.000310223526353</v>
      </c>
      <c r="AH52" s="145">
        <f t="shared" ref="AH52" si="18">IF(AF52&lt;&gt;"",(O52/AF52+K52)*AG52,"")</f>
        <v>-13282.486843664143</v>
      </c>
    </row>
    <row r="53" spans="1:34" s="47" customFormat="1" x14ac:dyDescent="0.2">
      <c r="A53" s="95"/>
      <c r="B53" s="95"/>
      <c r="C53" s="95"/>
      <c r="D53" s="95"/>
      <c r="E53" s="96"/>
      <c r="F53" s="96"/>
      <c r="G53" s="96"/>
      <c r="H53" s="95"/>
      <c r="I53" s="95"/>
      <c r="J53" s="95"/>
      <c r="K53" s="97"/>
      <c r="L53" s="95"/>
      <c r="M53" s="95"/>
      <c r="N53" s="95"/>
      <c r="O53" s="98">
        <v>-41450000</v>
      </c>
      <c r="P53" s="95"/>
      <c r="Q53" s="95"/>
      <c r="R53" s="99">
        <v>7.5755910000000002</v>
      </c>
      <c r="S53" s="97"/>
      <c r="T53" s="97"/>
      <c r="U53" s="95"/>
      <c r="V53" s="99"/>
      <c r="W53" s="99"/>
      <c r="X53" s="98">
        <v>-11468.108226813792</v>
      </c>
      <c r="Y53" s="98">
        <v>-11468.108226813792</v>
      </c>
      <c r="Z53" s="98">
        <v>-11468.108226813792</v>
      </c>
      <c r="AA53" s="97">
        <v>0</v>
      </c>
      <c r="AB53" s="95"/>
      <c r="AC53" s="100"/>
      <c r="AE53" s="143" t="str">
        <f>IF(Q53&lt;&gt;"",VLOOKUP(Q53,$AE$1:$AF$11,2,FALSE),"")</f>
        <v/>
      </c>
      <c r="AF53" s="143" t="str">
        <f>IF(AE53&lt;&gt;"",AE53+W53-V53,"")</f>
        <v/>
      </c>
      <c r="AG53" s="144" t="str">
        <f>IF(AF53&lt;&gt;"",X53/(O53/W53+K53),"")</f>
        <v/>
      </c>
      <c r="AH53" s="145" t="str">
        <f>IF(AF53&lt;&gt;"",(O53/AF53+K53)*AG53,"")</f>
        <v/>
      </c>
    </row>
    <row r="54" spans="1:34" s="47" customFormat="1" x14ac:dyDescent="0.2">
      <c r="A54" s="95"/>
      <c r="B54" s="95"/>
      <c r="C54" s="95"/>
      <c r="D54" s="95"/>
      <c r="E54" s="96"/>
      <c r="F54" s="96"/>
      <c r="G54" s="96"/>
      <c r="H54" s="95"/>
      <c r="I54" s="95"/>
      <c r="J54" s="95"/>
      <c r="K54" s="97"/>
      <c r="L54" s="95"/>
      <c r="M54" s="95"/>
      <c r="N54" s="95"/>
      <c r="O54" s="97"/>
      <c r="P54" s="95"/>
      <c r="Q54" s="95"/>
      <c r="R54" s="99"/>
      <c r="S54" s="97"/>
      <c r="T54" s="97"/>
      <c r="U54" s="95"/>
      <c r="V54" s="99"/>
      <c r="W54" s="99"/>
      <c r="X54" s="97"/>
      <c r="Y54" s="97"/>
      <c r="Z54" s="97"/>
      <c r="AA54" s="97"/>
      <c r="AB54" s="95"/>
      <c r="AC54" s="100"/>
      <c r="AE54" s="143"/>
      <c r="AF54" s="143"/>
      <c r="AG54" s="144"/>
      <c r="AH54" s="145"/>
    </row>
    <row r="55" spans="1:34" s="46" customFormat="1" x14ac:dyDescent="0.2">
      <c r="A55" s="89">
        <v>2022</v>
      </c>
      <c r="B55" s="89" t="s">
        <v>92</v>
      </c>
      <c r="C55" s="89">
        <v>500</v>
      </c>
      <c r="D55" s="89" t="s">
        <v>40</v>
      </c>
      <c r="E55" s="90">
        <v>44294</v>
      </c>
      <c r="F55" s="90"/>
      <c r="G55" s="90">
        <v>44578</v>
      </c>
      <c r="H55" s="89" t="s">
        <v>27</v>
      </c>
      <c r="I55" s="89" t="s">
        <v>28</v>
      </c>
      <c r="J55" s="89" t="s">
        <v>29</v>
      </c>
      <c r="K55" s="91">
        <v>26317.406955366954</v>
      </c>
      <c r="L55" s="89" t="s">
        <v>32</v>
      </c>
      <c r="M55" s="89" t="s">
        <v>28</v>
      </c>
      <c r="N55" s="89" t="s">
        <v>90</v>
      </c>
      <c r="O55" s="92">
        <v>-200000</v>
      </c>
      <c r="P55" s="89"/>
      <c r="Q55" s="89" t="s">
        <v>91</v>
      </c>
      <c r="R55" s="93">
        <v>7.5995328999999998</v>
      </c>
      <c r="S55" s="91"/>
      <c r="T55" s="91">
        <v>0</v>
      </c>
      <c r="U55" s="89"/>
      <c r="V55" s="93">
        <v>7.5490000000000004</v>
      </c>
      <c r="W55" s="93">
        <v>7.5848905899999997</v>
      </c>
      <c r="X55" s="92">
        <v>-51.02816909921583</v>
      </c>
      <c r="Y55" s="92">
        <v>-51.02816909921583</v>
      </c>
      <c r="Z55" s="92">
        <v>-51.02816909921583</v>
      </c>
      <c r="AA55" s="91">
        <v>0</v>
      </c>
      <c r="AB55" s="89"/>
      <c r="AC55" s="94" t="s">
        <v>25</v>
      </c>
      <c r="AE55" s="143">
        <f>IF(Q55&lt;&gt;"",VLOOKUP(Q55,$AE$1:$AF$11,2,FALSE),"")</f>
        <v>7.5465</v>
      </c>
      <c r="AF55" s="143">
        <f t="shared" ref="AF55" si="19">IF(AE55&lt;&gt;"",AE55+W55-V55,"")</f>
        <v>7.5823905899999984</v>
      </c>
      <c r="AG55" s="144">
        <f t="shared" ref="AG55" si="20">IF(AF55&lt;&gt;"",X55/(O55/W55+K55),"")</f>
        <v>1.0043997898322672</v>
      </c>
      <c r="AH55" s="145">
        <f t="shared" ref="AH55" si="21">IF(AF55&lt;&gt;"",(O55/AF55+K55)*AG55,"")</f>
        <v>-59.760318237954081</v>
      </c>
    </row>
    <row r="56" spans="1:34" s="47" customFormat="1" x14ac:dyDescent="0.2">
      <c r="A56" s="95"/>
      <c r="B56" s="95"/>
      <c r="C56" s="95"/>
      <c r="D56" s="95"/>
      <c r="E56" s="96"/>
      <c r="F56" s="96"/>
      <c r="G56" s="96"/>
      <c r="H56" s="95"/>
      <c r="I56" s="95"/>
      <c r="J56" s="95"/>
      <c r="K56" s="97"/>
      <c r="L56" s="95"/>
      <c r="M56" s="95"/>
      <c r="N56" s="95"/>
      <c r="O56" s="98">
        <v>-200000</v>
      </c>
      <c r="P56" s="95"/>
      <c r="Q56" s="95"/>
      <c r="R56" s="99">
        <v>7.5995328999999998</v>
      </c>
      <c r="S56" s="97"/>
      <c r="T56" s="97"/>
      <c r="U56" s="95"/>
      <c r="V56" s="99"/>
      <c r="W56" s="99"/>
      <c r="X56" s="98">
        <v>-51.02816909921583</v>
      </c>
      <c r="Y56" s="98">
        <v>-51.02816909921583</v>
      </c>
      <c r="Z56" s="98">
        <v>-51.02816909921583</v>
      </c>
      <c r="AA56" s="97">
        <v>0</v>
      </c>
      <c r="AB56" s="95"/>
      <c r="AC56" s="100"/>
      <c r="AE56" s="143"/>
      <c r="AF56" s="143"/>
      <c r="AG56" s="144"/>
      <c r="AH56" s="144"/>
    </row>
    <row r="57" spans="1:34" s="47" customFormat="1" x14ac:dyDescent="0.2">
      <c r="A57" s="95"/>
      <c r="B57" s="95"/>
      <c r="C57" s="95"/>
      <c r="D57" s="95"/>
      <c r="E57" s="96"/>
      <c r="F57" s="96"/>
      <c r="G57" s="96"/>
      <c r="H57" s="95"/>
      <c r="I57" s="95"/>
      <c r="J57" s="95"/>
      <c r="K57" s="97"/>
      <c r="L57" s="95"/>
      <c r="M57" s="95"/>
      <c r="N57" s="95"/>
      <c r="O57" s="97"/>
      <c r="P57" s="95"/>
      <c r="Q57" s="95"/>
      <c r="R57" s="99"/>
      <c r="S57" s="97"/>
      <c r="T57" s="97"/>
      <c r="U57" s="95"/>
      <c r="V57" s="99"/>
      <c r="W57" s="99"/>
      <c r="X57" s="97"/>
      <c r="Y57" s="97"/>
      <c r="Z57" s="97"/>
      <c r="AA57" s="97"/>
      <c r="AB57" s="95"/>
      <c r="AC57" s="100"/>
      <c r="AE57" s="143"/>
      <c r="AF57" s="143"/>
      <c r="AG57" s="144"/>
      <c r="AH57" s="145"/>
    </row>
    <row r="58" spans="1:34" s="47" customFormat="1" x14ac:dyDescent="0.2">
      <c r="A58" s="95"/>
      <c r="B58" s="95"/>
      <c r="C58" s="95"/>
      <c r="D58" s="95"/>
      <c r="E58" s="96"/>
      <c r="F58" s="96"/>
      <c r="G58" s="96"/>
      <c r="H58" s="95"/>
      <c r="I58" s="95" t="s">
        <v>93</v>
      </c>
      <c r="J58" s="95"/>
      <c r="K58" s="101"/>
      <c r="L58" s="102"/>
      <c r="M58" s="102"/>
      <c r="N58" s="102"/>
      <c r="O58" s="103">
        <v>-41650000</v>
      </c>
      <c r="P58" s="102"/>
      <c r="Q58" s="102"/>
      <c r="R58" s="104">
        <v>7.5875619499999996</v>
      </c>
      <c r="S58" s="101"/>
      <c r="T58" s="101"/>
      <c r="U58" s="102"/>
      <c r="V58" s="104"/>
      <c r="W58" s="104"/>
      <c r="X58" s="103">
        <v>-11519.136395912999</v>
      </c>
      <c r="Y58" s="103">
        <v>-11519.136395913009</v>
      </c>
      <c r="Z58" s="103">
        <v>-11519.136395913009</v>
      </c>
      <c r="AA58" s="101">
        <v>0</v>
      </c>
      <c r="AB58" s="102"/>
      <c r="AC58" s="100"/>
      <c r="AE58" s="143" t="str">
        <f t="shared" ref="AE58:AE66" si="22">IF(Q58&lt;&gt;"",VLOOKUP(Q58,$AE$1:$AF$11,2,FALSE),"")</f>
        <v/>
      </c>
      <c r="AF58" s="143" t="str">
        <f t="shared" ref="AF58:AF66" si="23">IF(AE58&lt;&gt;"",AE58+W58-V58,"")</f>
        <v/>
      </c>
      <c r="AG58" s="144" t="str">
        <f t="shared" ref="AG58:AG66" si="24">IF(AF58&lt;&gt;"",X58/(O58/W58+K58),"")</f>
        <v/>
      </c>
      <c r="AH58" s="146">
        <f>SUM(AH52:AH55)</f>
        <v>-13342.247161902096</v>
      </c>
    </row>
    <row r="59" spans="1:34" s="47" customFormat="1" x14ac:dyDescent="0.2">
      <c r="A59" s="50"/>
      <c r="B59" s="50"/>
      <c r="C59" s="50"/>
      <c r="D59" s="50"/>
      <c r="E59" s="62"/>
      <c r="F59" s="62"/>
      <c r="G59" s="62"/>
      <c r="H59" s="50"/>
      <c r="I59" s="50"/>
      <c r="J59" s="50"/>
      <c r="K59" s="67"/>
      <c r="L59" s="50"/>
      <c r="M59" s="50"/>
      <c r="N59" s="50"/>
      <c r="O59" s="67"/>
      <c r="P59" s="50"/>
      <c r="Q59" s="50"/>
      <c r="R59" s="75"/>
      <c r="S59" s="67"/>
      <c r="T59" s="67"/>
      <c r="U59" s="50"/>
      <c r="V59" s="75"/>
      <c r="W59" s="75"/>
      <c r="X59" s="67"/>
      <c r="Y59" s="67"/>
      <c r="Z59" s="67"/>
      <c r="AA59" s="67"/>
      <c r="AB59" s="50"/>
      <c r="AC59" s="57"/>
      <c r="AE59" s="143" t="str">
        <f t="shared" si="22"/>
        <v/>
      </c>
      <c r="AF59" s="143" t="str">
        <f t="shared" si="23"/>
        <v/>
      </c>
      <c r="AG59" s="144" t="str">
        <f t="shared" si="24"/>
        <v/>
      </c>
      <c r="AH59" s="145" t="str">
        <f t="shared" ref="AH58:AH66" si="25">IF(AF59&lt;&gt;"",(O59/AF59+K59)*AG59,"")</f>
        <v/>
      </c>
    </row>
    <row r="60" spans="1:34" s="46" customFormat="1" x14ac:dyDescent="0.2">
      <c r="A60" s="48">
        <v>2021</v>
      </c>
      <c r="B60" s="48" t="s">
        <v>62</v>
      </c>
      <c r="C60" s="48">
        <v>449</v>
      </c>
      <c r="D60" s="48" t="s">
        <v>26</v>
      </c>
      <c r="E60" s="60">
        <v>44193</v>
      </c>
      <c r="F60" s="60"/>
      <c r="G60" s="60">
        <v>44362</v>
      </c>
      <c r="H60" s="48" t="s">
        <v>27</v>
      </c>
      <c r="I60" s="48" t="s">
        <v>28</v>
      </c>
      <c r="J60" s="48" t="s">
        <v>29</v>
      </c>
      <c r="K60" s="65">
        <v>1019025.20049321</v>
      </c>
      <c r="L60" s="48" t="s">
        <v>32</v>
      </c>
      <c r="M60" s="48" t="s">
        <v>28</v>
      </c>
      <c r="N60" s="48" t="s">
        <v>63</v>
      </c>
      <c r="O60" s="85">
        <v>-4600000</v>
      </c>
      <c r="P60" s="48"/>
      <c r="Q60" s="48" t="s">
        <v>64</v>
      </c>
      <c r="R60" s="73">
        <v>4.5141179999999999</v>
      </c>
      <c r="S60" s="65"/>
      <c r="T60" s="65">
        <v>0</v>
      </c>
      <c r="U60" s="48"/>
      <c r="V60" s="73">
        <v>4.5582511410000004</v>
      </c>
      <c r="W60" s="73">
        <v>4.5612139030082197</v>
      </c>
      <c r="X60" s="65">
        <v>10527.28924651558</v>
      </c>
      <c r="Y60" s="65">
        <v>10527.28924651558</v>
      </c>
      <c r="Z60" s="65">
        <v>10527.28924651558</v>
      </c>
      <c r="AA60" s="65">
        <v>0</v>
      </c>
      <c r="AB60" s="48"/>
      <c r="AC60" s="55" t="s">
        <v>25</v>
      </c>
      <c r="AE60" s="143">
        <f t="shared" si="22"/>
        <v>4.5635000000000003</v>
      </c>
      <c r="AF60" s="143">
        <f t="shared" si="23"/>
        <v>4.5664627620082205</v>
      </c>
      <c r="AG60" s="144">
        <f t="shared" si="24"/>
        <v>1.0005272985753269</v>
      </c>
      <c r="AH60" s="145">
        <f t="shared" si="25"/>
        <v>11687.111188832723</v>
      </c>
    </row>
    <row r="61" spans="1:34" s="46" customFormat="1" x14ac:dyDescent="0.2">
      <c r="A61" s="48">
        <v>2021</v>
      </c>
      <c r="B61" s="48" t="s">
        <v>65</v>
      </c>
      <c r="C61" s="48">
        <v>467</v>
      </c>
      <c r="D61" s="48" t="s">
        <v>40</v>
      </c>
      <c r="E61" s="60">
        <v>44209</v>
      </c>
      <c r="F61" s="60"/>
      <c r="G61" s="60">
        <v>44362</v>
      </c>
      <c r="H61" s="48" t="s">
        <v>27</v>
      </c>
      <c r="I61" s="48" t="s">
        <v>28</v>
      </c>
      <c r="J61" s="48" t="s">
        <v>29</v>
      </c>
      <c r="K61" s="65">
        <v>3149349.4402075401</v>
      </c>
      <c r="L61" s="48" t="s">
        <v>32</v>
      </c>
      <c r="M61" s="48" t="s">
        <v>28</v>
      </c>
      <c r="N61" s="48" t="s">
        <v>63</v>
      </c>
      <c r="O61" s="85">
        <v>-14300000</v>
      </c>
      <c r="P61" s="48"/>
      <c r="Q61" s="48" t="s">
        <v>64</v>
      </c>
      <c r="R61" s="73">
        <v>4.5406202999999996</v>
      </c>
      <c r="S61" s="65"/>
      <c r="T61" s="65">
        <v>0</v>
      </c>
      <c r="U61" s="48"/>
      <c r="V61" s="73">
        <v>4.5582511410000004</v>
      </c>
      <c r="W61" s="73">
        <v>4.5612139030082197</v>
      </c>
      <c r="X61" s="65">
        <v>14226.618659082576</v>
      </c>
      <c r="Y61" s="65">
        <v>14226.618659082576</v>
      </c>
      <c r="Z61" s="65">
        <v>14226.618659082576</v>
      </c>
      <c r="AA61" s="65">
        <v>0</v>
      </c>
      <c r="AB61" s="48"/>
      <c r="AC61" s="55" t="s">
        <v>25</v>
      </c>
      <c r="AE61" s="143">
        <f t="shared" si="22"/>
        <v>4.5635000000000003</v>
      </c>
      <c r="AF61" s="143">
        <f t="shared" si="23"/>
        <v>4.5664627620082205</v>
      </c>
      <c r="AG61" s="144">
        <f t="shared" si="24"/>
        <v>1.0005272985756584</v>
      </c>
      <c r="AH61" s="145">
        <f t="shared" si="25"/>
        <v>17832.152088460949</v>
      </c>
    </row>
    <row r="62" spans="1:34" s="46" customFormat="1" x14ac:dyDescent="0.2">
      <c r="A62" s="48">
        <v>2021</v>
      </c>
      <c r="B62" s="48" t="s">
        <v>66</v>
      </c>
      <c r="C62" s="48">
        <v>479</v>
      </c>
      <c r="D62" s="48" t="s">
        <v>58</v>
      </c>
      <c r="E62" s="60">
        <v>44229</v>
      </c>
      <c r="F62" s="60"/>
      <c r="G62" s="60">
        <v>44362</v>
      </c>
      <c r="H62" s="48" t="s">
        <v>27</v>
      </c>
      <c r="I62" s="48" t="s">
        <v>28</v>
      </c>
      <c r="J62" s="48" t="s">
        <v>29</v>
      </c>
      <c r="K62" s="65">
        <v>1559521.1753121901</v>
      </c>
      <c r="L62" s="48" t="s">
        <v>32</v>
      </c>
      <c r="M62" s="48" t="s">
        <v>28</v>
      </c>
      <c r="N62" s="48" t="s">
        <v>63</v>
      </c>
      <c r="O62" s="85">
        <v>-7000000</v>
      </c>
      <c r="P62" s="48"/>
      <c r="Q62" s="48" t="s">
        <v>64</v>
      </c>
      <c r="R62" s="73">
        <v>4.4885571999999998</v>
      </c>
      <c r="S62" s="65"/>
      <c r="T62" s="65">
        <v>0</v>
      </c>
      <c r="U62" s="48"/>
      <c r="V62" s="73">
        <v>4.5582511410000004</v>
      </c>
      <c r="W62" s="73">
        <v>4.5612139030082197</v>
      </c>
      <c r="X62" s="65">
        <v>24855.097197009407</v>
      </c>
      <c r="Y62" s="65">
        <v>24855.097197009407</v>
      </c>
      <c r="Z62" s="65">
        <v>24855.097197009407</v>
      </c>
      <c r="AA62" s="65">
        <v>0</v>
      </c>
      <c r="AB62" s="48"/>
      <c r="AC62" s="55" t="s">
        <v>25</v>
      </c>
      <c r="AE62" s="143">
        <f t="shared" si="22"/>
        <v>4.5635000000000003</v>
      </c>
      <c r="AF62" s="143">
        <f t="shared" si="23"/>
        <v>4.5664627620082205</v>
      </c>
      <c r="AG62" s="144">
        <f t="shared" si="24"/>
        <v>1.0005272985755724</v>
      </c>
      <c r="AH62" s="145">
        <f t="shared" si="25"/>
        <v>26620.043630970784</v>
      </c>
    </row>
    <row r="63" spans="1:34" s="46" customFormat="1" x14ac:dyDescent="0.2">
      <c r="A63" s="48">
        <v>2021</v>
      </c>
      <c r="B63" s="48" t="s">
        <v>67</v>
      </c>
      <c r="C63" s="48">
        <v>477</v>
      </c>
      <c r="D63" s="48" t="s">
        <v>40</v>
      </c>
      <c r="E63" s="60">
        <v>44222</v>
      </c>
      <c r="F63" s="60"/>
      <c r="G63" s="60">
        <v>44392</v>
      </c>
      <c r="H63" s="48" t="s">
        <v>27</v>
      </c>
      <c r="I63" s="48" t="s">
        <v>28</v>
      </c>
      <c r="J63" s="48" t="s">
        <v>29</v>
      </c>
      <c r="K63" s="65">
        <v>1753779.18039191</v>
      </c>
      <c r="L63" s="48" t="s">
        <v>32</v>
      </c>
      <c r="M63" s="48" t="s">
        <v>28</v>
      </c>
      <c r="N63" s="48" t="s">
        <v>63</v>
      </c>
      <c r="O63" s="85">
        <v>-8000000</v>
      </c>
      <c r="P63" s="48"/>
      <c r="Q63" s="48" t="s">
        <v>64</v>
      </c>
      <c r="R63" s="73">
        <v>4.5615777</v>
      </c>
      <c r="S63" s="65"/>
      <c r="T63" s="65">
        <v>0</v>
      </c>
      <c r="U63" s="48"/>
      <c r="V63" s="73">
        <v>4.5582511410000004</v>
      </c>
      <c r="W63" s="73">
        <v>4.5632381687769819</v>
      </c>
      <c r="X63" s="65">
        <v>638.71973409362727</v>
      </c>
      <c r="Y63" s="65">
        <v>638.71973409362727</v>
      </c>
      <c r="Z63" s="65">
        <v>638.71973409362727</v>
      </c>
      <c r="AA63" s="65">
        <v>0</v>
      </c>
      <c r="AB63" s="48"/>
      <c r="AC63" s="55" t="s">
        <v>25</v>
      </c>
      <c r="AE63" s="143">
        <f t="shared" si="22"/>
        <v>4.5635000000000003</v>
      </c>
      <c r="AF63" s="143">
        <f t="shared" si="23"/>
        <v>4.5684870277769809</v>
      </c>
      <c r="AG63" s="144">
        <f t="shared" si="24"/>
        <v>1.0008704037797373</v>
      </c>
      <c r="AH63" s="145">
        <f t="shared" si="25"/>
        <v>2654.7043240905082</v>
      </c>
    </row>
    <row r="64" spans="1:34" s="46" customFormat="1" x14ac:dyDescent="0.2">
      <c r="A64" s="48">
        <v>2021</v>
      </c>
      <c r="B64" s="48" t="s">
        <v>68</v>
      </c>
      <c r="C64" s="48">
        <v>482</v>
      </c>
      <c r="D64" s="48" t="s">
        <v>40</v>
      </c>
      <c r="E64" s="60">
        <v>44239</v>
      </c>
      <c r="F64" s="60"/>
      <c r="G64" s="60">
        <v>44454</v>
      </c>
      <c r="H64" s="48" t="s">
        <v>27</v>
      </c>
      <c r="I64" s="48" t="s">
        <v>28</v>
      </c>
      <c r="J64" s="48" t="s">
        <v>29</v>
      </c>
      <c r="K64" s="65">
        <v>10649601.824326601</v>
      </c>
      <c r="L64" s="48" t="s">
        <v>32</v>
      </c>
      <c r="M64" s="48" t="s">
        <v>28</v>
      </c>
      <c r="N64" s="48" t="s">
        <v>63</v>
      </c>
      <c r="O64" s="85">
        <v>-48150000</v>
      </c>
      <c r="P64" s="48"/>
      <c r="Q64" s="48" t="s">
        <v>64</v>
      </c>
      <c r="R64" s="73">
        <v>4.5212957999999999</v>
      </c>
      <c r="S64" s="65"/>
      <c r="T64" s="65">
        <v>0</v>
      </c>
      <c r="U64" s="48"/>
      <c r="V64" s="73">
        <v>4.5582511410000004</v>
      </c>
      <c r="W64" s="73">
        <v>4.5679491657045288</v>
      </c>
      <c r="X64" s="65">
        <v>108934.04994885974</v>
      </c>
      <c r="Y64" s="65">
        <v>108934.04994885974</v>
      </c>
      <c r="Z64" s="65">
        <v>108934.04994885974</v>
      </c>
      <c r="AA64" s="65">
        <v>0</v>
      </c>
      <c r="AB64" s="48"/>
      <c r="AC64" s="55" t="s">
        <v>25</v>
      </c>
      <c r="AE64" s="143">
        <f t="shared" si="22"/>
        <v>4.5635000000000003</v>
      </c>
      <c r="AF64" s="143">
        <f t="shared" si="23"/>
        <v>4.5731980247045287</v>
      </c>
      <c r="AG64" s="144">
        <f t="shared" si="24"/>
        <v>1.0015406054649447</v>
      </c>
      <c r="AH64" s="145">
        <f t="shared" si="25"/>
        <v>121050.86531013463</v>
      </c>
    </row>
    <row r="65" spans="1:34" s="46" customFormat="1" x14ac:dyDescent="0.2">
      <c r="A65" s="48">
        <v>2021</v>
      </c>
      <c r="B65" s="48" t="s">
        <v>69</v>
      </c>
      <c r="C65" s="48">
        <v>491</v>
      </c>
      <c r="D65" s="48" t="s">
        <v>40</v>
      </c>
      <c r="E65" s="60">
        <v>44246</v>
      </c>
      <c r="F65" s="60"/>
      <c r="G65" s="60">
        <v>44454</v>
      </c>
      <c r="H65" s="48" t="s">
        <v>27</v>
      </c>
      <c r="I65" s="48" t="s">
        <v>28</v>
      </c>
      <c r="J65" s="48" t="s">
        <v>29</v>
      </c>
      <c r="K65" s="65">
        <v>2045402.1017084599</v>
      </c>
      <c r="L65" s="48" t="s">
        <v>32</v>
      </c>
      <c r="M65" s="48" t="s">
        <v>28</v>
      </c>
      <c r="N65" s="48" t="s">
        <v>63</v>
      </c>
      <c r="O65" s="85">
        <v>-9200000</v>
      </c>
      <c r="P65" s="48"/>
      <c r="Q65" s="48" t="s">
        <v>64</v>
      </c>
      <c r="R65" s="73">
        <v>4.4978930999999998</v>
      </c>
      <c r="S65" s="65"/>
      <c r="T65" s="65">
        <v>0</v>
      </c>
      <c r="U65" s="48"/>
      <c r="V65" s="73">
        <v>4.5582511410000004</v>
      </c>
      <c r="W65" s="73">
        <v>4.5679491657045288</v>
      </c>
      <c r="X65" s="65">
        <v>31417.508499173251</v>
      </c>
      <c r="Y65" s="65">
        <v>31417.508499173251</v>
      </c>
      <c r="Z65" s="65">
        <v>31417.508499173251</v>
      </c>
      <c r="AA65" s="65">
        <v>0</v>
      </c>
      <c r="AB65" s="48"/>
      <c r="AC65" s="55" t="s">
        <v>25</v>
      </c>
      <c r="AE65" s="143">
        <f t="shared" si="22"/>
        <v>4.5635000000000003</v>
      </c>
      <c r="AF65" s="143">
        <f t="shared" si="23"/>
        <v>4.5731980247045287</v>
      </c>
      <c r="AG65" s="144">
        <f t="shared" si="24"/>
        <v>1.0015406054654823</v>
      </c>
      <c r="AH65" s="145">
        <f t="shared" si="25"/>
        <v>33732.663251484737</v>
      </c>
    </row>
    <row r="66" spans="1:34" s="46" customFormat="1" x14ac:dyDescent="0.2">
      <c r="A66" s="48">
        <v>2021</v>
      </c>
      <c r="B66" s="48" t="s">
        <v>70</v>
      </c>
      <c r="C66" s="48">
        <v>507</v>
      </c>
      <c r="D66" s="48" t="s">
        <v>26</v>
      </c>
      <c r="E66" s="60">
        <v>44299</v>
      </c>
      <c r="F66" s="60"/>
      <c r="G66" s="60">
        <v>44515</v>
      </c>
      <c r="H66" s="48" t="s">
        <v>27</v>
      </c>
      <c r="I66" s="48" t="s">
        <v>28</v>
      </c>
      <c r="J66" s="48" t="s">
        <v>29</v>
      </c>
      <c r="K66" s="65">
        <v>23034501.972233701</v>
      </c>
      <c r="L66" s="48" t="s">
        <v>32</v>
      </c>
      <c r="M66" s="48" t="s">
        <v>28</v>
      </c>
      <c r="N66" s="48" t="s">
        <v>63</v>
      </c>
      <c r="O66" s="85">
        <v>-105500000</v>
      </c>
      <c r="P66" s="48"/>
      <c r="Q66" s="48" t="s">
        <v>64</v>
      </c>
      <c r="R66" s="73">
        <v>4.5800859999999997</v>
      </c>
      <c r="S66" s="65"/>
      <c r="T66" s="65">
        <v>0</v>
      </c>
      <c r="U66" s="48"/>
      <c r="V66" s="73">
        <v>4.5582511410000004</v>
      </c>
      <c r="W66" s="73">
        <v>4.5733053896735507</v>
      </c>
      <c r="X66" s="85">
        <v>-34230.395073615226</v>
      </c>
      <c r="Y66" s="85">
        <v>-34230.395073615226</v>
      </c>
      <c r="Z66" s="85">
        <v>-34230.395073615226</v>
      </c>
      <c r="AA66" s="65">
        <v>0</v>
      </c>
      <c r="AB66" s="48"/>
      <c r="AC66" s="55" t="s">
        <v>25</v>
      </c>
      <c r="AE66" s="143">
        <f t="shared" si="22"/>
        <v>4.5635000000000003</v>
      </c>
      <c r="AF66" s="143">
        <f t="shared" si="23"/>
        <v>4.5785542486735507</v>
      </c>
      <c r="AG66" s="144">
        <f t="shared" si="24"/>
        <v>1.0022925473445023</v>
      </c>
      <c r="AH66" s="145">
        <f t="shared" si="25"/>
        <v>-7723.8392892082729</v>
      </c>
    </row>
    <row r="67" spans="1:34" s="46" customFormat="1" x14ac:dyDescent="0.2">
      <c r="A67" s="49">
        <v>2021</v>
      </c>
      <c r="B67" s="49" t="s">
        <v>71</v>
      </c>
      <c r="C67" s="49">
        <v>517</v>
      </c>
      <c r="D67" s="49" t="s">
        <v>26</v>
      </c>
      <c r="E67" s="61">
        <v>44301</v>
      </c>
      <c r="F67" s="61"/>
      <c r="G67" s="61">
        <v>44515</v>
      </c>
      <c r="H67" s="49" t="s">
        <v>27</v>
      </c>
      <c r="I67" s="49" t="s">
        <v>28</v>
      </c>
      <c r="J67" s="49" t="s">
        <v>29</v>
      </c>
      <c r="K67" s="66">
        <v>1970637.0697415001</v>
      </c>
      <c r="L67" s="49" t="s">
        <v>32</v>
      </c>
      <c r="M67" s="49" t="s">
        <v>28</v>
      </c>
      <c r="N67" s="49" t="s">
        <v>63</v>
      </c>
      <c r="O67" s="86">
        <v>-9000000</v>
      </c>
      <c r="P67" s="49"/>
      <c r="Q67" s="49" t="s">
        <v>64</v>
      </c>
      <c r="R67" s="74">
        <v>4.5670510000000002</v>
      </c>
      <c r="S67" s="66"/>
      <c r="T67" s="66">
        <v>0</v>
      </c>
      <c r="U67" s="49"/>
      <c r="V67" s="74">
        <v>4.5582511410000004</v>
      </c>
      <c r="W67" s="74">
        <v>4.5733053896735507</v>
      </c>
      <c r="X67" s="66">
        <v>2701.1946580610497</v>
      </c>
      <c r="Y67" s="66">
        <v>2701.1946580610497</v>
      </c>
      <c r="Z67" s="66">
        <v>2701.1946580610497</v>
      </c>
      <c r="AA67" s="66">
        <v>0</v>
      </c>
      <c r="AB67" s="49"/>
      <c r="AC67" s="56" t="s">
        <v>25</v>
      </c>
      <c r="AE67" s="143">
        <f t="shared" ref="AE67" si="26">IF(Q67&lt;&gt;"",VLOOKUP(Q67,$AE$1:$AF$11,2,FALSE),"")</f>
        <v>4.5635000000000003</v>
      </c>
      <c r="AF67" s="143">
        <f t="shared" ref="AF67" si="27">IF(AE67&lt;&gt;"",AE67+W67-V67,"")</f>
        <v>4.5785542486735507</v>
      </c>
      <c r="AG67" s="144">
        <f t="shared" ref="AG67" si="28">IF(AF67&lt;&gt;"",X67/(O67/W67+K67),"")</f>
        <v>1.0022925473458451</v>
      </c>
      <c r="AH67" s="145">
        <f t="shared" ref="AH67" si="29">IF(AF67&lt;&gt;"",(O67/AF67+K67)*AG67,"")</f>
        <v>4962.4174264018257</v>
      </c>
    </row>
    <row r="68" spans="1:34" s="47" customFormat="1" x14ac:dyDescent="0.2">
      <c r="A68" s="50"/>
      <c r="B68" s="50"/>
      <c r="C68" s="50"/>
      <c r="D68" s="50"/>
      <c r="E68" s="62"/>
      <c r="F68" s="62"/>
      <c r="G68" s="62"/>
      <c r="H68" s="50"/>
      <c r="I68" s="50"/>
      <c r="J68" s="50"/>
      <c r="K68" s="67">
        <v>45181817.964415118</v>
      </c>
      <c r="L68" s="50"/>
      <c r="M68" s="50"/>
      <c r="N68" s="50"/>
      <c r="O68" s="87">
        <v>-205750000</v>
      </c>
      <c r="P68" s="50"/>
      <c r="Q68" s="50"/>
      <c r="R68" s="75">
        <v>4.5538229595375563</v>
      </c>
      <c r="S68" s="67"/>
      <c r="T68" s="67"/>
      <c r="U68" s="50"/>
      <c r="V68" s="75"/>
      <c r="W68" s="75"/>
      <c r="X68" s="67">
        <v>159070.08286918001</v>
      </c>
      <c r="Y68" s="67">
        <v>159070.08286918001</v>
      </c>
      <c r="Z68" s="67">
        <v>159070.08286918001</v>
      </c>
      <c r="AA68" s="67">
        <v>0</v>
      </c>
      <c r="AB68" s="50"/>
      <c r="AC68" s="57"/>
      <c r="AE68" s="143"/>
      <c r="AF68" s="143"/>
      <c r="AG68" s="144"/>
      <c r="AH68" s="145"/>
    </row>
    <row r="69" spans="1:34"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c r="AE69" s="143"/>
      <c r="AF69" s="143"/>
      <c r="AG69" s="144"/>
      <c r="AH69" s="145"/>
    </row>
    <row r="70" spans="1:34" s="46" customFormat="1" x14ac:dyDescent="0.2">
      <c r="A70" s="49">
        <v>2022</v>
      </c>
      <c r="B70" s="49" t="s">
        <v>72</v>
      </c>
      <c r="C70" s="49">
        <v>498</v>
      </c>
      <c r="D70" s="49" t="s">
        <v>26</v>
      </c>
      <c r="E70" s="61">
        <v>44273</v>
      </c>
      <c r="F70" s="61"/>
      <c r="G70" s="61">
        <v>44635</v>
      </c>
      <c r="H70" s="49" t="s">
        <v>27</v>
      </c>
      <c r="I70" s="49" t="s">
        <v>28</v>
      </c>
      <c r="J70" s="49" t="s">
        <v>29</v>
      </c>
      <c r="K70" s="66">
        <v>1249037.6487942999</v>
      </c>
      <c r="L70" s="49" t="s">
        <v>32</v>
      </c>
      <c r="M70" s="49" t="s">
        <v>28</v>
      </c>
      <c r="N70" s="49" t="s">
        <v>63</v>
      </c>
      <c r="O70" s="86">
        <v>-5800000</v>
      </c>
      <c r="P70" s="49"/>
      <c r="Q70" s="49" t="s">
        <v>64</v>
      </c>
      <c r="R70" s="74">
        <v>4.6435750000000002</v>
      </c>
      <c r="S70" s="66"/>
      <c r="T70" s="66">
        <v>0</v>
      </c>
      <c r="U70" s="49"/>
      <c r="V70" s="74">
        <v>4.5582511410000004</v>
      </c>
      <c r="W70" s="74">
        <v>4.5861706865262093</v>
      </c>
      <c r="X70" s="86">
        <v>-15697.190347916181</v>
      </c>
      <c r="Y70" s="86">
        <v>-15697.190347916181</v>
      </c>
      <c r="Z70" s="86">
        <v>-15697.190347916181</v>
      </c>
      <c r="AA70" s="66">
        <v>0</v>
      </c>
      <c r="AB70" s="49"/>
      <c r="AC70" s="56" t="s">
        <v>25</v>
      </c>
      <c r="AE70" s="143">
        <f t="shared" ref="AE70" si="30">IF(Q70&lt;&gt;"",VLOOKUP(Q70,$AE$1:$AF$11,2,FALSE),"")</f>
        <v>4.5635000000000003</v>
      </c>
      <c r="AF70" s="143">
        <f t="shared" ref="AF70" si="31">IF(AE70&lt;&gt;"",AE70+W70-V70,"")</f>
        <v>4.5914195455262101</v>
      </c>
      <c r="AG70" s="144">
        <f t="shared" ref="AG70" si="32">IF(AF70&lt;&gt;"",X70/(O70/W70+K70),"")</f>
        <v>1.0040424672416706</v>
      </c>
      <c r="AH70" s="145">
        <f t="shared" ref="AH70" si="33">IF(AF70&lt;&gt;"",(O70/AF70+K70)*AG70,"")</f>
        <v>-14245.58757383513</v>
      </c>
    </row>
    <row r="71" spans="1:34" s="47" customFormat="1" x14ac:dyDescent="0.2">
      <c r="A71" s="50"/>
      <c r="B71" s="50"/>
      <c r="C71" s="50"/>
      <c r="D71" s="50"/>
      <c r="E71" s="62"/>
      <c r="F71" s="62"/>
      <c r="G71" s="62"/>
      <c r="H71" s="50"/>
      <c r="I71" s="50"/>
      <c r="J71" s="50"/>
      <c r="K71" s="67">
        <v>1249037.6487942999</v>
      </c>
      <c r="L71" s="50"/>
      <c r="M71" s="50"/>
      <c r="N71" s="50"/>
      <c r="O71" s="87">
        <v>-5800000</v>
      </c>
      <c r="P71" s="50"/>
      <c r="Q71" s="50"/>
      <c r="R71" s="75">
        <v>4.6435750000000073</v>
      </c>
      <c r="S71" s="67"/>
      <c r="T71" s="67"/>
      <c r="U71" s="50"/>
      <c r="V71" s="75"/>
      <c r="W71" s="75"/>
      <c r="X71" s="87">
        <v>-15697.190347916181</v>
      </c>
      <c r="Y71" s="87">
        <v>-15697.190347916181</v>
      </c>
      <c r="Z71" s="87">
        <v>-15697.190347916181</v>
      </c>
      <c r="AA71" s="67">
        <v>0</v>
      </c>
      <c r="AB71" s="50"/>
      <c r="AC71" s="57"/>
      <c r="AE71" s="143" t="str">
        <f>IF(Q71&lt;&gt;"",VLOOKUP(Q71,$AE$1:$AF$11,2,FALSE),"")</f>
        <v/>
      </c>
      <c r="AF71" s="143" t="str">
        <f t="shared" ref="AF71:AF73" si="34">IF(AE71&lt;&gt;"",AE71+W71-V71,"")</f>
        <v/>
      </c>
      <c r="AG71" s="144" t="str">
        <f t="shared" ref="AG71:AG73" si="35">IF(AF71&lt;&gt;"",X71/(O71/W71+K71),"")</f>
        <v/>
      </c>
      <c r="AH71" s="145" t="str">
        <f t="shared" ref="AH71:AH73" si="36">IF(AF71&lt;&gt;"",(O71/AF71+K71)*AG71,"")</f>
        <v/>
      </c>
    </row>
    <row r="72" spans="1:34"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c r="AE72" s="143" t="str">
        <f>IF(Q72&lt;&gt;"",VLOOKUP(Q72,$AE$1:$AF$11,2,FALSE),"")</f>
        <v/>
      </c>
      <c r="AF72" s="143" t="str">
        <f t="shared" si="34"/>
        <v/>
      </c>
      <c r="AG72" s="144" t="str">
        <f t="shared" si="35"/>
        <v/>
      </c>
      <c r="AH72" s="145" t="str">
        <f t="shared" si="36"/>
        <v/>
      </c>
    </row>
    <row r="73" spans="1:34" s="47" customFormat="1" x14ac:dyDescent="0.2">
      <c r="A73" s="50"/>
      <c r="B73" s="50"/>
      <c r="C73" s="50"/>
      <c r="D73" s="50"/>
      <c r="E73" s="62"/>
      <c r="F73" s="62"/>
      <c r="G73" s="62"/>
      <c r="H73" s="50"/>
      <c r="I73" s="50" t="s">
        <v>85</v>
      </c>
      <c r="J73" s="50"/>
      <c r="K73" s="68">
        <v>46430855.613209419</v>
      </c>
      <c r="L73" s="51"/>
      <c r="M73" s="51"/>
      <c r="N73" s="51"/>
      <c r="O73" s="88">
        <v>-211550000</v>
      </c>
      <c r="P73" s="51"/>
      <c r="Q73" s="51"/>
      <c r="R73" s="76">
        <v>4.5562373815014245</v>
      </c>
      <c r="S73" s="68"/>
      <c r="T73" s="68"/>
      <c r="U73" s="51"/>
      <c r="V73" s="76"/>
      <c r="W73" s="76"/>
      <c r="X73" s="68">
        <v>143372.89252126383</v>
      </c>
      <c r="Y73" s="68">
        <v>143372.89252126383</v>
      </c>
      <c r="Z73" s="68">
        <v>143372.89252126383</v>
      </c>
      <c r="AA73" s="68">
        <v>0</v>
      </c>
      <c r="AB73" s="51"/>
      <c r="AC73" s="57"/>
      <c r="AE73" s="143" t="str">
        <f>IF(Q73&lt;&gt;"",VLOOKUP(Q73,$AE$1:$AF$11,2,FALSE),"")</f>
        <v/>
      </c>
      <c r="AF73" s="143" t="str">
        <f t="shared" si="34"/>
        <v/>
      </c>
      <c r="AG73" s="144" t="str">
        <f t="shared" si="35"/>
        <v/>
      </c>
      <c r="AH73" s="146">
        <f>SUM(AH60:AH70)</f>
        <v>196570.53035733278</v>
      </c>
    </row>
    <row r="74" spans="1:34"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c r="AE74" s="143"/>
      <c r="AF74" s="143"/>
      <c r="AG74" s="144"/>
      <c r="AH74" s="145"/>
    </row>
    <row r="75" spans="1:34" s="46" customFormat="1" x14ac:dyDescent="0.2">
      <c r="A75" s="48">
        <v>2021</v>
      </c>
      <c r="B75" s="48" t="s">
        <v>73</v>
      </c>
      <c r="C75" s="48">
        <v>475</v>
      </c>
      <c r="D75" s="48" t="s">
        <v>26</v>
      </c>
      <c r="E75" s="60">
        <v>44222</v>
      </c>
      <c r="F75" s="60"/>
      <c r="G75" s="60">
        <v>44392</v>
      </c>
      <c r="H75" s="48" t="s">
        <v>27</v>
      </c>
      <c r="I75" s="48" t="s">
        <v>28</v>
      </c>
      <c r="J75" s="48" t="s">
        <v>29</v>
      </c>
      <c r="K75" s="65">
        <v>172742.631925425</v>
      </c>
      <c r="L75" s="48" t="s">
        <v>32</v>
      </c>
      <c r="M75" s="48" t="s">
        <v>28</v>
      </c>
      <c r="N75" s="48" t="s">
        <v>74</v>
      </c>
      <c r="O75" s="85">
        <v>-16190355</v>
      </c>
      <c r="P75" s="48"/>
      <c r="Q75" s="48" t="s">
        <v>75</v>
      </c>
      <c r="R75" s="73">
        <v>93.725300000000004</v>
      </c>
      <c r="S75" s="65"/>
      <c r="T75" s="65">
        <v>0</v>
      </c>
      <c r="U75" s="48"/>
      <c r="V75" s="73">
        <v>90.510428830500004</v>
      </c>
      <c r="W75" s="73">
        <v>91.531086421013384</v>
      </c>
      <c r="X75" s="85">
        <v>-4138.009610438522</v>
      </c>
      <c r="Y75" s="85">
        <v>-4138.009610438522</v>
      </c>
      <c r="Z75" s="85">
        <v>-4138.009610438522</v>
      </c>
      <c r="AA75" s="65">
        <v>0</v>
      </c>
      <c r="AB75" s="48"/>
      <c r="AC75" s="55" t="s">
        <v>25</v>
      </c>
      <c r="AE75" s="143">
        <f t="shared" ref="AE75:AE77" si="37">IF(Q75&lt;&gt;"",VLOOKUP(Q75,$AE$1:$AF$11,2,FALSE),"")</f>
        <v>90.710800000000006</v>
      </c>
      <c r="AF75" s="143">
        <f t="shared" ref="AF75:AF77" si="38">IF(AE75&lt;&gt;"",AE75+W75-V75,"")</f>
        <v>91.731457590513386</v>
      </c>
      <c r="AG75" s="144">
        <f t="shared" ref="AG75:AG77" si="39">IF(AF75&lt;&gt;"",X75/(O75/W75+K75),"")</f>
        <v>0.99926731319864204</v>
      </c>
      <c r="AH75" s="145">
        <f t="shared" ref="AH75:AH77" si="40">IF(AF75&lt;&gt;"",(O75/AF75+K75)*AG75,"")</f>
        <v>-3751.9215474129401</v>
      </c>
    </row>
    <row r="76" spans="1:34" s="46" customFormat="1" x14ac:dyDescent="0.2">
      <c r="A76" s="48">
        <v>2021</v>
      </c>
      <c r="B76" s="48" t="s">
        <v>76</v>
      </c>
      <c r="C76" s="48">
        <v>503</v>
      </c>
      <c r="D76" s="48" t="s">
        <v>49</v>
      </c>
      <c r="E76" s="60">
        <v>44287</v>
      </c>
      <c r="F76" s="60"/>
      <c r="G76" s="60">
        <v>44515</v>
      </c>
      <c r="H76" s="48" t="s">
        <v>27</v>
      </c>
      <c r="I76" s="48" t="s">
        <v>28</v>
      </c>
      <c r="J76" s="48" t="s">
        <v>29</v>
      </c>
      <c r="K76" s="65">
        <v>140867.70387918199</v>
      </c>
      <c r="L76" s="48" t="s">
        <v>32</v>
      </c>
      <c r="M76" s="48" t="s">
        <v>28</v>
      </c>
      <c r="N76" s="48" t="s">
        <v>74</v>
      </c>
      <c r="O76" s="85">
        <v>-13000000</v>
      </c>
      <c r="P76" s="48"/>
      <c r="Q76" s="48" t="s">
        <v>75</v>
      </c>
      <c r="R76" s="73">
        <v>92.285169999999994</v>
      </c>
      <c r="S76" s="65"/>
      <c r="T76" s="65">
        <v>0</v>
      </c>
      <c r="U76" s="48"/>
      <c r="V76" s="73">
        <v>90.510428830500004</v>
      </c>
      <c r="W76" s="73">
        <v>93.524624322283898</v>
      </c>
      <c r="X76" s="65">
        <v>1864.9562327528129</v>
      </c>
      <c r="Y76" s="65">
        <v>1864.9562327528129</v>
      </c>
      <c r="Z76" s="65">
        <v>1864.9562327528129</v>
      </c>
      <c r="AA76" s="65">
        <v>0</v>
      </c>
      <c r="AB76" s="48"/>
      <c r="AC76" s="55" t="s">
        <v>25</v>
      </c>
      <c r="AE76" s="143">
        <f t="shared" si="37"/>
        <v>90.710800000000006</v>
      </c>
      <c r="AF76" s="143">
        <f t="shared" si="38"/>
        <v>93.724995491783901</v>
      </c>
      <c r="AG76" s="144">
        <f t="shared" si="39"/>
        <v>0.99897047915174564</v>
      </c>
      <c r="AH76" s="145">
        <f t="shared" si="40"/>
        <v>2161.8149723742513</v>
      </c>
    </row>
    <row r="77" spans="1:34" s="46" customFormat="1" x14ac:dyDescent="0.2">
      <c r="A77" s="49">
        <v>2021</v>
      </c>
      <c r="B77" s="49" t="s">
        <v>77</v>
      </c>
      <c r="C77" s="49">
        <v>505</v>
      </c>
      <c r="D77" s="49" t="s">
        <v>26</v>
      </c>
      <c r="E77" s="61">
        <v>44299</v>
      </c>
      <c r="F77" s="61"/>
      <c r="G77" s="61">
        <v>44515</v>
      </c>
      <c r="H77" s="49" t="s">
        <v>27</v>
      </c>
      <c r="I77" s="49" t="s">
        <v>28</v>
      </c>
      <c r="J77" s="49" t="s">
        <v>29</v>
      </c>
      <c r="K77" s="66">
        <v>531156.58283599396</v>
      </c>
      <c r="L77" s="49" t="s">
        <v>32</v>
      </c>
      <c r="M77" s="49" t="s">
        <v>28</v>
      </c>
      <c r="N77" s="49" t="s">
        <v>74</v>
      </c>
      <c r="O77" s="86">
        <v>-50000000</v>
      </c>
      <c r="P77" s="49"/>
      <c r="Q77" s="49" t="s">
        <v>75</v>
      </c>
      <c r="R77" s="74">
        <v>94.134200000000007</v>
      </c>
      <c r="S77" s="66"/>
      <c r="T77" s="66">
        <v>0</v>
      </c>
      <c r="U77" s="49"/>
      <c r="V77" s="74">
        <v>90.510428830500004</v>
      </c>
      <c r="W77" s="74">
        <v>93.524624322283898</v>
      </c>
      <c r="X77" s="86">
        <v>-3458.4132029530392</v>
      </c>
      <c r="Y77" s="86">
        <v>-3458.4132029530392</v>
      </c>
      <c r="Z77" s="86">
        <v>-3458.4132029530392</v>
      </c>
      <c r="AA77" s="66">
        <v>0</v>
      </c>
      <c r="AB77" s="49"/>
      <c r="AC77" s="56" t="s">
        <v>25</v>
      </c>
      <c r="AE77" s="143">
        <f t="shared" si="37"/>
        <v>90.710800000000006</v>
      </c>
      <c r="AF77" s="143">
        <f t="shared" si="38"/>
        <v>93.724995491783901</v>
      </c>
      <c r="AG77" s="144">
        <f t="shared" si="39"/>
        <v>0.9989704791516496</v>
      </c>
      <c r="AH77" s="145">
        <f t="shared" si="40"/>
        <v>-2316.6488197938279</v>
      </c>
    </row>
    <row r="78" spans="1:34" s="47" customFormat="1" x14ac:dyDescent="0.2">
      <c r="A78" s="50"/>
      <c r="B78" s="50"/>
      <c r="C78" s="50"/>
      <c r="D78" s="50"/>
      <c r="E78" s="62"/>
      <c r="F78" s="62"/>
      <c r="G78" s="62"/>
      <c r="H78" s="50"/>
      <c r="I78" s="50"/>
      <c r="J78" s="50"/>
      <c r="K78" s="67">
        <v>844766.91864060098</v>
      </c>
      <c r="L78" s="50"/>
      <c r="M78" s="50"/>
      <c r="N78" s="50"/>
      <c r="O78" s="87">
        <v>-79190355</v>
      </c>
      <c r="P78" s="50"/>
      <c r="Q78" s="50"/>
      <c r="R78" s="75">
        <v>93.74225393133662</v>
      </c>
      <c r="S78" s="67"/>
      <c r="T78" s="67"/>
      <c r="U78" s="50"/>
      <c r="V78" s="75"/>
      <c r="W78" s="75"/>
      <c r="X78" s="87">
        <v>-5731.4665806387484</v>
      </c>
      <c r="Y78" s="87">
        <v>-5731.4665806387484</v>
      </c>
      <c r="Z78" s="87">
        <v>-5731.4665806387484</v>
      </c>
      <c r="AA78" s="67">
        <v>0</v>
      </c>
      <c r="AB78" s="50"/>
      <c r="AC78" s="57"/>
      <c r="AE78" s="143" t="str">
        <f>IF(Q78&lt;&gt;"",VLOOKUP(Q78,$AE$1:$AF$11,2,FALSE),"")</f>
        <v/>
      </c>
      <c r="AF78" s="143" t="str">
        <f t="shared" ref="AF78:AF79" si="41">IF(AE78&lt;&gt;"",AE78+W78-V78,"")</f>
        <v/>
      </c>
      <c r="AG78" s="144" t="str">
        <f t="shared" ref="AG78:AG79" si="42">IF(AF78&lt;&gt;"",X78/(O78/W78+K78),"")</f>
        <v/>
      </c>
      <c r="AH78" s="145" t="str">
        <f t="shared" ref="AH78:AH79" si="43">IF(AF78&lt;&gt;"",(O78/AF78+K78)*AG78,"")</f>
        <v/>
      </c>
    </row>
    <row r="79" spans="1:34" s="47" customFormat="1" x14ac:dyDescent="0.2">
      <c r="A79" s="50"/>
      <c r="B79" s="50"/>
      <c r="C79" s="50"/>
      <c r="D79" s="50"/>
      <c r="E79" s="62"/>
      <c r="F79" s="62"/>
      <c r="G79" s="62"/>
      <c r="H79" s="50"/>
      <c r="I79" s="50"/>
      <c r="J79" s="50"/>
      <c r="K79" s="67"/>
      <c r="L79" s="50"/>
      <c r="M79" s="50"/>
      <c r="N79" s="50"/>
      <c r="O79" s="67"/>
      <c r="P79" s="50"/>
      <c r="Q79" s="50"/>
      <c r="R79" s="75"/>
      <c r="S79" s="67"/>
      <c r="T79" s="67"/>
      <c r="U79" s="50"/>
      <c r="V79" s="75"/>
      <c r="W79" s="75"/>
      <c r="X79" s="67"/>
      <c r="Y79" s="67"/>
      <c r="Z79" s="67"/>
      <c r="AA79" s="67"/>
      <c r="AB79" s="50"/>
      <c r="AC79" s="57"/>
      <c r="AE79" s="143" t="str">
        <f>IF(Q79&lt;&gt;"",VLOOKUP(Q79,$AE$1:$AF$11,2,FALSE),"")</f>
        <v/>
      </c>
      <c r="AF79" s="143" t="str">
        <f t="shared" si="41"/>
        <v/>
      </c>
      <c r="AG79" s="144" t="str">
        <f t="shared" si="42"/>
        <v/>
      </c>
      <c r="AH79" s="145" t="str">
        <f t="shared" si="43"/>
        <v/>
      </c>
    </row>
    <row r="80" spans="1:34" s="47" customFormat="1" x14ac:dyDescent="0.2">
      <c r="A80" s="50"/>
      <c r="B80" s="50"/>
      <c r="C80" s="50"/>
      <c r="D80" s="50"/>
      <c r="E80" s="62"/>
      <c r="F80" s="62"/>
      <c r="G80" s="62"/>
      <c r="H80" s="50"/>
      <c r="I80" s="50" t="s">
        <v>86</v>
      </c>
      <c r="J80" s="50"/>
      <c r="K80" s="68">
        <v>844766.91864060098</v>
      </c>
      <c r="L80" s="51"/>
      <c r="M80" s="51"/>
      <c r="N80" s="51"/>
      <c r="O80" s="88">
        <v>-79190355</v>
      </c>
      <c r="P80" s="51"/>
      <c r="Q80" s="51"/>
      <c r="R80" s="76">
        <v>93.74225393133662</v>
      </c>
      <c r="S80" s="68"/>
      <c r="T80" s="68"/>
      <c r="U80" s="51"/>
      <c r="V80" s="76"/>
      <c r="W80" s="76"/>
      <c r="X80" s="88">
        <v>-5731.4665806387484</v>
      </c>
      <c r="Y80" s="88">
        <v>-5731.4665806387484</v>
      </c>
      <c r="Z80" s="88">
        <v>-5731.4665806387484</v>
      </c>
      <c r="AA80" s="68">
        <v>0</v>
      </c>
      <c r="AB80" s="51"/>
      <c r="AC80" s="57"/>
      <c r="AE80" s="143"/>
      <c r="AF80" s="143"/>
      <c r="AG80" s="144"/>
      <c r="AH80" s="146">
        <f>SUM(AH75:AH77)</f>
        <v>-3906.7553948325167</v>
      </c>
    </row>
    <row r="81" spans="1:34"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c r="AE81" s="143"/>
      <c r="AF81" s="143"/>
      <c r="AG81" s="144"/>
      <c r="AH81" s="145"/>
    </row>
    <row r="82" spans="1:34" s="46" customFormat="1" x14ac:dyDescent="0.2">
      <c r="A82" s="48">
        <v>2021</v>
      </c>
      <c r="B82" s="48" t="s">
        <v>78</v>
      </c>
      <c r="C82" s="48">
        <v>463</v>
      </c>
      <c r="D82" s="48" t="s">
        <v>26</v>
      </c>
      <c r="E82" s="60">
        <v>44209</v>
      </c>
      <c r="F82" s="60"/>
      <c r="G82" s="60">
        <v>44362</v>
      </c>
      <c r="H82" s="48" t="s">
        <v>27</v>
      </c>
      <c r="I82" s="48" t="s">
        <v>28</v>
      </c>
      <c r="J82" s="48" t="s">
        <v>29</v>
      </c>
      <c r="K82" s="65">
        <v>246980.35641735201</v>
      </c>
      <c r="L82" s="48" t="s">
        <v>32</v>
      </c>
      <c r="M82" s="48" t="s">
        <v>28</v>
      </c>
      <c r="N82" s="48" t="s">
        <v>79</v>
      </c>
      <c r="O82" s="85">
        <v>-400000</v>
      </c>
      <c r="P82" s="48"/>
      <c r="Q82" s="48" t="s">
        <v>80</v>
      </c>
      <c r="R82" s="73">
        <v>1.6195619999999999</v>
      </c>
      <c r="S82" s="65"/>
      <c r="T82" s="65">
        <v>0</v>
      </c>
      <c r="U82" s="48"/>
      <c r="V82" s="73">
        <v>1.5995911185</v>
      </c>
      <c r="W82" s="73">
        <v>1.6011467559678925</v>
      </c>
      <c r="X82" s="85">
        <v>-2842.3048083311014</v>
      </c>
      <c r="Y82" s="85">
        <v>-2842.3048083311014</v>
      </c>
      <c r="Z82" s="85">
        <v>-2842.3048083311014</v>
      </c>
      <c r="AA82" s="65">
        <v>0</v>
      </c>
      <c r="AB82" s="48"/>
      <c r="AC82" s="55" t="s">
        <v>25</v>
      </c>
      <c r="AE82" s="143">
        <f t="shared" ref="AE82:AE83" si="44">IF(Q82&lt;&gt;"",VLOOKUP(Q82,$AE$1:$AF$11,2,FALSE),"")</f>
        <v>1.6045</v>
      </c>
      <c r="AF82" s="143">
        <f t="shared" ref="AF82:AF83" si="45">IF(AE82&lt;&gt;"",AE82+W82-V82,"")</f>
        <v>1.6060556374678925</v>
      </c>
      <c r="AG82" s="144">
        <f t="shared" ref="AG82:AG83" si="46">IF(AF82&lt;&gt;"",X82/(O82/W82+K82),"")</f>
        <v>1.0006032247122361</v>
      </c>
      <c r="AH82" s="145">
        <f>IF(AF82&lt;&gt;"",(O82/AF82+K82)*AG82,"")</f>
        <v>-2078.2707615903369</v>
      </c>
    </row>
    <row r="83" spans="1:34" s="46" customFormat="1" x14ac:dyDescent="0.2">
      <c r="A83" s="49">
        <v>2021</v>
      </c>
      <c r="B83" s="49" t="s">
        <v>81</v>
      </c>
      <c r="C83" s="49">
        <v>469</v>
      </c>
      <c r="D83" s="49" t="s">
        <v>40</v>
      </c>
      <c r="E83" s="61">
        <v>44217</v>
      </c>
      <c r="F83" s="61"/>
      <c r="G83" s="61">
        <v>44362</v>
      </c>
      <c r="H83" s="49" t="s">
        <v>27</v>
      </c>
      <c r="I83" s="49" t="s">
        <v>28</v>
      </c>
      <c r="J83" s="49" t="s">
        <v>29</v>
      </c>
      <c r="K83" s="66">
        <v>186261.22317000199</v>
      </c>
      <c r="L83" s="49" t="s">
        <v>32</v>
      </c>
      <c r="M83" s="49" t="s">
        <v>28</v>
      </c>
      <c r="N83" s="49" t="s">
        <v>79</v>
      </c>
      <c r="O83" s="86">
        <v>-300000</v>
      </c>
      <c r="P83" s="49"/>
      <c r="Q83" s="49" t="s">
        <v>80</v>
      </c>
      <c r="R83" s="74">
        <v>1.6106412000000001</v>
      </c>
      <c r="S83" s="66"/>
      <c r="T83" s="66">
        <v>0</v>
      </c>
      <c r="U83" s="49"/>
      <c r="V83" s="74">
        <v>1.5995911185</v>
      </c>
      <c r="W83" s="74">
        <v>1.6011467559678925</v>
      </c>
      <c r="X83" s="86">
        <v>-1105.1538673337618</v>
      </c>
      <c r="Y83" s="86">
        <v>-1105.1538673337618</v>
      </c>
      <c r="Z83" s="86">
        <v>-1105.1538673337618</v>
      </c>
      <c r="AA83" s="66">
        <v>0</v>
      </c>
      <c r="AB83" s="49"/>
      <c r="AC83" s="56" t="s">
        <v>25</v>
      </c>
      <c r="AE83" s="143">
        <f t="shared" si="44"/>
        <v>1.6045</v>
      </c>
      <c r="AF83" s="143">
        <f t="shared" si="45"/>
        <v>1.6060556374678925</v>
      </c>
      <c r="AG83" s="144">
        <f t="shared" si="46"/>
        <v>1.0006032247122563</v>
      </c>
      <c r="AH83" s="145">
        <f t="shared" ref="AH82:AH83" si="47">IF(AF83&lt;&gt;"",(O83/AF83+K83)*AG83,"")</f>
        <v>-532.12833227816952</v>
      </c>
    </row>
    <row r="84" spans="1:34" s="47" customFormat="1" x14ac:dyDescent="0.2">
      <c r="A84" s="50"/>
      <c r="B84" s="50"/>
      <c r="C84" s="50"/>
      <c r="D84" s="50"/>
      <c r="E84" s="62"/>
      <c r="F84" s="62"/>
      <c r="G84" s="62"/>
      <c r="H84" s="50"/>
      <c r="I84" s="50"/>
      <c r="J84" s="50"/>
      <c r="K84" s="67">
        <v>433241.57958735398</v>
      </c>
      <c r="L84" s="50"/>
      <c r="M84" s="50"/>
      <c r="N84" s="50"/>
      <c r="O84" s="87">
        <v>-700000</v>
      </c>
      <c r="P84" s="50"/>
      <c r="Q84" s="50"/>
      <c r="R84" s="75">
        <v>1.6157267284149486</v>
      </c>
      <c r="S84" s="67"/>
      <c r="T84" s="67"/>
      <c r="U84" s="50"/>
      <c r="V84" s="75"/>
      <c r="W84" s="75"/>
      <c r="X84" s="87">
        <v>-3947.4586756648632</v>
      </c>
      <c r="Y84" s="87">
        <v>-3947.4586756648632</v>
      </c>
      <c r="Z84" s="87">
        <v>-3947.4586756648632</v>
      </c>
      <c r="AA84" s="67">
        <v>0</v>
      </c>
      <c r="AB84" s="50"/>
      <c r="AC84" s="57"/>
      <c r="AE84" s="143"/>
      <c r="AF84" s="143"/>
      <c r="AG84" s="144"/>
      <c r="AH84" s="144"/>
    </row>
    <row r="85" spans="1:34"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c r="AE85" s="143"/>
      <c r="AF85" s="143"/>
      <c r="AG85" s="144"/>
      <c r="AH85" s="144"/>
    </row>
    <row r="86" spans="1:34" s="47" customFormat="1" x14ac:dyDescent="0.2">
      <c r="A86" s="50"/>
      <c r="B86" s="50"/>
      <c r="C86" s="50"/>
      <c r="D86" s="50"/>
      <c r="E86" s="62"/>
      <c r="F86" s="62"/>
      <c r="G86" s="62"/>
      <c r="H86" s="50"/>
      <c r="I86" s="50" t="s">
        <v>87</v>
      </c>
      <c r="J86" s="50"/>
      <c r="K86" s="68">
        <v>433241.57958735398</v>
      </c>
      <c r="L86" s="51"/>
      <c r="M86" s="51"/>
      <c r="N86" s="51"/>
      <c r="O86" s="88">
        <v>-700000</v>
      </c>
      <c r="P86" s="51"/>
      <c r="Q86" s="51"/>
      <c r="R86" s="76">
        <v>1.6157267284149486</v>
      </c>
      <c r="S86" s="68"/>
      <c r="T86" s="68"/>
      <c r="U86" s="51"/>
      <c r="V86" s="76"/>
      <c r="W86" s="76"/>
      <c r="X86" s="88">
        <v>-3947.4586756648632</v>
      </c>
      <c r="Y86" s="88">
        <v>-3947.4586756648632</v>
      </c>
      <c r="Z86" s="88">
        <v>-3947.4586756648632</v>
      </c>
      <c r="AA86" s="68">
        <v>0</v>
      </c>
      <c r="AB86" s="51"/>
      <c r="AC86" s="57"/>
      <c r="AE86" s="143"/>
      <c r="AF86" s="143"/>
      <c r="AG86" s="144"/>
      <c r="AH86" s="146">
        <f>SUM(AH82:AH83)</f>
        <v>-2610.3990938685065</v>
      </c>
    </row>
    <row r="87" spans="1:34"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c r="AE87" s="143"/>
      <c r="AF87" s="143"/>
      <c r="AG87" s="144"/>
      <c r="AH87" s="144"/>
    </row>
    <row r="88" spans="1:34" s="47" customFormat="1" x14ac:dyDescent="0.2">
      <c r="A88" s="52"/>
      <c r="B88" s="52"/>
      <c r="C88" s="52"/>
      <c r="D88" s="52"/>
      <c r="E88" s="63"/>
      <c r="F88" s="63"/>
      <c r="G88" s="63"/>
      <c r="H88" s="52"/>
      <c r="I88" s="52"/>
      <c r="J88" s="52"/>
      <c r="K88" s="69"/>
      <c r="L88" s="52"/>
      <c r="M88" s="52"/>
      <c r="N88" s="52"/>
      <c r="O88" s="69"/>
      <c r="P88" s="52"/>
      <c r="Q88" s="52"/>
      <c r="R88" s="80" t="s">
        <v>88</v>
      </c>
      <c r="S88" s="69"/>
      <c r="T88" s="69"/>
      <c r="U88" s="52"/>
      <c r="V88" s="76"/>
      <c r="W88" s="76"/>
      <c r="X88" s="88">
        <v>-200687.79703966994</v>
      </c>
      <c r="Y88" s="88">
        <v>-200687.79703966994</v>
      </c>
      <c r="Z88" s="88">
        <v>-200687.79703966994</v>
      </c>
      <c r="AA88" s="68">
        <v>0</v>
      </c>
      <c r="AB88" s="51"/>
      <c r="AC88" s="58"/>
      <c r="AE88" s="143"/>
      <c r="AF88" s="143"/>
      <c r="AG88" s="144"/>
      <c r="AH88" s="146">
        <f>+AH26+AH38+AH50+AH58+AH73+AH80+AH86</f>
        <v>148044.95442065521</v>
      </c>
    </row>
    <row r="89" spans="1:34" x14ac:dyDescent="0.2">
      <c r="A89" s="53"/>
      <c r="B89" s="53"/>
      <c r="C89" s="53"/>
      <c r="D89" s="53"/>
      <c r="E89" s="59"/>
      <c r="F89" s="59"/>
      <c r="G89" s="59"/>
      <c r="H89" s="53"/>
      <c r="I89" s="53"/>
      <c r="J89" s="53"/>
      <c r="K89" s="64"/>
      <c r="L89" s="53"/>
      <c r="M89" s="53"/>
      <c r="N89" s="53"/>
      <c r="O89" s="64"/>
      <c r="P89" s="53"/>
      <c r="Q89" s="53"/>
      <c r="R89" s="72"/>
      <c r="S89" s="64"/>
      <c r="T89" s="64"/>
      <c r="U89" s="53"/>
      <c r="V89" s="72"/>
      <c r="W89" s="72"/>
      <c r="X89" s="64"/>
      <c r="Y89" s="64"/>
      <c r="Z89" s="64"/>
      <c r="AA89" s="64"/>
      <c r="AB89" s="53"/>
      <c r="AC89" s="54"/>
    </row>
    <row r="90" spans="1:34" x14ac:dyDescent="0.2">
      <c r="D90"/>
      <c r="P90"/>
      <c r="R90" s="77"/>
      <c r="S90" s="40"/>
      <c r="T90" s="40"/>
      <c r="AC90" s="32"/>
    </row>
    <row r="91" spans="1:34" x14ac:dyDescent="0.2">
      <c r="D91"/>
      <c r="P91"/>
      <c r="R91" s="77"/>
      <c r="S91" s="40"/>
      <c r="T91" s="40"/>
      <c r="AC91" s="32"/>
    </row>
    <row r="92" spans="1:34" x14ac:dyDescent="0.2">
      <c r="D92"/>
      <c r="P92"/>
      <c r="R92" s="77"/>
      <c r="S92" s="40"/>
      <c r="T92" s="40"/>
      <c r="AC92" s="32"/>
    </row>
    <row r="93" spans="1:34" x14ac:dyDescent="0.2">
      <c r="D93"/>
      <c r="P93"/>
      <c r="R93" s="77"/>
      <c r="S93" s="40"/>
      <c r="T93" s="40"/>
      <c r="AC93" s="32"/>
    </row>
    <row r="94" spans="1:34" x14ac:dyDescent="0.2">
      <c r="D94"/>
      <c r="P94"/>
      <c r="R94" s="77"/>
      <c r="S94" s="40"/>
      <c r="T94" s="40"/>
      <c r="AC94" s="32"/>
    </row>
    <row r="95" spans="1:34" x14ac:dyDescent="0.2">
      <c r="D95"/>
      <c r="P95"/>
      <c r="R95" s="77"/>
      <c r="S95" s="40"/>
      <c r="T95" s="40"/>
      <c r="AC95" s="32"/>
    </row>
    <row r="96" spans="1:34"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D1011"/>
      <c r="P1011"/>
      <c r="R1011" s="77"/>
      <c r="S1011" s="40"/>
      <c r="T1011" s="40"/>
      <c r="AC1011" s="32"/>
    </row>
    <row r="1012" spans="4:29" x14ac:dyDescent="0.2">
      <c r="D1012"/>
      <c r="P1012"/>
      <c r="R1012" s="77"/>
      <c r="S1012" s="40"/>
      <c r="T1012" s="40"/>
      <c r="AC1012" s="32"/>
    </row>
    <row r="1013" spans="4:29" x14ac:dyDescent="0.2">
      <c r="D1013"/>
      <c r="P1013"/>
      <c r="R1013" s="77"/>
      <c r="S1013" s="40"/>
      <c r="T1013" s="40"/>
      <c r="AC1013" s="32"/>
    </row>
    <row r="1014" spans="4:29" x14ac:dyDescent="0.2">
      <c r="D1014"/>
      <c r="P1014"/>
      <c r="R1014" s="77"/>
      <c r="S1014" s="40"/>
      <c r="T1014" s="40"/>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row r="100012" spans="29:29" x14ac:dyDescent="0.2">
      <c r="AC100012" s="32"/>
    </row>
    <row r="100013" spans="29:29" x14ac:dyDescent="0.2">
      <c r="AC100013" s="32"/>
    </row>
    <row r="100014" spans="29:29" x14ac:dyDescent="0.2">
      <c r="AC100014" s="32"/>
    </row>
    <row r="100015" spans="29:29" x14ac:dyDescent="0.2">
      <c r="AC100015" s="32"/>
    </row>
  </sheetData>
  <mergeCells count="26">
    <mergeCell ref="P13:P15"/>
    <mergeCell ref="AE13:AE15"/>
    <mergeCell ref="AF13:AF15"/>
    <mergeCell ref="AG13:AG15"/>
    <mergeCell ref="AH13:AH15"/>
    <mergeCell ref="I13:I15"/>
    <mergeCell ref="N13:O15"/>
    <mergeCell ref="G13:G15"/>
    <mergeCell ref="L13:L15"/>
    <mergeCell ref="M13:M15"/>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28" t="s">
        <v>22</v>
      </c>
      <c r="B2" s="129"/>
      <c r="C2" s="129"/>
      <c r="D2" s="26"/>
      <c r="E2" s="26"/>
      <c r="F2" s="25"/>
      <c r="G2" s="27"/>
      <c r="H2" s="27"/>
      <c r="I2" s="27"/>
      <c r="J2" s="27"/>
    </row>
    <row r="3" spans="1:10" s="7" customFormat="1" ht="15.75" x14ac:dyDescent="0.25">
      <c r="A3" s="130"/>
      <c r="B3" s="130"/>
      <c r="C3" s="130"/>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2021-05-05T15:13:40Z</dcterms:modified>
</cp:coreProperties>
</file>