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8_{4C4362B4-C7B2-4BBE-A70E-6CC8021B86DC}"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Valuation!$A$1:$AA$95</definedName>
  </definedNames>
  <calcPr calcId="181029" calcOnSave="0"/>
</workbook>
</file>

<file path=xl/calcChain.xml><?xml version="1.0" encoding="utf-8"?>
<calcChain xmlns="http://schemas.openxmlformats.org/spreadsheetml/2006/main">
  <c r="AH95" i="1" l="1"/>
  <c r="AH93" i="1"/>
  <c r="AH87" i="1"/>
  <c r="AH80" i="1"/>
  <c r="AH64" i="1"/>
  <c r="AH56" i="1"/>
  <c r="AH44" i="1"/>
  <c r="AH29" i="1"/>
  <c r="AH79" i="1"/>
  <c r="AH81" i="1"/>
  <c r="AE90" i="1"/>
  <c r="AF90" i="1" s="1"/>
  <c r="AE89" i="1"/>
  <c r="AF89" i="1" s="1"/>
  <c r="AE84" i="1"/>
  <c r="AF84" i="1" s="1"/>
  <c r="AE83" i="1"/>
  <c r="AF83" i="1" s="1"/>
  <c r="AE82" i="1"/>
  <c r="AF82" i="1" s="1"/>
  <c r="AE77" i="1"/>
  <c r="AF77" i="1" s="1"/>
  <c r="AE76" i="1"/>
  <c r="AF76" i="1" s="1"/>
  <c r="AE73" i="1"/>
  <c r="AF73" i="1" s="1"/>
  <c r="AE72" i="1"/>
  <c r="AF72" i="1" s="1"/>
  <c r="AE71" i="1"/>
  <c r="AF71" i="1" s="1"/>
  <c r="AE70" i="1"/>
  <c r="AF70" i="1" s="1"/>
  <c r="AE69" i="1"/>
  <c r="AF69" i="1" s="1"/>
  <c r="AE68" i="1"/>
  <c r="AF68" i="1" s="1"/>
  <c r="AE67" i="1"/>
  <c r="AF67" i="1" s="1"/>
  <c r="AE66" i="1"/>
  <c r="AF66" i="1" s="1"/>
  <c r="AE61" i="1"/>
  <c r="AF61" i="1" s="1"/>
  <c r="AE58" i="1"/>
  <c r="AF58" i="1" s="1"/>
  <c r="AE53" i="1"/>
  <c r="AF53" i="1" s="1"/>
  <c r="AE50" i="1"/>
  <c r="AF50" i="1" s="1"/>
  <c r="AE49" i="1"/>
  <c r="AF49" i="1" s="1"/>
  <c r="AE48" i="1"/>
  <c r="AF48" i="1" s="1"/>
  <c r="AE47" i="1"/>
  <c r="AF47" i="1" s="1"/>
  <c r="AE46" i="1"/>
  <c r="AF46" i="1" s="1"/>
  <c r="AE41" i="1"/>
  <c r="AF41" i="1" s="1"/>
  <c r="AE40" i="1"/>
  <c r="AF40" i="1" s="1"/>
  <c r="AE37" i="1"/>
  <c r="AF37" i="1" s="1"/>
  <c r="AE36" i="1"/>
  <c r="AF36" i="1" s="1"/>
  <c r="AE35" i="1"/>
  <c r="AF35" i="1" s="1"/>
  <c r="AE34" i="1"/>
  <c r="AF34" i="1" s="1"/>
  <c r="AE33" i="1"/>
  <c r="AF33" i="1" s="1"/>
  <c r="AE32" i="1"/>
  <c r="AF32" i="1" s="1"/>
  <c r="AE26" i="1"/>
  <c r="AF26" i="1" s="1"/>
  <c r="AE79" i="1"/>
  <c r="AF79" i="1" s="1"/>
  <c r="AE78" i="1"/>
  <c r="AF78" i="1" s="1"/>
  <c r="AE75" i="1"/>
  <c r="AF75" i="1" s="1"/>
  <c r="AE65" i="1"/>
  <c r="AF65" i="1" s="1"/>
  <c r="AE64" i="1"/>
  <c r="AF64" i="1" s="1"/>
  <c r="AE63" i="1"/>
  <c r="AF63" i="1" s="1"/>
  <c r="AE62" i="1"/>
  <c r="AF62" i="1" s="1"/>
  <c r="AE60" i="1"/>
  <c r="AF60" i="1" s="1"/>
  <c r="AE59" i="1"/>
  <c r="AF59" i="1" s="1"/>
  <c r="AE55" i="1"/>
  <c r="AF55" i="1" s="1"/>
  <c r="AE44" i="1"/>
  <c r="AF44" i="1" s="1"/>
  <c r="AE31" i="1"/>
  <c r="AF31" i="1" s="1"/>
  <c r="AE29" i="1"/>
  <c r="AF29" i="1" s="1"/>
  <c r="AE25" i="1"/>
  <c r="AF25" i="1" s="1"/>
  <c r="AH25" i="1" s="1"/>
  <c r="AE24" i="1"/>
  <c r="AF24" i="1" s="1"/>
  <c r="AE23" i="1"/>
  <c r="AF23" i="1" s="1"/>
  <c r="AE22" i="1"/>
  <c r="AF22" i="1" s="1"/>
  <c r="AE21" i="1"/>
  <c r="AF21" i="1" s="1"/>
  <c r="AE20" i="1"/>
  <c r="AF20" i="1" s="1"/>
  <c r="AE19" i="1"/>
  <c r="AF19" i="1" s="1"/>
  <c r="AE18" i="1"/>
  <c r="AF18" i="1" s="1"/>
  <c r="AE17" i="1"/>
  <c r="AF17" i="1" s="1"/>
  <c r="AG89" i="1" l="1"/>
  <c r="AH89" i="1" s="1"/>
  <c r="AG90" i="1"/>
  <c r="AH90" i="1" s="1"/>
  <c r="AG84" i="1"/>
  <c r="AH84" i="1" s="1"/>
  <c r="AG82" i="1"/>
  <c r="AH82" i="1"/>
  <c r="AG83" i="1"/>
  <c r="AH83" i="1" s="1"/>
  <c r="AG76" i="1"/>
  <c r="AH76" i="1" s="1"/>
  <c r="AG77" i="1"/>
  <c r="AH77" i="1" s="1"/>
  <c r="AH67" i="1"/>
  <c r="AG67" i="1"/>
  <c r="AG72" i="1"/>
  <c r="AH72" i="1" s="1"/>
  <c r="AG68" i="1"/>
  <c r="AH68" i="1" s="1"/>
  <c r="AG70" i="1"/>
  <c r="AH70" i="1" s="1"/>
  <c r="AH66" i="1"/>
  <c r="AG66" i="1"/>
  <c r="AH69" i="1"/>
  <c r="AG69" i="1"/>
  <c r="AG71" i="1"/>
  <c r="AH71" i="1" s="1"/>
  <c r="AG73" i="1"/>
  <c r="AH73" i="1" s="1"/>
  <c r="AG61" i="1"/>
  <c r="AH61" i="1" s="1"/>
  <c r="AG58" i="1"/>
  <c r="AH58" i="1" s="1"/>
  <c r="AG53" i="1"/>
  <c r="AH53" i="1" s="1"/>
  <c r="AG50" i="1"/>
  <c r="AH50" i="1" s="1"/>
  <c r="AG49" i="1"/>
  <c r="AH49" i="1" s="1"/>
  <c r="AG47" i="1"/>
  <c r="AH47" i="1" s="1"/>
  <c r="AG48" i="1"/>
  <c r="AH48" i="1" s="1"/>
  <c r="AG46" i="1"/>
  <c r="AH46" i="1" s="1"/>
  <c r="AG41" i="1"/>
  <c r="AH41" i="1" s="1"/>
  <c r="AG40" i="1"/>
  <c r="AH40" i="1" s="1"/>
  <c r="AG37" i="1"/>
  <c r="AH37" i="1" s="1"/>
  <c r="AG32" i="1"/>
  <c r="AH32" i="1" s="1"/>
  <c r="AG33" i="1"/>
  <c r="AH33" i="1" s="1"/>
  <c r="AG36" i="1"/>
  <c r="AH36" i="1" s="1"/>
  <c r="AG34" i="1"/>
  <c r="AH34" i="1" s="1"/>
  <c r="AG35" i="1"/>
  <c r="AH35" i="1" s="1"/>
  <c r="AG26" i="1"/>
  <c r="AH26" i="1" s="1"/>
  <c r="AG18" i="1"/>
  <c r="AH18" i="1" s="1"/>
  <c r="AG19" i="1"/>
  <c r="AH19" i="1" s="1"/>
  <c r="AG20" i="1"/>
  <c r="AH20" i="1" s="1"/>
  <c r="AH75" i="1"/>
  <c r="AG75" i="1"/>
  <c r="AG21" i="1"/>
  <c r="AH21" i="1" s="1"/>
  <c r="AG55" i="1"/>
  <c r="AH55" i="1"/>
  <c r="AG65" i="1"/>
  <c r="AH65" i="1"/>
  <c r="AG64" i="1"/>
  <c r="AG29" i="1"/>
  <c r="AG63" i="1"/>
  <c r="AH63" i="1"/>
  <c r="AG22" i="1"/>
  <c r="AH22" i="1" s="1"/>
  <c r="AG23" i="1"/>
  <c r="AH23" i="1" s="1"/>
  <c r="AG59" i="1"/>
  <c r="AH59" i="1"/>
  <c r="AG78" i="1"/>
  <c r="AH78" i="1"/>
  <c r="AH24" i="1"/>
  <c r="AG24" i="1"/>
  <c r="AH60" i="1"/>
  <c r="AG60" i="1"/>
  <c r="AG79" i="1"/>
  <c r="AG17" i="1"/>
  <c r="AH17" i="1" s="1"/>
  <c r="AG31" i="1"/>
  <c r="AH31" i="1" s="1"/>
  <c r="AH62" i="1"/>
  <c r="AG62" i="1"/>
  <c r="AG25" i="1"/>
  <c r="AG44" i="1"/>
</calcChain>
</file>

<file path=xl/sharedStrings.xml><?xml version="1.0" encoding="utf-8"?>
<sst xmlns="http://schemas.openxmlformats.org/spreadsheetml/2006/main" count="452" uniqueCount="107">
  <si>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</si>
  <si>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</si>
  <si>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</si>
  <si>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</si>
  <si>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</si>
  <si>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</si>
  <si>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</si>
  <si>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</si>
  <si>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</si>
  <si>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</si>
  <si>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</si>
  <si>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</si>
  <si>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</si>
  <si>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</si>
  <si>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</si>
  <si>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</si>
  <si>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</si>
  <si>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</si>
  <si>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</si>
  <si>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</si>
  <si>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</si>
  <si>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</si>
  <si>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31/05/2021</t>
  </si>
  <si>
    <t>Calculation Date: 01/06/2021 11:27:57</t>
  </si>
  <si>
    <t>260-D</t>
  </si>
  <si>
    <t>New Hedge</t>
  </si>
  <si>
    <t>CACIB</t>
  </si>
  <si>
    <t>BUY</t>
  </si>
  <si>
    <t>FORWARD</t>
  </si>
  <si>
    <t>EUR</t>
  </si>
  <si>
    <t>AED</t>
  </si>
  <si>
    <t>EURAED</t>
  </si>
  <si>
    <t>SELL</t>
  </si>
  <si>
    <t>271-D</t>
  </si>
  <si>
    <t>283-D</t>
  </si>
  <si>
    <t>BNP</t>
  </si>
  <si>
    <t>305-D</t>
  </si>
  <si>
    <t>287-D</t>
  </si>
  <si>
    <t>292-D</t>
  </si>
  <si>
    <t>301-D</t>
  </si>
  <si>
    <t>SG</t>
  </si>
  <si>
    <t>310-D</t>
  </si>
  <si>
    <t>270-D</t>
  </si>
  <si>
    <t>CHF</t>
  </si>
  <si>
    <t>EURCHF</t>
  </si>
  <si>
    <t>272-D</t>
  </si>
  <si>
    <t>281-D</t>
  </si>
  <si>
    <t>286-D</t>
  </si>
  <si>
    <t>299-D</t>
  </si>
  <si>
    <t>HYPO</t>
  </si>
  <si>
    <t>304-D</t>
  </si>
  <si>
    <t>306-D</t>
  </si>
  <si>
    <t>307-D</t>
  </si>
  <si>
    <t>308-D</t>
  </si>
  <si>
    <t>266-D</t>
  </si>
  <si>
    <t>KBC</t>
  </si>
  <si>
    <t>CZK</t>
  </si>
  <si>
    <t>EURCZK</t>
  </si>
  <si>
    <t>274-D</t>
  </si>
  <si>
    <t>285-D</t>
  </si>
  <si>
    <t>ING</t>
  </si>
  <si>
    <t>300-D</t>
  </si>
  <si>
    <t>302-D</t>
  </si>
  <si>
    <t>291-D</t>
  </si>
  <si>
    <t>265-D</t>
  </si>
  <si>
    <t>PLN</t>
  </si>
  <si>
    <t>EURPLN</t>
  </si>
  <si>
    <t>275-D</t>
  </si>
  <si>
    <t>282-D</t>
  </si>
  <si>
    <t>280-D</t>
  </si>
  <si>
    <t>284-D</t>
  </si>
  <si>
    <t>289-D</t>
  </si>
  <si>
    <t>298-D</t>
  </si>
  <si>
    <t>303-D</t>
  </si>
  <si>
    <t>312-D</t>
  </si>
  <si>
    <t>293-D</t>
  </si>
  <si>
    <t>279-D</t>
  </si>
  <si>
    <t>RUB</t>
  </si>
  <si>
    <t>EURRUB</t>
  </si>
  <si>
    <t>296-D</t>
  </si>
  <si>
    <t>297-D</t>
  </si>
  <si>
    <t>273-D</t>
  </si>
  <si>
    <t>SGD</t>
  </si>
  <si>
    <t>EURSGD</t>
  </si>
  <si>
    <t>276-D</t>
  </si>
  <si>
    <t>TOTAL EURAED</t>
  </si>
  <si>
    <t>TOTAL EURCHF</t>
  </si>
  <si>
    <t>TOTAL EURCZK</t>
  </si>
  <si>
    <t>TOTAL EURPLN</t>
  </si>
  <si>
    <t>TOTAL EURRUB</t>
  </si>
  <si>
    <t>TOTAL EURSGD</t>
  </si>
  <si>
    <t>GRAND TOTAL</t>
  </si>
  <si>
    <t>309-D</t>
  </si>
  <si>
    <t>Natixis</t>
  </si>
  <si>
    <t>HRK</t>
  </si>
  <si>
    <t>EURHRK</t>
  </si>
  <si>
    <t>294-D</t>
  </si>
  <si>
    <t>TOTAL EURHRK</t>
  </si>
  <si>
    <t>EURUSD</t>
  </si>
  <si>
    <t>EURBHD</t>
  </si>
  <si>
    <t>CNYUSD</t>
  </si>
  <si>
    <t>EURMXN</t>
  </si>
  <si>
    <t>Spot conso</t>
  </si>
  <si>
    <t>Forward conso</t>
  </si>
  <si>
    <t>Discount factor</t>
  </si>
  <si>
    <t>Valo Conso</t>
  </si>
  <si>
    <t>FX Portfolio Valuation - ORPEA +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</si>
</sst>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5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3" fontId="54" fillId="0" borderId="0" xfId="0" applyNumberFormat="1" applyFont="1" applyFill="1" applyAlignment="1">
      <alignment horizontal="center" vertical="center"/>
    </xf>
    <xf numFmtId="0" fontId="0" fillId="0" borderId="0" xfId="0" applyFill="1"/>
    <xf numFmtId="0" fontId="0" fillId="0" borderId="0" xfId="0" applyFill="1" applyAlignment="1">
      <alignment horizontal="center"/>
    </xf>
    <xf numFmtId="166" fontId="0" fillId="0" borderId="0" xfId="0" applyNumberFormat="1" applyFill="1"/>
    <xf numFmtId="164" fontId="0" fillId="0" borderId="0" xfId="0" applyNumberFormat="1" applyFill="1"/>
    <xf numFmtId="169" fontId="0" fillId="0" borderId="0" xfId="0" applyNumberFormat="1" applyFill="1" applyAlignment="1">
      <alignment horizontal="center"/>
    </xf>
    <xf numFmtId="164" fontId="0" fillId="0" borderId="0" xfId="0" applyNumberFormat="1" applyFill="1" applyAlignment="1">
      <alignment horizontal="center"/>
    </xf>
    <xf numFmtId="169" fontId="0" fillId="0" borderId="0" xfId="0" applyNumberFormat="1" applyFill="1"/>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48E06136-0DF9-4C93-8F73-22AC3BBA65F4}"/>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5"/>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57" customWidth="1"/>
    <col min="34" max="34" width="13.140625" style="157" bestFit="1" customWidth="1"/>
  </cols>
  <sheetData>
    <row r="1" spans="1:34" s="3" customFormat="1" ht="30" x14ac:dyDescent="0.4">
      <c r="A1" s="1" t="s">
        <v>106</v>
      </c>
      <c r="B1" s="2"/>
      <c r="C1" s="2"/>
      <c r="D1" s="4"/>
      <c r="E1" s="35"/>
      <c r="F1" s="35"/>
      <c r="G1" s="35"/>
      <c r="H1" s="2"/>
      <c r="I1" s="2"/>
      <c r="J1" s="2"/>
      <c r="K1" s="38"/>
      <c r="L1" s="2"/>
      <c r="M1" s="2"/>
      <c r="N1" s="2"/>
      <c r="O1" s="38"/>
      <c r="P1" s="38"/>
      <c r="Q1" s="2"/>
      <c r="R1" s="78"/>
      <c r="S1" s="82"/>
      <c r="T1" s="82"/>
      <c r="U1" s="5"/>
      <c r="V1" s="70"/>
      <c r="W1" s="70"/>
      <c r="X1" s="41"/>
      <c r="Y1" s="41"/>
      <c r="Z1" s="41"/>
      <c r="AA1" s="41"/>
      <c r="AE1" s="141" t="s">
        <v>98</v>
      </c>
      <c r="AF1" s="142">
        <v>1.2201</v>
      </c>
      <c r="AG1" s="143"/>
      <c r="AH1" s="144"/>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141" t="s">
        <v>57</v>
      </c>
      <c r="AF2" s="145">
        <v>25.454000000000001</v>
      </c>
      <c r="AG2" s="146"/>
      <c r="AH2" s="144"/>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141" t="s">
        <v>66</v>
      </c>
      <c r="AF3" s="142">
        <v>4.4855999999999998</v>
      </c>
      <c r="AG3" s="147"/>
      <c r="AH3" s="144"/>
    </row>
    <row r="4" spans="1:34"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141" t="s">
        <v>44</v>
      </c>
      <c r="AF4" s="142">
        <v>1.0982000000000001</v>
      </c>
      <c r="AG4" s="147"/>
      <c r="AH4" s="144"/>
    </row>
    <row r="5" spans="1:34"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141" t="s">
        <v>83</v>
      </c>
      <c r="AF5" s="142">
        <v>1.613</v>
      </c>
      <c r="AG5" s="147"/>
      <c r="AH5" s="144"/>
    </row>
    <row r="6" spans="1:34"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141" t="s">
        <v>99</v>
      </c>
      <c r="AF6" s="142">
        <v>0.46100000000000002</v>
      </c>
      <c r="AG6" s="147"/>
      <c r="AH6" s="144"/>
    </row>
    <row r="7" spans="1:34" s="7" customFormat="1" ht="15.75"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141" t="s">
        <v>78</v>
      </c>
      <c r="AF7" s="142">
        <v>89.534999999999997</v>
      </c>
      <c r="AG7" s="147"/>
      <c r="AH7" s="144"/>
    </row>
    <row r="8" spans="1:34" s="7" customFormat="1" ht="15.75"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141" t="s">
        <v>31</v>
      </c>
      <c r="AF8" s="142">
        <v>4.4916</v>
      </c>
      <c r="AG8" s="147"/>
      <c r="AH8" s="144"/>
    </row>
    <row r="9" spans="1:34" s="7" customFormat="1" ht="15.75" x14ac:dyDescent="0.25">
      <c r="A9" s="6"/>
      <c r="B9" s="11"/>
      <c r="C9" s="11"/>
      <c r="D9" s="12"/>
      <c r="E9" s="36"/>
      <c r="F9" s="36"/>
      <c r="G9" s="36"/>
      <c r="H9" s="9"/>
      <c r="I9" s="9"/>
      <c r="J9" s="9"/>
      <c r="K9" s="39"/>
      <c r="L9" s="9"/>
      <c r="M9" s="9"/>
      <c r="N9" s="9"/>
      <c r="O9" s="39"/>
      <c r="P9" s="39"/>
      <c r="Q9" s="9"/>
      <c r="R9" s="79"/>
      <c r="S9" s="83"/>
      <c r="T9" s="83"/>
      <c r="U9" s="10"/>
      <c r="V9" s="71"/>
      <c r="W9" s="71"/>
      <c r="X9" s="42"/>
      <c r="Y9" s="42"/>
      <c r="Z9" s="42"/>
      <c r="AA9" s="42"/>
      <c r="AC9" s="11"/>
      <c r="AE9" s="141" t="s">
        <v>95</v>
      </c>
      <c r="AF9" s="142">
        <v>7.5061999999999998</v>
      </c>
      <c r="AG9" s="147"/>
      <c r="AH9" s="144"/>
    </row>
    <row r="10" spans="1:34" s="7" customFormat="1" ht="15.75" x14ac:dyDescent="0.25">
      <c r="A10" s="6"/>
      <c r="B10" s="11"/>
      <c r="C10" s="11"/>
      <c r="D10" s="12"/>
      <c r="E10" s="36"/>
      <c r="F10" s="36"/>
      <c r="G10" s="36"/>
      <c r="H10" s="9"/>
      <c r="I10" s="9"/>
      <c r="J10" s="9"/>
      <c r="K10" s="39"/>
      <c r="L10" s="9"/>
      <c r="M10" s="9"/>
      <c r="N10" s="9"/>
      <c r="O10" s="39"/>
      <c r="P10" s="39"/>
      <c r="Q10" s="9"/>
      <c r="R10" s="79"/>
      <c r="S10" s="83"/>
      <c r="T10" s="83"/>
      <c r="U10" s="10"/>
      <c r="V10" s="71"/>
      <c r="W10" s="71"/>
      <c r="X10" s="42"/>
      <c r="Y10" s="42"/>
      <c r="Z10" s="42"/>
      <c r="AA10" s="42"/>
      <c r="AC10" s="11"/>
      <c r="AE10" s="141" t="s">
        <v>100</v>
      </c>
      <c r="AF10" s="142">
        <v>0.15692999999999999</v>
      </c>
      <c r="AG10" s="147"/>
      <c r="AH10" s="144"/>
    </row>
    <row r="11" spans="1:34" s="7" customFormat="1" ht="15.75" x14ac:dyDescent="0.25">
      <c r="B11" s="13"/>
      <c r="C11" s="13"/>
      <c r="D11" s="12"/>
      <c r="E11" s="36"/>
      <c r="F11" s="36"/>
      <c r="G11" s="36"/>
      <c r="H11" s="9"/>
      <c r="I11" s="9"/>
      <c r="J11" s="9"/>
      <c r="K11" s="39"/>
      <c r="L11" s="9"/>
      <c r="M11" s="9"/>
      <c r="N11" s="9"/>
      <c r="O11" s="39"/>
      <c r="P11" s="39"/>
      <c r="Q11" s="9"/>
      <c r="R11" s="79"/>
      <c r="S11" s="83"/>
      <c r="T11" s="83"/>
      <c r="U11" s="10"/>
      <c r="V11" s="71"/>
      <c r="W11" s="71"/>
      <c r="X11" s="42"/>
      <c r="Y11" s="42"/>
      <c r="Z11" s="42"/>
      <c r="AA11" s="42"/>
      <c r="AC11" s="13"/>
      <c r="AE11" s="141" t="s">
        <v>101</v>
      </c>
      <c r="AF11" s="142">
        <v>24.313099999999999</v>
      </c>
      <c r="AG11" s="147"/>
      <c r="AH11" s="144"/>
    </row>
    <row r="12" spans="1:34" s="7" customFormat="1" ht="15.75"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c r="AE12" s="144"/>
      <c r="AF12" s="144"/>
      <c r="AG12" s="143"/>
      <c r="AH12" s="144"/>
    </row>
    <row r="13" spans="1:34" s="14" customFormat="1" x14ac:dyDescent="0.2">
      <c r="A13" s="127" t="s">
        <v>0</v>
      </c>
      <c r="B13" s="130" t="s">
        <v>1</v>
      </c>
      <c r="C13" s="130" t="s">
        <v>2</v>
      </c>
      <c r="D13" s="130" t="s">
        <v>3</v>
      </c>
      <c r="E13" s="124" t="s">
        <v>4</v>
      </c>
      <c r="F13" s="124" t="s">
        <v>5</v>
      </c>
      <c r="G13" s="124" t="s">
        <v>6</v>
      </c>
      <c r="H13" s="118" t="s">
        <v>7</v>
      </c>
      <c r="I13" s="115" t="s">
        <v>8</v>
      </c>
      <c r="J13" s="118" t="s">
        <v>9</v>
      </c>
      <c r="K13" s="119"/>
      <c r="L13" s="118" t="s">
        <v>7</v>
      </c>
      <c r="M13" s="115" t="s">
        <v>8</v>
      </c>
      <c r="N13" s="118" t="s">
        <v>10</v>
      </c>
      <c r="O13" s="119"/>
      <c r="P13" s="115" t="s">
        <v>20</v>
      </c>
      <c r="Q13" s="118" t="s">
        <v>11</v>
      </c>
      <c r="R13" s="119"/>
      <c r="S13" s="118" t="s">
        <v>19</v>
      </c>
      <c r="T13" s="119"/>
      <c r="U13" s="45"/>
      <c r="V13" s="131" t="s">
        <v>12</v>
      </c>
      <c r="W13" s="132"/>
      <c r="X13" s="132"/>
      <c r="Y13" s="132"/>
      <c r="Z13" s="132"/>
      <c r="AA13" s="133"/>
      <c r="AC13" s="130" t="s">
        <v>18</v>
      </c>
      <c r="AE13" s="148" t="s">
        <v>102</v>
      </c>
      <c r="AF13" s="148" t="s">
        <v>103</v>
      </c>
      <c r="AG13" s="148" t="s">
        <v>104</v>
      </c>
      <c r="AH13" s="148" t="s">
        <v>105</v>
      </c>
    </row>
    <row r="14" spans="1:34" s="14" customFormat="1" x14ac:dyDescent="0.2">
      <c r="A14" s="128"/>
      <c r="B14" s="130"/>
      <c r="C14" s="130"/>
      <c r="D14" s="130"/>
      <c r="E14" s="125"/>
      <c r="F14" s="125"/>
      <c r="G14" s="125"/>
      <c r="H14" s="120"/>
      <c r="I14" s="116"/>
      <c r="J14" s="120"/>
      <c r="K14" s="121"/>
      <c r="L14" s="120"/>
      <c r="M14" s="116"/>
      <c r="N14" s="120"/>
      <c r="O14" s="121"/>
      <c r="P14" s="116"/>
      <c r="Q14" s="120"/>
      <c r="R14" s="121"/>
      <c r="S14" s="120"/>
      <c r="T14" s="121"/>
      <c r="U14" s="45"/>
      <c r="V14" s="134" t="s">
        <v>13</v>
      </c>
      <c r="W14" s="134" t="s">
        <v>14</v>
      </c>
      <c r="X14" s="131" t="s">
        <v>29</v>
      </c>
      <c r="Y14" s="132"/>
      <c r="Z14" s="132"/>
      <c r="AA14" s="133"/>
      <c r="AC14" s="130"/>
      <c r="AE14" s="149"/>
      <c r="AF14" s="149"/>
      <c r="AG14" s="149"/>
      <c r="AH14" s="149"/>
    </row>
    <row r="15" spans="1:34" s="14" customFormat="1" x14ac:dyDescent="0.2">
      <c r="A15" s="129"/>
      <c r="B15" s="130"/>
      <c r="C15" s="130"/>
      <c r="D15" s="130"/>
      <c r="E15" s="126"/>
      <c r="F15" s="126"/>
      <c r="G15" s="126"/>
      <c r="H15" s="122"/>
      <c r="I15" s="117"/>
      <c r="J15" s="122"/>
      <c r="K15" s="123"/>
      <c r="L15" s="122"/>
      <c r="M15" s="117"/>
      <c r="N15" s="122"/>
      <c r="O15" s="123"/>
      <c r="P15" s="117"/>
      <c r="Q15" s="122"/>
      <c r="R15" s="123"/>
      <c r="S15" s="122"/>
      <c r="T15" s="123"/>
      <c r="U15" s="45"/>
      <c r="V15" s="135"/>
      <c r="W15" s="135"/>
      <c r="X15" s="136" t="s">
        <v>15</v>
      </c>
      <c r="Y15" s="137"/>
      <c r="Z15" s="44" t="s">
        <v>16</v>
      </c>
      <c r="AA15" s="44" t="s">
        <v>17</v>
      </c>
      <c r="AC15" s="130"/>
      <c r="AE15" s="150"/>
      <c r="AF15" s="150"/>
      <c r="AG15" s="150"/>
      <c r="AH15" s="150"/>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151"/>
      <c r="AF16" s="151"/>
      <c r="AG16" s="152"/>
      <c r="AH16" s="151"/>
    </row>
    <row r="17" spans="1:34" s="46" customFormat="1" x14ac:dyDescent="0.2">
      <c r="A17" s="48">
        <v>2021</v>
      </c>
      <c r="B17" s="48" t="s">
        <v>24</v>
      </c>
      <c r="C17" s="48">
        <v>440</v>
      </c>
      <c r="D17" s="48" t="s">
        <v>26</v>
      </c>
      <c r="E17" s="60">
        <v>44161</v>
      </c>
      <c r="F17" s="60"/>
      <c r="G17" s="60">
        <v>44362</v>
      </c>
      <c r="H17" s="48" t="s">
        <v>27</v>
      </c>
      <c r="I17" s="48" t="s">
        <v>28</v>
      </c>
      <c r="J17" s="48" t="s">
        <v>29</v>
      </c>
      <c r="K17" s="65">
        <v>272514.711252496</v>
      </c>
      <c r="L17" s="48" t="s">
        <v>32</v>
      </c>
      <c r="M17" s="48" t="s">
        <v>28</v>
      </c>
      <c r="N17" s="48" t="s">
        <v>30</v>
      </c>
      <c r="O17" s="85">
        <v>-1200000</v>
      </c>
      <c r="P17" s="48"/>
      <c r="Q17" s="48" t="s">
        <v>31</v>
      </c>
      <c r="R17" s="73">
        <v>4.4034319999999996</v>
      </c>
      <c r="S17" s="65"/>
      <c r="T17" s="65">
        <v>0</v>
      </c>
      <c r="U17" s="48"/>
      <c r="V17" s="73">
        <v>4.4908179533999997</v>
      </c>
      <c r="W17" s="73">
        <v>4.4920636553221174</v>
      </c>
      <c r="X17" s="65">
        <v>5377.9879692176037</v>
      </c>
      <c r="Y17" s="65">
        <v>5377.9879692176037</v>
      </c>
      <c r="Z17" s="65">
        <v>5377.9879692176037</v>
      </c>
      <c r="AA17" s="65">
        <v>0</v>
      </c>
      <c r="AB17" s="48"/>
      <c r="AC17" s="55" t="s">
        <v>25</v>
      </c>
      <c r="AE17" s="153">
        <f>IF(Q17&lt;&gt;"",VLOOKUP(Q17,$AE$1:$AF$11,2,FALSE),"")</f>
        <v>4.4916</v>
      </c>
      <c r="AF17" s="153">
        <f>IF(AE17&lt;&gt;"",AE17+W17-V17,"")</f>
        <v>4.4928457019221186</v>
      </c>
      <c r="AG17" s="154">
        <f>IF(AF17&lt;&gt;"",X17/(O17/W17+K17),"")</f>
        <v>1.0002001511732204</v>
      </c>
      <c r="AH17" s="155">
        <f>IF(AF17&lt;&gt;"",(O17/AF17+K17)*AG17,"")</f>
        <v>5424.496582266157</v>
      </c>
    </row>
    <row r="18" spans="1:34" s="46" customFormat="1" x14ac:dyDescent="0.2">
      <c r="A18" s="48">
        <v>2021</v>
      </c>
      <c r="B18" s="48" t="s">
        <v>33</v>
      </c>
      <c r="C18" s="48">
        <v>460</v>
      </c>
      <c r="D18" s="48" t="s">
        <v>26</v>
      </c>
      <c r="E18" s="60">
        <v>44207</v>
      </c>
      <c r="F18" s="60"/>
      <c r="G18" s="60">
        <v>44362</v>
      </c>
      <c r="H18" s="48" t="s">
        <v>27</v>
      </c>
      <c r="I18" s="48" t="s">
        <v>28</v>
      </c>
      <c r="J18" s="48" t="s">
        <v>29</v>
      </c>
      <c r="K18" s="65">
        <v>489981.32948415901</v>
      </c>
      <c r="L18" s="48" t="s">
        <v>32</v>
      </c>
      <c r="M18" s="48" t="s">
        <v>28</v>
      </c>
      <c r="N18" s="48" t="s">
        <v>30</v>
      </c>
      <c r="O18" s="85">
        <v>-2200000</v>
      </c>
      <c r="P18" s="48"/>
      <c r="Q18" s="48" t="s">
        <v>31</v>
      </c>
      <c r="R18" s="73">
        <v>4.489967</v>
      </c>
      <c r="S18" s="65"/>
      <c r="T18" s="65">
        <v>0</v>
      </c>
      <c r="U18" s="48"/>
      <c r="V18" s="73">
        <v>4.4908179533999997</v>
      </c>
      <c r="W18" s="73">
        <v>4.4920636553221174</v>
      </c>
      <c r="X18" s="65">
        <v>228.74288094294855</v>
      </c>
      <c r="Y18" s="65">
        <v>228.74288094294855</v>
      </c>
      <c r="Z18" s="65">
        <v>228.74288094294855</v>
      </c>
      <c r="AA18" s="65">
        <v>0</v>
      </c>
      <c r="AB18" s="48"/>
      <c r="AC18" s="55" t="s">
        <v>25</v>
      </c>
      <c r="AE18" s="153">
        <f t="shared" ref="AE18:AE23" si="0">IF(Q18&lt;&gt;"",VLOOKUP(Q18,$AE$1:$AF$11,2,FALSE),"")</f>
        <v>4.4916</v>
      </c>
      <c r="AF18" s="153">
        <f t="shared" ref="AF18:AF23" si="1">IF(AE18&lt;&gt;"",AE18+W18-V18,"")</f>
        <v>4.4928457019221186</v>
      </c>
      <c r="AG18" s="154">
        <f t="shared" ref="AG18:AG26" si="2">IF(AF18&lt;&gt;"",X18/(O18/W18+K18),"")</f>
        <v>1.0002001511726071</v>
      </c>
      <c r="AH18" s="155">
        <f t="shared" ref="AH18:AH48" si="3">IF(AF18&lt;&gt;"",(O18/AF18+K18)*AG18,"")</f>
        <v>314.00867153201688</v>
      </c>
    </row>
    <row r="19" spans="1:34" s="46" customFormat="1" x14ac:dyDescent="0.2">
      <c r="A19" s="48">
        <v>2021</v>
      </c>
      <c r="B19" s="48" t="s">
        <v>34</v>
      </c>
      <c r="C19" s="48">
        <v>480</v>
      </c>
      <c r="D19" s="48" t="s">
        <v>35</v>
      </c>
      <c r="E19" s="60">
        <v>44229</v>
      </c>
      <c r="F19" s="60"/>
      <c r="G19" s="60">
        <v>44362</v>
      </c>
      <c r="H19" s="48" t="s">
        <v>27</v>
      </c>
      <c r="I19" s="48" t="s">
        <v>28</v>
      </c>
      <c r="J19" s="48" t="s">
        <v>29</v>
      </c>
      <c r="K19" s="65">
        <v>1579881.6962016099</v>
      </c>
      <c r="L19" s="48" t="s">
        <v>32</v>
      </c>
      <c r="M19" s="48" t="s">
        <v>28</v>
      </c>
      <c r="N19" s="48" t="s">
        <v>30</v>
      </c>
      <c r="O19" s="85">
        <v>-7000000</v>
      </c>
      <c r="P19" s="48"/>
      <c r="Q19" s="48" t="s">
        <v>31</v>
      </c>
      <c r="R19" s="73">
        <v>4.4307115000000001</v>
      </c>
      <c r="S19" s="65"/>
      <c r="T19" s="65">
        <v>0</v>
      </c>
      <c r="U19" s="48"/>
      <c r="V19" s="73">
        <v>4.4908179533999997</v>
      </c>
      <c r="W19" s="73">
        <v>4.4920636553221174</v>
      </c>
      <c r="X19" s="65">
        <v>21582.184745669598</v>
      </c>
      <c r="Y19" s="65">
        <v>21582.184745669598</v>
      </c>
      <c r="Z19" s="65">
        <v>21582.184745669598</v>
      </c>
      <c r="AA19" s="65">
        <v>0</v>
      </c>
      <c r="AB19" s="48"/>
      <c r="AC19" s="55" t="s">
        <v>25</v>
      </c>
      <c r="AE19" s="153">
        <f t="shared" si="0"/>
        <v>4.4916</v>
      </c>
      <c r="AF19" s="153">
        <f t="shared" si="1"/>
        <v>4.4928457019221186</v>
      </c>
      <c r="AG19" s="154">
        <f t="shared" si="2"/>
        <v>1.0002001511734739</v>
      </c>
      <c r="AH19" s="155">
        <f t="shared" si="3"/>
        <v>21853.484988453118</v>
      </c>
    </row>
    <row r="20" spans="1:34" s="46" customFormat="1" x14ac:dyDescent="0.2">
      <c r="A20" s="48">
        <v>2021</v>
      </c>
      <c r="B20" s="48" t="s">
        <v>36</v>
      </c>
      <c r="C20" s="48">
        <v>521</v>
      </c>
      <c r="D20" s="48" t="s">
        <v>26</v>
      </c>
      <c r="E20" s="60">
        <v>44302</v>
      </c>
      <c r="F20" s="60"/>
      <c r="G20" s="60">
        <v>44362</v>
      </c>
      <c r="H20" s="48" t="s">
        <v>27</v>
      </c>
      <c r="I20" s="48" t="s">
        <v>28</v>
      </c>
      <c r="J20" s="48" t="s">
        <v>29</v>
      </c>
      <c r="K20" s="65">
        <v>363293.87659088703</v>
      </c>
      <c r="L20" s="48" t="s">
        <v>32</v>
      </c>
      <c r="M20" s="48" t="s">
        <v>28</v>
      </c>
      <c r="N20" s="48" t="s">
        <v>30</v>
      </c>
      <c r="O20" s="85">
        <v>-1600000</v>
      </c>
      <c r="P20" s="48"/>
      <c r="Q20" s="48" t="s">
        <v>31</v>
      </c>
      <c r="R20" s="73">
        <v>4.4041480000000002</v>
      </c>
      <c r="S20" s="65"/>
      <c r="T20" s="65">
        <v>0</v>
      </c>
      <c r="U20" s="48"/>
      <c r="V20" s="73">
        <v>4.4908179533999997</v>
      </c>
      <c r="W20" s="73">
        <v>4.4920636553221174</v>
      </c>
      <c r="X20" s="65">
        <v>7111.5670565697865</v>
      </c>
      <c r="Y20" s="65">
        <v>7111.5670565697865</v>
      </c>
      <c r="Z20" s="65">
        <v>7111.5670565697865</v>
      </c>
      <c r="AA20" s="65">
        <v>0</v>
      </c>
      <c r="AB20" s="48"/>
      <c r="AC20" s="55" t="s">
        <v>25</v>
      </c>
      <c r="AE20" s="153">
        <f t="shared" si="0"/>
        <v>4.4916</v>
      </c>
      <c r="AF20" s="153">
        <f t="shared" si="1"/>
        <v>4.4928457019221186</v>
      </c>
      <c r="AG20" s="154">
        <f t="shared" si="2"/>
        <v>1.0002001511732028</v>
      </c>
      <c r="AH20" s="155">
        <f t="shared" si="3"/>
        <v>7173.5785406345994</v>
      </c>
    </row>
    <row r="21" spans="1:34" s="46" customFormat="1" x14ac:dyDescent="0.2">
      <c r="A21" s="48">
        <v>2021</v>
      </c>
      <c r="B21" s="48" t="s">
        <v>37</v>
      </c>
      <c r="C21" s="48">
        <v>488</v>
      </c>
      <c r="D21" s="48" t="s">
        <v>26</v>
      </c>
      <c r="E21" s="60">
        <v>44243</v>
      </c>
      <c r="F21" s="60"/>
      <c r="G21" s="60">
        <v>44454</v>
      </c>
      <c r="H21" s="48" t="s">
        <v>27</v>
      </c>
      <c r="I21" s="48" t="s">
        <v>28</v>
      </c>
      <c r="J21" s="48" t="s">
        <v>29</v>
      </c>
      <c r="K21" s="65">
        <v>334643.27584533702</v>
      </c>
      <c r="L21" s="48" t="s">
        <v>32</v>
      </c>
      <c r="M21" s="48" t="s">
        <v>28</v>
      </c>
      <c r="N21" s="48" t="s">
        <v>30</v>
      </c>
      <c r="O21" s="85">
        <v>-1500000</v>
      </c>
      <c r="P21" s="48"/>
      <c r="Q21" s="48" t="s">
        <v>31</v>
      </c>
      <c r="R21" s="73">
        <v>4.4823849999999998</v>
      </c>
      <c r="S21" s="65"/>
      <c r="T21" s="65">
        <v>0</v>
      </c>
      <c r="U21" s="48"/>
      <c r="V21" s="73">
        <v>4.4908179533999997</v>
      </c>
      <c r="W21" s="73">
        <v>4.5002381591565239</v>
      </c>
      <c r="X21" s="65">
        <v>1328.901008327462</v>
      </c>
      <c r="Y21" s="65">
        <v>1328.901008327462</v>
      </c>
      <c r="Z21" s="65">
        <v>1328.901008327462</v>
      </c>
      <c r="AA21" s="65">
        <v>0</v>
      </c>
      <c r="AB21" s="48"/>
      <c r="AC21" s="55" t="s">
        <v>25</v>
      </c>
      <c r="AE21" s="153">
        <f t="shared" si="0"/>
        <v>4.4916</v>
      </c>
      <c r="AF21" s="153">
        <f t="shared" si="1"/>
        <v>4.5010202057565243</v>
      </c>
      <c r="AG21" s="154">
        <f t="shared" si="2"/>
        <v>1.0009927898550657</v>
      </c>
      <c r="AH21" s="155">
        <f t="shared" si="3"/>
        <v>1386.8716863822003</v>
      </c>
    </row>
    <row r="22" spans="1:34" s="46" customFormat="1" x14ac:dyDescent="0.2">
      <c r="A22" s="48">
        <v>2021</v>
      </c>
      <c r="B22" s="48" t="s">
        <v>38</v>
      </c>
      <c r="C22" s="48">
        <v>496</v>
      </c>
      <c r="D22" s="48" t="s">
        <v>26</v>
      </c>
      <c r="E22" s="60">
        <v>44270</v>
      </c>
      <c r="F22" s="60"/>
      <c r="G22" s="60">
        <v>44515</v>
      </c>
      <c r="H22" s="48" t="s">
        <v>27</v>
      </c>
      <c r="I22" s="48" t="s">
        <v>28</v>
      </c>
      <c r="J22" s="48" t="s">
        <v>29</v>
      </c>
      <c r="K22" s="65">
        <v>431055.70305979199</v>
      </c>
      <c r="L22" s="48" t="s">
        <v>32</v>
      </c>
      <c r="M22" s="48" t="s">
        <v>28</v>
      </c>
      <c r="N22" s="48" t="s">
        <v>30</v>
      </c>
      <c r="O22" s="85">
        <v>-1900000</v>
      </c>
      <c r="P22" s="48"/>
      <c r="Q22" s="48" t="s">
        <v>31</v>
      </c>
      <c r="R22" s="73">
        <v>4.4077830000000002</v>
      </c>
      <c r="S22" s="65"/>
      <c r="T22" s="65">
        <v>0</v>
      </c>
      <c r="U22" s="48"/>
      <c r="V22" s="73">
        <v>4.4908179533999997</v>
      </c>
      <c r="W22" s="73">
        <v>4.5056794354656171</v>
      </c>
      <c r="X22" s="65">
        <v>9380.3842299174194</v>
      </c>
      <c r="Y22" s="65">
        <v>9380.3842299174194</v>
      </c>
      <c r="Z22" s="65">
        <v>9380.3842299174194</v>
      </c>
      <c r="AA22" s="65">
        <v>0</v>
      </c>
      <c r="AB22" s="48"/>
      <c r="AC22" s="55" t="s">
        <v>25</v>
      </c>
      <c r="AE22" s="153">
        <f t="shared" si="0"/>
        <v>4.4916</v>
      </c>
      <c r="AF22" s="153">
        <f t="shared" si="1"/>
        <v>4.5064614820656184</v>
      </c>
      <c r="AG22" s="154">
        <f t="shared" si="2"/>
        <v>1.0015684682609531</v>
      </c>
      <c r="AH22" s="155">
        <f t="shared" si="3"/>
        <v>9453.6786517643141</v>
      </c>
    </row>
    <row r="23" spans="1:34" s="46" customFormat="1" x14ac:dyDescent="0.2">
      <c r="A23" s="49">
        <v>2021</v>
      </c>
      <c r="B23" s="49" t="s">
        <v>39</v>
      </c>
      <c r="C23" s="49">
        <v>513</v>
      </c>
      <c r="D23" s="49" t="s">
        <v>40</v>
      </c>
      <c r="E23" s="61">
        <v>44299</v>
      </c>
      <c r="F23" s="61"/>
      <c r="G23" s="61">
        <v>44515</v>
      </c>
      <c r="H23" s="49" t="s">
        <v>27</v>
      </c>
      <c r="I23" s="49" t="s">
        <v>28</v>
      </c>
      <c r="J23" s="49" t="s">
        <v>29</v>
      </c>
      <c r="K23" s="66">
        <v>272447.01762580097</v>
      </c>
      <c r="L23" s="49" t="s">
        <v>32</v>
      </c>
      <c r="M23" s="49" t="s">
        <v>28</v>
      </c>
      <c r="N23" s="49" t="s">
        <v>30</v>
      </c>
      <c r="O23" s="86">
        <v>-1200000</v>
      </c>
      <c r="P23" s="49"/>
      <c r="Q23" s="49" t="s">
        <v>31</v>
      </c>
      <c r="R23" s="74">
        <v>4.4045261</v>
      </c>
      <c r="S23" s="66"/>
      <c r="T23" s="66">
        <v>0</v>
      </c>
      <c r="U23" s="49"/>
      <c r="V23" s="74">
        <v>4.4908179533999997</v>
      </c>
      <c r="W23" s="74">
        <v>4.5056794354656171</v>
      </c>
      <c r="X23" s="66">
        <v>6126.0793770055252</v>
      </c>
      <c r="Y23" s="66">
        <v>6126.0793770055252</v>
      </c>
      <c r="Z23" s="66">
        <v>6126.0793770055252</v>
      </c>
      <c r="AA23" s="66">
        <v>0</v>
      </c>
      <c r="AB23" s="49"/>
      <c r="AC23" s="56" t="s">
        <v>25</v>
      </c>
      <c r="AE23" s="153">
        <f t="shared" si="0"/>
        <v>4.4916</v>
      </c>
      <c r="AF23" s="153">
        <f t="shared" si="1"/>
        <v>4.5064614820656184</v>
      </c>
      <c r="AG23" s="154">
        <f t="shared" si="2"/>
        <v>1.0015684682609145</v>
      </c>
      <c r="AH23" s="155">
        <f t="shared" si="3"/>
        <v>6172.370590803559</v>
      </c>
    </row>
    <row r="24" spans="1:34" s="47" customFormat="1" x14ac:dyDescent="0.2">
      <c r="A24" s="50"/>
      <c r="B24" s="50"/>
      <c r="C24" s="50"/>
      <c r="D24" s="50"/>
      <c r="E24" s="62"/>
      <c r="F24" s="62"/>
      <c r="G24" s="62"/>
      <c r="H24" s="50"/>
      <c r="I24" s="50"/>
      <c r="J24" s="50"/>
      <c r="K24" s="67">
        <v>3743817.6100600823</v>
      </c>
      <c r="L24" s="50"/>
      <c r="M24" s="50"/>
      <c r="N24" s="50"/>
      <c r="O24" s="87">
        <v>-16600000</v>
      </c>
      <c r="P24" s="50"/>
      <c r="Q24" s="50"/>
      <c r="R24" s="75">
        <v>4.4339766860954519</v>
      </c>
      <c r="S24" s="67"/>
      <c r="T24" s="67"/>
      <c r="U24" s="50"/>
      <c r="V24" s="75"/>
      <c r="W24" s="75"/>
      <c r="X24" s="67">
        <v>51135.847267650344</v>
      </c>
      <c r="Y24" s="67">
        <v>51135.847267650344</v>
      </c>
      <c r="Z24" s="67">
        <v>51135.847267650344</v>
      </c>
      <c r="AA24" s="67">
        <v>0</v>
      </c>
      <c r="AB24" s="50"/>
      <c r="AC24" s="57"/>
      <c r="AE24" s="153" t="str">
        <f>IF(Q24&lt;&gt;"",VLOOKUP(Q24,$AE$1:$AF$11,2,FALSE),"")</f>
        <v/>
      </c>
      <c r="AF24" s="153" t="str">
        <f>IF(AE24&lt;&gt;"",AE24+W24-V24,"")</f>
        <v/>
      </c>
      <c r="AG24" s="154" t="str">
        <f t="shared" si="2"/>
        <v/>
      </c>
      <c r="AH24" s="155" t="str">
        <f t="shared" si="3"/>
        <v/>
      </c>
    </row>
    <row r="25" spans="1:34" s="47" customFormat="1" x14ac:dyDescent="0.2">
      <c r="A25" s="50"/>
      <c r="B25" s="50"/>
      <c r="C25" s="50"/>
      <c r="D25" s="50"/>
      <c r="E25" s="62"/>
      <c r="F25" s="62"/>
      <c r="G25" s="62"/>
      <c r="H25" s="50"/>
      <c r="I25" s="50"/>
      <c r="J25" s="50"/>
      <c r="K25" s="67"/>
      <c r="L25" s="50"/>
      <c r="M25" s="50"/>
      <c r="N25" s="50"/>
      <c r="O25" s="67"/>
      <c r="P25" s="50"/>
      <c r="Q25" s="50"/>
      <c r="R25" s="75"/>
      <c r="S25" s="67"/>
      <c r="T25" s="67"/>
      <c r="U25" s="50"/>
      <c r="V25" s="75"/>
      <c r="W25" s="75"/>
      <c r="X25" s="67"/>
      <c r="Y25" s="67"/>
      <c r="Z25" s="67"/>
      <c r="AA25" s="67"/>
      <c r="AB25" s="50"/>
      <c r="AC25" s="57"/>
      <c r="AE25" s="153" t="str">
        <f>IF(Q25&lt;&gt;"",VLOOKUP(Q25,$AE$1:$AF$11,2,FALSE),"")</f>
        <v/>
      </c>
      <c r="AF25" s="153" t="str">
        <f>IF(AE25&lt;&gt;"",AE25+W25-V25,"")</f>
        <v/>
      </c>
      <c r="AG25" s="154" t="str">
        <f t="shared" si="2"/>
        <v/>
      </c>
      <c r="AH25" s="155" t="str">
        <f t="shared" si="3"/>
        <v/>
      </c>
    </row>
    <row r="26" spans="1:34" s="46" customFormat="1" x14ac:dyDescent="0.2">
      <c r="A26" s="49">
        <v>2022</v>
      </c>
      <c r="B26" s="49" t="s">
        <v>41</v>
      </c>
      <c r="C26" s="49">
        <v>531</v>
      </c>
      <c r="D26" s="49" t="s">
        <v>26</v>
      </c>
      <c r="E26" s="61">
        <v>44337</v>
      </c>
      <c r="F26" s="61"/>
      <c r="G26" s="61">
        <v>44578</v>
      </c>
      <c r="H26" s="49" t="s">
        <v>27</v>
      </c>
      <c r="I26" s="49" t="s">
        <v>28</v>
      </c>
      <c r="J26" s="49" t="s">
        <v>29</v>
      </c>
      <c r="K26" s="66">
        <v>310082.12081995502</v>
      </c>
      <c r="L26" s="49" t="s">
        <v>32</v>
      </c>
      <c r="M26" s="49" t="s">
        <v>28</v>
      </c>
      <c r="N26" s="49" t="s">
        <v>30</v>
      </c>
      <c r="O26" s="86">
        <v>-1400000</v>
      </c>
      <c r="P26" s="49"/>
      <c r="Q26" s="49" t="s">
        <v>31</v>
      </c>
      <c r="R26" s="74">
        <v>4.5149330000000001</v>
      </c>
      <c r="S26" s="66"/>
      <c r="T26" s="66">
        <v>0</v>
      </c>
      <c r="U26" s="49"/>
      <c r="V26" s="74">
        <v>4.4908179533999997</v>
      </c>
      <c r="W26" s="74">
        <v>4.5119023173196986</v>
      </c>
      <c r="X26" s="86">
        <v>-208.76988107703846</v>
      </c>
      <c r="Y26" s="86">
        <v>-208.76988107703846</v>
      </c>
      <c r="Z26" s="86">
        <v>-208.76988107703846</v>
      </c>
      <c r="AA26" s="66">
        <v>0</v>
      </c>
      <c r="AB26" s="49"/>
      <c r="AC26" s="56" t="s">
        <v>25</v>
      </c>
      <c r="AE26" s="153">
        <f t="shared" ref="AE26" si="4">IF(Q26&lt;&gt;"",VLOOKUP(Q26,$AE$1:$AF$11,2,FALSE),"")</f>
        <v>4.4916</v>
      </c>
      <c r="AF26" s="153">
        <f t="shared" ref="AF26" si="5">IF(AE26&lt;&gt;"",AE26+W26-V26,"")</f>
        <v>4.512684363919699</v>
      </c>
      <c r="AG26" s="154">
        <f t="shared" ref="AG26" si="6">IF(AF26&lt;&gt;"",X26/(O26/W26+K26),"")</f>
        <v>1.0023291010309303</v>
      </c>
      <c r="AH26" s="155">
        <f t="shared" ref="AH26" si="7">IF(AF26&lt;&gt;"",(O26/AF26+K26)*AG26,"")</f>
        <v>-154.87142056715172</v>
      </c>
    </row>
    <row r="27" spans="1:34" s="47" customFormat="1" x14ac:dyDescent="0.2">
      <c r="A27" s="50"/>
      <c r="B27" s="50"/>
      <c r="C27" s="50"/>
      <c r="D27" s="50"/>
      <c r="E27" s="62"/>
      <c r="F27" s="62"/>
      <c r="G27" s="62"/>
      <c r="H27" s="50"/>
      <c r="I27" s="50"/>
      <c r="J27" s="50"/>
      <c r="K27" s="67">
        <v>310082.12081995502</v>
      </c>
      <c r="L27" s="50"/>
      <c r="M27" s="50"/>
      <c r="N27" s="50"/>
      <c r="O27" s="87">
        <v>-1400000</v>
      </c>
      <c r="P27" s="50"/>
      <c r="Q27" s="50"/>
      <c r="R27" s="75">
        <v>4.5149329999999939</v>
      </c>
      <c r="S27" s="67"/>
      <c r="T27" s="67"/>
      <c r="U27" s="50"/>
      <c r="V27" s="75"/>
      <c r="W27" s="75"/>
      <c r="X27" s="87">
        <v>-208.76988107703846</v>
      </c>
      <c r="Y27" s="87">
        <v>-208.76988107703846</v>
      </c>
      <c r="Z27" s="87">
        <v>-208.76988107703846</v>
      </c>
      <c r="AA27" s="67">
        <v>0</v>
      </c>
      <c r="AB27" s="50"/>
      <c r="AC27" s="57"/>
      <c r="AE27" s="153"/>
      <c r="AF27" s="153"/>
      <c r="AG27" s="154"/>
      <c r="AH27" s="155"/>
    </row>
    <row r="28" spans="1:34"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c r="AE28" s="153"/>
      <c r="AF28" s="153"/>
      <c r="AG28" s="154"/>
      <c r="AH28" s="155"/>
    </row>
    <row r="29" spans="1:34" s="47" customFormat="1" x14ac:dyDescent="0.2">
      <c r="A29" s="50"/>
      <c r="B29" s="50"/>
      <c r="C29" s="50"/>
      <c r="D29" s="50"/>
      <c r="E29" s="62"/>
      <c r="F29" s="62"/>
      <c r="G29" s="62"/>
      <c r="H29" s="50"/>
      <c r="I29" s="50" t="s">
        <v>85</v>
      </c>
      <c r="J29" s="50"/>
      <c r="K29" s="68">
        <v>4053899.7308800374</v>
      </c>
      <c r="L29" s="51"/>
      <c r="M29" s="51"/>
      <c r="N29" s="51"/>
      <c r="O29" s="88">
        <v>-18000000</v>
      </c>
      <c r="P29" s="51"/>
      <c r="Q29" s="51"/>
      <c r="R29" s="76">
        <v>4.4401690211742082</v>
      </c>
      <c r="S29" s="68"/>
      <c r="T29" s="68"/>
      <c r="U29" s="51"/>
      <c r="V29" s="76"/>
      <c r="W29" s="76"/>
      <c r="X29" s="68">
        <v>50927.077386573306</v>
      </c>
      <c r="Y29" s="68">
        <v>50927.077386573306</v>
      </c>
      <c r="Z29" s="68">
        <v>50927.077386573306</v>
      </c>
      <c r="AA29" s="68">
        <v>0</v>
      </c>
      <c r="AB29" s="51"/>
      <c r="AC29" s="57"/>
      <c r="AE29" s="153" t="str">
        <f t="shared" ref="AE28:AE43" si="8">IF(Q29&lt;&gt;"",VLOOKUP(Q29,$AE$1:$AF$11,2,FALSE),"")</f>
        <v/>
      </c>
      <c r="AF29" s="153" t="str">
        <f t="shared" ref="AF28:AF48" si="9">IF(AE29&lt;&gt;"",AE29+W29-V29,"")</f>
        <v/>
      </c>
      <c r="AG29" s="154" t="str">
        <f t="shared" ref="AG28:AH48" si="10">IF(AF29&lt;&gt;"",X29/(O29/W29+K29),"")</f>
        <v/>
      </c>
      <c r="AH29" s="156">
        <f>SUM(AH17:AH26)</f>
        <v>51623.618291268802</v>
      </c>
    </row>
    <row r="30" spans="1:34"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c r="AE30" s="153"/>
      <c r="AF30" s="153"/>
      <c r="AG30" s="154"/>
      <c r="AH30" s="155"/>
    </row>
    <row r="31" spans="1:34" s="46" customFormat="1" x14ac:dyDescent="0.2">
      <c r="A31" s="48">
        <v>2021</v>
      </c>
      <c r="B31" s="48" t="s">
        <v>42</v>
      </c>
      <c r="C31" s="48">
        <v>458</v>
      </c>
      <c r="D31" s="48" t="s">
        <v>26</v>
      </c>
      <c r="E31" s="60">
        <v>44207</v>
      </c>
      <c r="F31" s="60"/>
      <c r="G31" s="60">
        <v>44362</v>
      </c>
      <c r="H31" s="48" t="s">
        <v>27</v>
      </c>
      <c r="I31" s="48" t="s">
        <v>28</v>
      </c>
      <c r="J31" s="48" t="s">
        <v>29</v>
      </c>
      <c r="K31" s="65">
        <v>13877144.7127154</v>
      </c>
      <c r="L31" s="48" t="s">
        <v>32</v>
      </c>
      <c r="M31" s="48" t="s">
        <v>28</v>
      </c>
      <c r="N31" s="48" t="s">
        <v>43</v>
      </c>
      <c r="O31" s="85">
        <v>-15000000</v>
      </c>
      <c r="P31" s="48"/>
      <c r="Q31" s="48" t="s">
        <v>44</v>
      </c>
      <c r="R31" s="73">
        <v>1.0809139999999999</v>
      </c>
      <c r="S31" s="65"/>
      <c r="T31" s="65">
        <v>0</v>
      </c>
      <c r="U31" s="48"/>
      <c r="V31" s="73">
        <v>1.0990123942000001</v>
      </c>
      <c r="W31" s="73">
        <v>1.098952357160021</v>
      </c>
      <c r="X31" s="65">
        <v>227835.82893042601</v>
      </c>
      <c r="Y31" s="65">
        <v>227835.82893042601</v>
      </c>
      <c r="Z31" s="65">
        <v>227835.82893042598</v>
      </c>
      <c r="AA31" s="65">
        <v>2.9103830456733704E-11</v>
      </c>
      <c r="AB31" s="48"/>
      <c r="AC31" s="55" t="s">
        <v>25</v>
      </c>
      <c r="AE31" s="153">
        <f t="shared" si="8"/>
        <v>1.0982000000000001</v>
      </c>
      <c r="AF31" s="153">
        <f t="shared" si="9"/>
        <v>1.098139962960021</v>
      </c>
      <c r="AG31" s="154">
        <f t="shared" si="10"/>
        <v>1.0002390074541658</v>
      </c>
      <c r="AH31" s="155">
        <f t="shared" si="3"/>
        <v>217735.73764290477</v>
      </c>
    </row>
    <row r="32" spans="1:34" s="46" customFormat="1" x14ac:dyDescent="0.2">
      <c r="A32" s="48">
        <v>2021</v>
      </c>
      <c r="B32" s="48" t="s">
        <v>45</v>
      </c>
      <c r="C32" s="48">
        <v>461</v>
      </c>
      <c r="D32" s="48" t="s">
        <v>26</v>
      </c>
      <c r="E32" s="60">
        <v>44207</v>
      </c>
      <c r="F32" s="60"/>
      <c r="G32" s="60">
        <v>44362</v>
      </c>
      <c r="H32" s="48" t="s">
        <v>27</v>
      </c>
      <c r="I32" s="48" t="s">
        <v>28</v>
      </c>
      <c r="J32" s="48" t="s">
        <v>29</v>
      </c>
      <c r="K32" s="65">
        <v>8974908.1922406796</v>
      </c>
      <c r="L32" s="48" t="s">
        <v>32</v>
      </c>
      <c r="M32" s="48" t="s">
        <v>28</v>
      </c>
      <c r="N32" s="48" t="s">
        <v>43</v>
      </c>
      <c r="O32" s="85">
        <v>-9700000</v>
      </c>
      <c r="P32" s="48"/>
      <c r="Q32" s="48" t="s">
        <v>44</v>
      </c>
      <c r="R32" s="73">
        <v>1.0807910000000001</v>
      </c>
      <c r="S32" s="65"/>
      <c r="T32" s="65">
        <v>0</v>
      </c>
      <c r="U32" s="48"/>
      <c r="V32" s="73">
        <v>1.0990123942000001</v>
      </c>
      <c r="W32" s="73">
        <v>1.098952357160021</v>
      </c>
      <c r="X32" s="65">
        <v>148355.35815282533</v>
      </c>
      <c r="Y32" s="65">
        <v>148355.35815282533</v>
      </c>
      <c r="Z32" s="65">
        <v>148355.35815282533</v>
      </c>
      <c r="AA32" s="65">
        <v>0</v>
      </c>
      <c r="AB32" s="48"/>
      <c r="AC32" s="55" t="s">
        <v>25</v>
      </c>
      <c r="AE32" s="153">
        <f t="shared" ref="AE32:AE37" si="11">IF(Q32&lt;&gt;"",VLOOKUP(Q32,$AE$1:$AF$11,2,FALSE),"")</f>
        <v>1.0982000000000001</v>
      </c>
      <c r="AF32" s="153">
        <f t="shared" ref="AF32:AF37" si="12">IF(AE32&lt;&gt;"",AE32+W32-V32,"")</f>
        <v>1.098139962960021</v>
      </c>
      <c r="AG32" s="154">
        <f t="shared" ref="AG32:AG37" si="13">IF(AF32&lt;&gt;"",X32/(O32/W32+K32),"")</f>
        <v>1.0002390074544092</v>
      </c>
      <c r="AH32" s="155">
        <f t="shared" ref="AH32:AH37" si="14">IF(AF32&lt;&gt;"",(O32/AF32+K32)*AG32,"")</f>
        <v>141823.96578689391</v>
      </c>
    </row>
    <row r="33" spans="1:34" s="46" customFormat="1" x14ac:dyDescent="0.2">
      <c r="A33" s="48">
        <v>2021</v>
      </c>
      <c r="B33" s="48" t="s">
        <v>46</v>
      </c>
      <c r="C33" s="48">
        <v>478</v>
      </c>
      <c r="D33" s="48" t="s">
        <v>40</v>
      </c>
      <c r="E33" s="60">
        <v>44229</v>
      </c>
      <c r="F33" s="60"/>
      <c r="G33" s="60">
        <v>44362</v>
      </c>
      <c r="H33" s="48" t="s">
        <v>27</v>
      </c>
      <c r="I33" s="48" t="s">
        <v>28</v>
      </c>
      <c r="J33" s="48" t="s">
        <v>29</v>
      </c>
      <c r="K33" s="65">
        <v>1852613.6534476799</v>
      </c>
      <c r="L33" s="48" t="s">
        <v>32</v>
      </c>
      <c r="M33" s="48" t="s">
        <v>28</v>
      </c>
      <c r="N33" s="48" t="s">
        <v>43</v>
      </c>
      <c r="O33" s="85">
        <v>-2000000</v>
      </c>
      <c r="P33" s="48"/>
      <c r="Q33" s="48" t="s">
        <v>44</v>
      </c>
      <c r="R33" s="73">
        <v>1.0795558999999999</v>
      </c>
      <c r="S33" s="65"/>
      <c r="T33" s="65">
        <v>0</v>
      </c>
      <c r="U33" s="48"/>
      <c r="V33" s="73">
        <v>1.0990123942000001</v>
      </c>
      <c r="W33" s="73">
        <v>1.098952357160021</v>
      </c>
      <c r="X33" s="65">
        <v>32706.35861203885</v>
      </c>
      <c r="Y33" s="65">
        <v>32706.35861203885</v>
      </c>
      <c r="Z33" s="65">
        <v>32706.358612038846</v>
      </c>
      <c r="AA33" s="65">
        <v>3.637978807091713E-12</v>
      </c>
      <c r="AB33" s="48"/>
      <c r="AC33" s="55" t="s">
        <v>25</v>
      </c>
      <c r="AE33" s="153">
        <f t="shared" si="11"/>
        <v>1.0982000000000001</v>
      </c>
      <c r="AF33" s="153">
        <f t="shared" si="12"/>
        <v>1.098139962960021</v>
      </c>
      <c r="AG33" s="154">
        <f t="shared" si="13"/>
        <v>1.0002390074544467</v>
      </c>
      <c r="AH33" s="155">
        <f t="shared" si="14"/>
        <v>31359.679773702512</v>
      </c>
    </row>
    <row r="34" spans="1:34" s="46" customFormat="1" x14ac:dyDescent="0.2">
      <c r="A34" s="48">
        <v>2021</v>
      </c>
      <c r="B34" s="48" t="s">
        <v>47</v>
      </c>
      <c r="C34" s="48">
        <v>486</v>
      </c>
      <c r="D34" s="48" t="s">
        <v>40</v>
      </c>
      <c r="E34" s="60">
        <v>44239</v>
      </c>
      <c r="F34" s="60"/>
      <c r="G34" s="60">
        <v>44454</v>
      </c>
      <c r="H34" s="48" t="s">
        <v>27</v>
      </c>
      <c r="I34" s="48" t="s">
        <v>28</v>
      </c>
      <c r="J34" s="48" t="s">
        <v>29</v>
      </c>
      <c r="K34" s="65">
        <v>4445275.0287857801</v>
      </c>
      <c r="L34" s="48" t="s">
        <v>32</v>
      </c>
      <c r="M34" s="48" t="s">
        <v>28</v>
      </c>
      <c r="N34" s="48" t="s">
        <v>43</v>
      </c>
      <c r="O34" s="85">
        <v>-4793000</v>
      </c>
      <c r="P34" s="48"/>
      <c r="Q34" s="48" t="s">
        <v>44</v>
      </c>
      <c r="R34" s="73">
        <v>1.0782235</v>
      </c>
      <c r="S34" s="65"/>
      <c r="T34" s="65">
        <v>0</v>
      </c>
      <c r="U34" s="48"/>
      <c r="V34" s="73">
        <v>1.0990123942000001</v>
      </c>
      <c r="W34" s="73">
        <v>1.0984184894778308</v>
      </c>
      <c r="X34" s="65">
        <v>81855.764050914295</v>
      </c>
      <c r="Y34" s="65">
        <v>81855.764050914295</v>
      </c>
      <c r="Z34" s="65">
        <v>81855.76405091428</v>
      </c>
      <c r="AA34" s="65">
        <v>1.4551915228366852E-11</v>
      </c>
      <c r="AB34" s="48"/>
      <c r="AC34" s="55" t="s">
        <v>25</v>
      </c>
      <c r="AE34" s="153">
        <f t="shared" si="11"/>
        <v>1.0982000000000001</v>
      </c>
      <c r="AF34" s="153">
        <f t="shared" si="12"/>
        <v>1.0976060952778306</v>
      </c>
      <c r="AG34" s="154">
        <f t="shared" si="13"/>
        <v>1.0015550709826966</v>
      </c>
      <c r="AH34" s="155">
        <f t="shared" si="14"/>
        <v>78621.058658612834</v>
      </c>
    </row>
    <row r="35" spans="1:34" s="46" customFormat="1" x14ac:dyDescent="0.2">
      <c r="A35" s="48">
        <v>2021</v>
      </c>
      <c r="B35" s="48" t="s">
        <v>48</v>
      </c>
      <c r="C35" s="48">
        <v>509</v>
      </c>
      <c r="D35" s="48" t="s">
        <v>49</v>
      </c>
      <c r="E35" s="60">
        <v>44299</v>
      </c>
      <c r="F35" s="60"/>
      <c r="G35" s="60">
        <v>44515</v>
      </c>
      <c r="H35" s="48" t="s">
        <v>27</v>
      </c>
      <c r="I35" s="48" t="s">
        <v>28</v>
      </c>
      <c r="J35" s="48" t="s">
        <v>29</v>
      </c>
      <c r="K35" s="65">
        <v>45514169.015956402</v>
      </c>
      <c r="L35" s="48" t="s">
        <v>32</v>
      </c>
      <c r="M35" s="48" t="s">
        <v>28</v>
      </c>
      <c r="N35" s="48" t="s">
        <v>43</v>
      </c>
      <c r="O35" s="85">
        <v>-50000000</v>
      </c>
      <c r="P35" s="48"/>
      <c r="Q35" s="48" t="s">
        <v>44</v>
      </c>
      <c r="R35" s="73">
        <v>1.0985590000000001</v>
      </c>
      <c r="S35" s="65"/>
      <c r="T35" s="65">
        <v>0</v>
      </c>
      <c r="U35" s="48"/>
      <c r="V35" s="73">
        <v>1.0990123942000001</v>
      </c>
      <c r="W35" s="73">
        <v>1.0979521743738658</v>
      </c>
      <c r="X35" s="85">
        <v>-25213.670975833953</v>
      </c>
      <c r="Y35" s="85">
        <v>-25213.670975833953</v>
      </c>
      <c r="Z35" s="85">
        <v>-25213.670975833949</v>
      </c>
      <c r="AA35" s="85">
        <v>-3.637978807091713E-12</v>
      </c>
      <c r="AB35" s="48"/>
      <c r="AC35" s="55" t="s">
        <v>25</v>
      </c>
      <c r="AE35" s="153">
        <f t="shared" si="11"/>
        <v>1.0982000000000001</v>
      </c>
      <c r="AF35" s="153">
        <f t="shared" si="12"/>
        <v>1.097139780173866</v>
      </c>
      <c r="AG35" s="154">
        <f t="shared" si="13"/>
        <v>1.0023259487714067</v>
      </c>
      <c r="AH35" s="155">
        <f t="shared" si="14"/>
        <v>-59012.402944068373</v>
      </c>
    </row>
    <row r="36" spans="1:34" s="46" customFormat="1" x14ac:dyDescent="0.2">
      <c r="A36" s="48">
        <v>2021</v>
      </c>
      <c r="B36" s="48" t="s">
        <v>50</v>
      </c>
      <c r="C36" s="48">
        <v>519</v>
      </c>
      <c r="D36" s="48" t="s">
        <v>40</v>
      </c>
      <c r="E36" s="60">
        <v>44301</v>
      </c>
      <c r="F36" s="60"/>
      <c r="G36" s="60">
        <v>44515</v>
      </c>
      <c r="H36" s="48" t="s">
        <v>27</v>
      </c>
      <c r="I36" s="48" t="s">
        <v>28</v>
      </c>
      <c r="J36" s="48" t="s">
        <v>29</v>
      </c>
      <c r="K36" s="65">
        <v>45287492.7414845</v>
      </c>
      <c r="L36" s="48" t="s">
        <v>32</v>
      </c>
      <c r="M36" s="48" t="s">
        <v>28</v>
      </c>
      <c r="N36" s="48" t="s">
        <v>43</v>
      </c>
      <c r="O36" s="85">
        <v>-49750000</v>
      </c>
      <c r="P36" s="48"/>
      <c r="Q36" s="48" t="s">
        <v>44</v>
      </c>
      <c r="R36" s="73">
        <v>1.0985373</v>
      </c>
      <c r="S36" s="65"/>
      <c r="T36" s="65">
        <v>0</v>
      </c>
      <c r="U36" s="48"/>
      <c r="V36" s="73">
        <v>1.0990123942000001</v>
      </c>
      <c r="W36" s="73">
        <v>1.0979521743738658</v>
      </c>
      <c r="X36" s="85">
        <v>-24190.951287608867</v>
      </c>
      <c r="Y36" s="85">
        <v>-24190.951287608867</v>
      </c>
      <c r="Z36" s="85">
        <v>-24190.951287608863</v>
      </c>
      <c r="AA36" s="85">
        <v>-3.637978807091713E-12</v>
      </c>
      <c r="AB36" s="48"/>
      <c r="AC36" s="55" t="s">
        <v>25</v>
      </c>
      <c r="AE36" s="153">
        <f t="shared" si="11"/>
        <v>1.0982000000000001</v>
      </c>
      <c r="AF36" s="153">
        <f t="shared" si="12"/>
        <v>1.097139780173866</v>
      </c>
      <c r="AG36" s="154">
        <f t="shared" si="13"/>
        <v>1.0023259487690177</v>
      </c>
      <c r="AH36" s="155">
        <f t="shared" si="14"/>
        <v>-57820.689595925243</v>
      </c>
    </row>
    <row r="37" spans="1:34" s="46" customFormat="1" x14ac:dyDescent="0.2">
      <c r="A37" s="49">
        <v>2021</v>
      </c>
      <c r="B37" s="49" t="s">
        <v>51</v>
      </c>
      <c r="C37" s="49">
        <v>523</v>
      </c>
      <c r="D37" s="49" t="s">
        <v>40</v>
      </c>
      <c r="E37" s="61">
        <v>44270</v>
      </c>
      <c r="F37" s="61"/>
      <c r="G37" s="61">
        <v>44515</v>
      </c>
      <c r="H37" s="49" t="s">
        <v>27</v>
      </c>
      <c r="I37" s="49" t="s">
        <v>28</v>
      </c>
      <c r="J37" s="49" t="s">
        <v>29</v>
      </c>
      <c r="K37" s="66">
        <v>5421986.4260569802</v>
      </c>
      <c r="L37" s="49" t="s">
        <v>32</v>
      </c>
      <c r="M37" s="49" t="s">
        <v>28</v>
      </c>
      <c r="N37" s="49" t="s">
        <v>43</v>
      </c>
      <c r="O37" s="86">
        <v>-6000000</v>
      </c>
      <c r="P37" s="49"/>
      <c r="Q37" s="49" t="s">
        <v>44</v>
      </c>
      <c r="R37" s="74">
        <v>1.1066054999999999</v>
      </c>
      <c r="S37" s="66"/>
      <c r="T37" s="66">
        <v>0</v>
      </c>
      <c r="U37" s="49"/>
      <c r="V37" s="74">
        <v>1.0990123942000001</v>
      </c>
      <c r="W37" s="74">
        <v>1.0979521743738658</v>
      </c>
      <c r="X37" s="86">
        <v>-42831.86876904068</v>
      </c>
      <c r="Y37" s="86">
        <v>-42831.86876904068</v>
      </c>
      <c r="Z37" s="86">
        <v>-42831.868769040673</v>
      </c>
      <c r="AA37" s="86">
        <v>-7.2759576141834259E-12</v>
      </c>
      <c r="AB37" s="49"/>
      <c r="AC37" s="56" t="s">
        <v>25</v>
      </c>
      <c r="AE37" s="153">
        <f t="shared" si="11"/>
        <v>1.0982000000000001</v>
      </c>
      <c r="AF37" s="153">
        <f t="shared" si="12"/>
        <v>1.097139780173866</v>
      </c>
      <c r="AG37" s="154">
        <f t="shared" si="13"/>
        <v>1.0023259487693403</v>
      </c>
      <c r="AH37" s="155">
        <f t="shared" si="14"/>
        <v>-46887.716605219997</v>
      </c>
    </row>
    <row r="38" spans="1:34" s="47" customFormat="1" x14ac:dyDescent="0.2">
      <c r="A38" s="50"/>
      <c r="B38" s="50"/>
      <c r="C38" s="50"/>
      <c r="D38" s="50"/>
      <c r="E38" s="62"/>
      <c r="F38" s="62"/>
      <c r="G38" s="62"/>
      <c r="H38" s="50"/>
      <c r="I38" s="50"/>
      <c r="J38" s="50"/>
      <c r="K38" s="67">
        <v>125373589.77068743</v>
      </c>
      <c r="L38" s="50"/>
      <c r="M38" s="50"/>
      <c r="N38" s="50"/>
      <c r="O38" s="87">
        <v>-137243000</v>
      </c>
      <c r="P38" s="50"/>
      <c r="Q38" s="50"/>
      <c r="R38" s="75">
        <v>1.0946723329133523</v>
      </c>
      <c r="S38" s="67"/>
      <c r="T38" s="67"/>
      <c r="U38" s="50"/>
      <c r="V38" s="75"/>
      <c r="W38" s="75"/>
      <c r="X38" s="67">
        <v>398516.81871372089</v>
      </c>
      <c r="Y38" s="67">
        <v>398516.81871372089</v>
      </c>
      <c r="Z38" s="67">
        <v>398516.81871372089</v>
      </c>
      <c r="AA38" s="67">
        <v>3.2741809263825417E-11</v>
      </c>
      <c r="AB38" s="50"/>
      <c r="AC38" s="57"/>
      <c r="AE38" s="153"/>
      <c r="AF38" s="153"/>
      <c r="AG38" s="154"/>
      <c r="AH38" s="154"/>
    </row>
    <row r="39" spans="1:34"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c r="AE39" s="153"/>
      <c r="AF39" s="153"/>
      <c r="AG39" s="154"/>
      <c r="AH39" s="155"/>
    </row>
    <row r="40" spans="1:34" s="46" customFormat="1" x14ac:dyDescent="0.2">
      <c r="A40" s="48">
        <v>2022</v>
      </c>
      <c r="B40" s="48" t="s">
        <v>52</v>
      </c>
      <c r="C40" s="48">
        <v>525</v>
      </c>
      <c r="D40" s="48" t="s">
        <v>40</v>
      </c>
      <c r="E40" s="60">
        <v>44323</v>
      </c>
      <c r="F40" s="60"/>
      <c r="G40" s="60">
        <v>44578</v>
      </c>
      <c r="H40" s="48" t="s">
        <v>27</v>
      </c>
      <c r="I40" s="48" t="s">
        <v>28</v>
      </c>
      <c r="J40" s="48" t="s">
        <v>29</v>
      </c>
      <c r="K40" s="65">
        <v>36246257.254387103</v>
      </c>
      <c r="L40" s="48" t="s">
        <v>32</v>
      </c>
      <c r="M40" s="48" t="s">
        <v>28</v>
      </c>
      <c r="N40" s="48" t="s">
        <v>43</v>
      </c>
      <c r="O40" s="85">
        <v>-39700000</v>
      </c>
      <c r="P40" s="48"/>
      <c r="Q40" s="48" t="s">
        <v>44</v>
      </c>
      <c r="R40" s="73">
        <v>1.0952854999999999</v>
      </c>
      <c r="S40" s="65"/>
      <c r="T40" s="65">
        <v>0</v>
      </c>
      <c r="U40" s="48"/>
      <c r="V40" s="73">
        <v>1.0990123942000001</v>
      </c>
      <c r="W40" s="73">
        <v>1.097529240792763</v>
      </c>
      <c r="X40" s="65">
        <v>74334.83549980323</v>
      </c>
      <c r="Y40" s="65">
        <v>74334.83549980323</v>
      </c>
      <c r="Z40" s="65">
        <v>74334.835499803215</v>
      </c>
      <c r="AA40" s="65">
        <v>1.4551915228366852E-11</v>
      </c>
      <c r="AB40" s="48"/>
      <c r="AC40" s="55" t="s">
        <v>25</v>
      </c>
      <c r="AE40" s="153">
        <f t="shared" ref="AE40:AE41" si="15">IF(Q40&lt;&gt;"",VLOOKUP(Q40,$AE$1:$AF$11,2,FALSE),"")</f>
        <v>1.0982000000000001</v>
      </c>
      <c r="AF40" s="153">
        <f t="shared" ref="AF40:AF41" si="16">IF(AE40&lt;&gt;"",AE40+W40-V40,"")</f>
        <v>1.096716846592763</v>
      </c>
      <c r="AG40" s="154">
        <f t="shared" ref="AG40:AG41" si="17">IF(AF40&lt;&gt;"",X40/(O40/W40+K40),"")</f>
        <v>1.0031656022210058</v>
      </c>
      <c r="AH40" s="155">
        <f t="shared" ref="AH40:AH41" si="18">IF(AF40&lt;&gt;"",(O40/AF40+K40)*AG40,"")</f>
        <v>47455.44983221079</v>
      </c>
    </row>
    <row r="41" spans="1:34" s="46" customFormat="1" x14ac:dyDescent="0.2">
      <c r="A41" s="49">
        <v>2022</v>
      </c>
      <c r="B41" s="49" t="s">
        <v>53</v>
      </c>
      <c r="C41" s="49">
        <v>527</v>
      </c>
      <c r="D41" s="49" t="s">
        <v>26</v>
      </c>
      <c r="E41" s="61">
        <v>44330</v>
      </c>
      <c r="F41" s="61"/>
      <c r="G41" s="61">
        <v>44578</v>
      </c>
      <c r="H41" s="49" t="s">
        <v>27</v>
      </c>
      <c r="I41" s="49" t="s">
        <v>28</v>
      </c>
      <c r="J41" s="49" t="s">
        <v>29</v>
      </c>
      <c r="K41" s="66">
        <v>1829779.2920218001</v>
      </c>
      <c r="L41" s="49" t="s">
        <v>32</v>
      </c>
      <c r="M41" s="49" t="s">
        <v>28</v>
      </c>
      <c r="N41" s="49" t="s">
        <v>43</v>
      </c>
      <c r="O41" s="86">
        <v>-2000000</v>
      </c>
      <c r="P41" s="49"/>
      <c r="Q41" s="49" t="s">
        <v>44</v>
      </c>
      <c r="R41" s="74">
        <v>1.0930280000000001</v>
      </c>
      <c r="S41" s="66"/>
      <c r="T41" s="66">
        <v>0</v>
      </c>
      <c r="U41" s="49"/>
      <c r="V41" s="74">
        <v>1.0990123942000001</v>
      </c>
      <c r="W41" s="74">
        <v>1.097529240792763</v>
      </c>
      <c r="X41" s="66">
        <v>7528.1365281915068</v>
      </c>
      <c r="Y41" s="66">
        <v>7528.1365281915068</v>
      </c>
      <c r="Z41" s="66">
        <v>7528.1365281915059</v>
      </c>
      <c r="AA41" s="66">
        <v>9.0949470177292824E-13</v>
      </c>
      <c r="AB41" s="49"/>
      <c r="AC41" s="56" t="s">
        <v>25</v>
      </c>
      <c r="AE41" s="153">
        <f t="shared" si="15"/>
        <v>1.0982000000000001</v>
      </c>
      <c r="AF41" s="153">
        <f t="shared" si="16"/>
        <v>1.096716846592763</v>
      </c>
      <c r="AG41" s="154">
        <f t="shared" si="17"/>
        <v>1.0031656022205113</v>
      </c>
      <c r="AH41" s="155">
        <f t="shared" si="18"/>
        <v>6174.0113056434293</v>
      </c>
    </row>
    <row r="42" spans="1:34" s="47" customFormat="1" x14ac:dyDescent="0.2">
      <c r="A42" s="50"/>
      <c r="B42" s="50"/>
      <c r="C42" s="50"/>
      <c r="D42" s="50"/>
      <c r="E42" s="62"/>
      <c r="F42" s="62"/>
      <c r="G42" s="62"/>
      <c r="H42" s="50"/>
      <c r="I42" s="50"/>
      <c r="J42" s="50"/>
      <c r="K42" s="67">
        <v>38076036.546408907</v>
      </c>
      <c r="L42" s="50"/>
      <c r="M42" s="50"/>
      <c r="N42" s="50"/>
      <c r="O42" s="87">
        <v>-41700000</v>
      </c>
      <c r="P42" s="50"/>
      <c r="Q42" s="50"/>
      <c r="R42" s="75">
        <v>1.0951770137412815</v>
      </c>
      <c r="S42" s="67"/>
      <c r="T42" s="67"/>
      <c r="U42" s="50"/>
      <c r="V42" s="75"/>
      <c r="W42" s="75"/>
      <c r="X42" s="67">
        <v>81862.972027994736</v>
      </c>
      <c r="Y42" s="67">
        <v>81862.972027994736</v>
      </c>
      <c r="Z42" s="67">
        <v>81862.972027994721</v>
      </c>
      <c r="AA42" s="67">
        <v>1.546140993013978E-11</v>
      </c>
      <c r="AB42" s="50"/>
      <c r="AC42" s="57"/>
      <c r="AE42" s="153"/>
      <c r="AF42" s="153"/>
      <c r="AG42" s="154"/>
      <c r="AH42" s="155"/>
    </row>
    <row r="43" spans="1:34" s="47" customFormat="1" x14ac:dyDescent="0.2">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E43" s="153"/>
      <c r="AF43" s="153"/>
      <c r="AG43" s="154"/>
      <c r="AH43" s="155"/>
    </row>
    <row r="44" spans="1:34" s="47" customFormat="1" x14ac:dyDescent="0.2">
      <c r="A44" s="50"/>
      <c r="B44" s="50"/>
      <c r="C44" s="50"/>
      <c r="D44" s="50"/>
      <c r="E44" s="62"/>
      <c r="F44" s="62"/>
      <c r="G44" s="62"/>
      <c r="H44" s="50"/>
      <c r="I44" s="50" t="s">
        <v>86</v>
      </c>
      <c r="J44" s="50"/>
      <c r="K44" s="68">
        <v>163449626.31709635</v>
      </c>
      <c r="L44" s="51"/>
      <c r="M44" s="51"/>
      <c r="N44" s="51"/>
      <c r="O44" s="88">
        <v>-178943000</v>
      </c>
      <c r="P44" s="51"/>
      <c r="Q44" s="51"/>
      <c r="R44" s="76">
        <v>1.0947898996896213</v>
      </c>
      <c r="S44" s="68"/>
      <c r="T44" s="68"/>
      <c r="U44" s="51"/>
      <c r="V44" s="76"/>
      <c r="W44" s="76"/>
      <c r="X44" s="68">
        <v>480379.79074171564</v>
      </c>
      <c r="Y44" s="68">
        <v>480379.79074171564</v>
      </c>
      <c r="Z44" s="68">
        <v>480379.79074171558</v>
      </c>
      <c r="AA44" s="68">
        <v>4.8203219193965197E-11</v>
      </c>
      <c r="AB44" s="51"/>
      <c r="AC44" s="57"/>
      <c r="AE44" s="153" t="str">
        <f>IF(Q44&lt;&gt;"",VLOOKUP(Q44,$AE$1:$AF$11,2,FALSE),"")</f>
        <v/>
      </c>
      <c r="AF44" s="153" t="str">
        <f t="shared" si="9"/>
        <v/>
      </c>
      <c r="AG44" s="154" t="str">
        <f t="shared" si="10"/>
        <v/>
      </c>
      <c r="AH44" s="156">
        <f>SUM(AH31:AH41)</f>
        <v>359449.09385475464</v>
      </c>
    </row>
    <row r="45" spans="1:34"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c r="AE45" s="153"/>
      <c r="AF45" s="153"/>
      <c r="AG45" s="154"/>
      <c r="AH45" s="155"/>
    </row>
    <row r="46" spans="1:34" s="46" customFormat="1" x14ac:dyDescent="0.2">
      <c r="A46" s="48">
        <v>2021</v>
      </c>
      <c r="B46" s="48" t="s">
        <v>54</v>
      </c>
      <c r="C46" s="48">
        <v>451</v>
      </c>
      <c r="D46" s="48" t="s">
        <v>55</v>
      </c>
      <c r="E46" s="60">
        <v>44193</v>
      </c>
      <c r="F46" s="60"/>
      <c r="G46" s="60">
        <v>44362</v>
      </c>
      <c r="H46" s="48" t="s">
        <v>27</v>
      </c>
      <c r="I46" s="48" t="s">
        <v>28</v>
      </c>
      <c r="J46" s="48" t="s">
        <v>29</v>
      </c>
      <c r="K46" s="65">
        <v>2914314.94729074</v>
      </c>
      <c r="L46" s="48" t="s">
        <v>32</v>
      </c>
      <c r="M46" s="48" t="s">
        <v>28</v>
      </c>
      <c r="N46" s="48" t="s">
        <v>56</v>
      </c>
      <c r="O46" s="85">
        <v>-76450000</v>
      </c>
      <c r="P46" s="48"/>
      <c r="Q46" s="48" t="s">
        <v>57</v>
      </c>
      <c r="R46" s="73">
        <v>26.232579999999999</v>
      </c>
      <c r="S46" s="65"/>
      <c r="T46" s="65">
        <v>0</v>
      </c>
      <c r="U46" s="48"/>
      <c r="V46" s="73">
        <v>25.434384649999998</v>
      </c>
      <c r="W46" s="73">
        <v>25.44236647703892</v>
      </c>
      <c r="X46" s="85">
        <v>-90533.217552324044</v>
      </c>
      <c r="Y46" s="85">
        <v>-90533.217552324044</v>
      </c>
      <c r="Z46" s="85">
        <v>-90533.217552324044</v>
      </c>
      <c r="AA46" s="65">
        <v>0</v>
      </c>
      <c r="AB46" s="48"/>
      <c r="AC46" s="55" t="s">
        <v>25</v>
      </c>
      <c r="AE46" s="153">
        <f t="shared" ref="AE46:AE50" si="19">IF(Q46&lt;&gt;"",VLOOKUP(Q46,$AE$1:$AF$11,2,FALSE),"")</f>
        <v>25.454000000000001</v>
      </c>
      <c r="AF46" s="153">
        <f t="shared" ref="AF46:AF50" si="20">IF(AE46&lt;&gt;"",AE46+W46-V46,"")</f>
        <v>25.461981827038926</v>
      </c>
      <c r="AG46" s="154">
        <f t="shared" ref="AG46:AG50" si="21">IF(AF46&lt;&gt;"",X46/(O46/W46+K46),"")</f>
        <v>1.0001946292699295</v>
      </c>
      <c r="AH46" s="155">
        <f t="shared" ref="AH46:AH50" si="22">IF(AF46&lt;&gt;"",(O46/AF46+K46)*AG46,"")</f>
        <v>-88217.911740984273</v>
      </c>
    </row>
    <row r="47" spans="1:34" s="46" customFormat="1" x14ac:dyDescent="0.2">
      <c r="A47" s="48">
        <v>2021</v>
      </c>
      <c r="B47" s="48" t="s">
        <v>58</v>
      </c>
      <c r="C47" s="48">
        <v>465</v>
      </c>
      <c r="D47" s="48" t="s">
        <v>26</v>
      </c>
      <c r="E47" s="60">
        <v>44209</v>
      </c>
      <c r="F47" s="60"/>
      <c r="G47" s="60">
        <v>44362</v>
      </c>
      <c r="H47" s="48" t="s">
        <v>27</v>
      </c>
      <c r="I47" s="48" t="s">
        <v>28</v>
      </c>
      <c r="J47" s="48" t="s">
        <v>29</v>
      </c>
      <c r="K47" s="65">
        <v>19132657.9196558</v>
      </c>
      <c r="L47" s="48" t="s">
        <v>32</v>
      </c>
      <c r="M47" s="48" t="s">
        <v>28</v>
      </c>
      <c r="N47" s="48" t="s">
        <v>56</v>
      </c>
      <c r="O47" s="85">
        <v>-502300000</v>
      </c>
      <c r="P47" s="48"/>
      <c r="Q47" s="48" t="s">
        <v>57</v>
      </c>
      <c r="R47" s="73">
        <v>26.253540000000001</v>
      </c>
      <c r="S47" s="65"/>
      <c r="T47" s="65">
        <v>0</v>
      </c>
      <c r="U47" s="48"/>
      <c r="V47" s="73">
        <v>25.434384649999998</v>
      </c>
      <c r="W47" s="73">
        <v>25.44236647703892</v>
      </c>
      <c r="X47" s="85">
        <v>-610121.16031686601</v>
      </c>
      <c r="Y47" s="85">
        <v>-610121.16031686601</v>
      </c>
      <c r="Z47" s="85">
        <v>-610121.16031686601</v>
      </c>
      <c r="AA47" s="65">
        <v>0</v>
      </c>
      <c r="AB47" s="48"/>
      <c r="AC47" s="55" t="s">
        <v>25</v>
      </c>
      <c r="AE47" s="153">
        <f t="shared" si="19"/>
        <v>25.454000000000001</v>
      </c>
      <c r="AF47" s="153">
        <f t="shared" si="20"/>
        <v>25.461981827038926</v>
      </c>
      <c r="AG47" s="154">
        <f t="shared" si="21"/>
        <v>1.0001946292698987</v>
      </c>
      <c r="AH47" s="155">
        <f t="shared" si="22"/>
        <v>-594908.88943346543</v>
      </c>
    </row>
    <row r="48" spans="1:34" s="46" customFormat="1" x14ac:dyDescent="0.2">
      <c r="A48" s="48">
        <v>2021</v>
      </c>
      <c r="B48" s="48" t="s">
        <v>59</v>
      </c>
      <c r="C48" s="48">
        <v>484</v>
      </c>
      <c r="D48" s="48" t="s">
        <v>60</v>
      </c>
      <c r="E48" s="60">
        <v>44239</v>
      </c>
      <c r="F48" s="60"/>
      <c r="G48" s="60">
        <v>44454</v>
      </c>
      <c r="H48" s="48" t="s">
        <v>27</v>
      </c>
      <c r="I48" s="48" t="s">
        <v>28</v>
      </c>
      <c r="J48" s="48" t="s">
        <v>29</v>
      </c>
      <c r="K48" s="65">
        <v>13752671.9082056</v>
      </c>
      <c r="L48" s="48" t="s">
        <v>32</v>
      </c>
      <c r="M48" s="48" t="s">
        <v>28</v>
      </c>
      <c r="N48" s="48" t="s">
        <v>56</v>
      </c>
      <c r="O48" s="85">
        <v>-355815000</v>
      </c>
      <c r="P48" s="48"/>
      <c r="Q48" s="48" t="s">
        <v>57</v>
      </c>
      <c r="R48" s="73">
        <v>25.872426999999998</v>
      </c>
      <c r="S48" s="65"/>
      <c r="T48" s="65">
        <v>0</v>
      </c>
      <c r="U48" s="48"/>
      <c r="V48" s="73">
        <v>25.434384649999998</v>
      </c>
      <c r="W48" s="73">
        <v>25.496581851171754</v>
      </c>
      <c r="X48" s="85">
        <v>-202969.86561666231</v>
      </c>
      <c r="Y48" s="85">
        <v>-202969.86561666231</v>
      </c>
      <c r="Z48" s="85">
        <v>-202969.86561666231</v>
      </c>
      <c r="AA48" s="65">
        <v>0</v>
      </c>
      <c r="AB48" s="48"/>
      <c r="AC48" s="55" t="s">
        <v>25</v>
      </c>
      <c r="AE48" s="153">
        <f t="shared" si="19"/>
        <v>25.454000000000001</v>
      </c>
      <c r="AF48" s="153">
        <f t="shared" si="20"/>
        <v>25.516197201171757</v>
      </c>
      <c r="AG48" s="154">
        <f t="shared" si="21"/>
        <v>1.0011922849492541</v>
      </c>
      <c r="AH48" s="155">
        <f t="shared" si="22"/>
        <v>-192228.98480922577</v>
      </c>
    </row>
    <row r="49" spans="1:34" s="46" customFormat="1" x14ac:dyDescent="0.2">
      <c r="A49" s="48">
        <v>2021</v>
      </c>
      <c r="B49" s="48" t="s">
        <v>61</v>
      </c>
      <c r="C49" s="48">
        <v>511</v>
      </c>
      <c r="D49" s="48" t="s">
        <v>55</v>
      </c>
      <c r="E49" s="60">
        <v>44299</v>
      </c>
      <c r="F49" s="60"/>
      <c r="G49" s="60">
        <v>44515</v>
      </c>
      <c r="H49" s="48" t="s">
        <v>27</v>
      </c>
      <c r="I49" s="48" t="s">
        <v>28</v>
      </c>
      <c r="J49" s="48" t="s">
        <v>29</v>
      </c>
      <c r="K49" s="65">
        <v>2649064.89736774</v>
      </c>
      <c r="L49" s="48" t="s">
        <v>32</v>
      </c>
      <c r="M49" s="48" t="s">
        <v>28</v>
      </c>
      <c r="N49" s="48" t="s">
        <v>56</v>
      </c>
      <c r="O49" s="85">
        <v>-69000000</v>
      </c>
      <c r="P49" s="48"/>
      <c r="Q49" s="48" t="s">
        <v>57</v>
      </c>
      <c r="R49" s="73">
        <v>26.046927</v>
      </c>
      <c r="S49" s="65"/>
      <c r="T49" s="65">
        <v>0</v>
      </c>
      <c r="U49" s="48"/>
      <c r="V49" s="73">
        <v>25.434384649999998</v>
      </c>
      <c r="W49" s="73">
        <v>25.540487694603158</v>
      </c>
      <c r="X49" s="85">
        <v>-52621.90455384642</v>
      </c>
      <c r="Y49" s="85">
        <v>-52621.90455384642</v>
      </c>
      <c r="Z49" s="85">
        <v>-52621.90455384642</v>
      </c>
      <c r="AA49" s="65">
        <v>0</v>
      </c>
      <c r="AB49" s="48"/>
      <c r="AC49" s="55" t="s">
        <v>25</v>
      </c>
      <c r="AE49" s="153">
        <f t="shared" si="19"/>
        <v>25.454000000000001</v>
      </c>
      <c r="AF49" s="153">
        <f t="shared" si="20"/>
        <v>25.56010304460316</v>
      </c>
      <c r="AG49" s="154">
        <f t="shared" si="21"/>
        <v>1.0017878175160462</v>
      </c>
      <c r="AH49" s="155">
        <f t="shared" si="22"/>
        <v>-50544.939868283007</v>
      </c>
    </row>
    <row r="50" spans="1:34" s="46" customFormat="1" x14ac:dyDescent="0.2">
      <c r="A50" s="49">
        <v>2021</v>
      </c>
      <c r="B50" s="49" t="s">
        <v>62</v>
      </c>
      <c r="C50" s="49">
        <v>515</v>
      </c>
      <c r="D50" s="49" t="s">
        <v>26</v>
      </c>
      <c r="E50" s="61">
        <v>44301</v>
      </c>
      <c r="F50" s="61"/>
      <c r="G50" s="61">
        <v>44515</v>
      </c>
      <c r="H50" s="49" t="s">
        <v>27</v>
      </c>
      <c r="I50" s="49" t="s">
        <v>28</v>
      </c>
      <c r="J50" s="49" t="s">
        <v>29</v>
      </c>
      <c r="K50" s="66">
        <v>2496971.9413342201</v>
      </c>
      <c r="L50" s="49" t="s">
        <v>32</v>
      </c>
      <c r="M50" s="49" t="s">
        <v>28</v>
      </c>
      <c r="N50" s="49" t="s">
        <v>56</v>
      </c>
      <c r="O50" s="86">
        <v>-65000000</v>
      </c>
      <c r="P50" s="49"/>
      <c r="Q50" s="49" t="s">
        <v>57</v>
      </c>
      <c r="R50" s="74">
        <v>26.03153</v>
      </c>
      <c r="S50" s="66"/>
      <c r="T50" s="66">
        <v>0</v>
      </c>
      <c r="U50" s="49"/>
      <c r="V50" s="74">
        <v>25.434384649999998</v>
      </c>
      <c r="W50" s="74">
        <v>25.540487694603158</v>
      </c>
      <c r="X50" s="86">
        <v>-48092.696977577732</v>
      </c>
      <c r="Y50" s="86">
        <v>-48092.696977577732</v>
      </c>
      <c r="Z50" s="86">
        <v>-48092.696977577732</v>
      </c>
      <c r="AA50" s="66">
        <v>0</v>
      </c>
      <c r="AB50" s="49"/>
      <c r="AC50" s="56" t="s">
        <v>25</v>
      </c>
      <c r="AE50" s="153">
        <f t="shared" si="19"/>
        <v>25.454000000000001</v>
      </c>
      <c r="AF50" s="153">
        <f t="shared" si="20"/>
        <v>25.56010304460316</v>
      </c>
      <c r="AG50" s="154">
        <f t="shared" si="21"/>
        <v>1.0017878175160322</v>
      </c>
      <c r="AH50" s="155">
        <f t="shared" si="22"/>
        <v>-46136.1360419021</v>
      </c>
    </row>
    <row r="51" spans="1:34" s="47" customFormat="1" x14ac:dyDescent="0.2">
      <c r="A51" s="50"/>
      <c r="B51" s="50"/>
      <c r="C51" s="50"/>
      <c r="D51" s="50"/>
      <c r="E51" s="62"/>
      <c r="F51" s="62"/>
      <c r="G51" s="62"/>
      <c r="H51" s="50"/>
      <c r="I51" s="50"/>
      <c r="J51" s="50"/>
      <c r="K51" s="67">
        <v>40945681.613854095</v>
      </c>
      <c r="L51" s="50"/>
      <c r="M51" s="50"/>
      <c r="N51" s="50"/>
      <c r="O51" s="87">
        <v>-1068565000</v>
      </c>
      <c r="P51" s="50"/>
      <c r="Q51" s="50"/>
      <c r="R51" s="75">
        <v>26.097135470287245</v>
      </c>
      <c r="S51" s="67"/>
      <c r="T51" s="67"/>
      <c r="U51" s="50"/>
      <c r="V51" s="75"/>
      <c r="W51" s="75"/>
      <c r="X51" s="87">
        <v>-1004338.8450172766</v>
      </c>
      <c r="Y51" s="87">
        <v>-1004338.8450172766</v>
      </c>
      <c r="Z51" s="87">
        <v>-1004338.8450172766</v>
      </c>
      <c r="AA51" s="67">
        <v>0</v>
      </c>
      <c r="AB51" s="50"/>
      <c r="AC51" s="57"/>
      <c r="AE51" s="153"/>
      <c r="AF51" s="153"/>
      <c r="AG51" s="154"/>
      <c r="AH51" s="155"/>
    </row>
    <row r="52" spans="1:34"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c r="AE52" s="153"/>
      <c r="AF52" s="153"/>
      <c r="AG52" s="154"/>
      <c r="AH52" s="155"/>
    </row>
    <row r="53" spans="1:34" s="46" customFormat="1" x14ac:dyDescent="0.2">
      <c r="A53" s="49">
        <v>2022</v>
      </c>
      <c r="B53" s="49" t="s">
        <v>63</v>
      </c>
      <c r="C53" s="49">
        <v>494</v>
      </c>
      <c r="D53" s="49" t="s">
        <v>26</v>
      </c>
      <c r="E53" s="61">
        <v>44267</v>
      </c>
      <c r="F53" s="61"/>
      <c r="G53" s="61">
        <v>44635</v>
      </c>
      <c r="H53" s="49" t="s">
        <v>27</v>
      </c>
      <c r="I53" s="49" t="s">
        <v>28</v>
      </c>
      <c r="J53" s="49" t="s">
        <v>29</v>
      </c>
      <c r="K53" s="66">
        <v>18927605.052655999</v>
      </c>
      <c r="L53" s="49" t="s">
        <v>32</v>
      </c>
      <c r="M53" s="49" t="s">
        <v>28</v>
      </c>
      <c r="N53" s="49" t="s">
        <v>56</v>
      </c>
      <c r="O53" s="86">
        <v>-500000000</v>
      </c>
      <c r="P53" s="49"/>
      <c r="Q53" s="49" t="s">
        <v>57</v>
      </c>
      <c r="R53" s="74">
        <v>26.416443000000001</v>
      </c>
      <c r="S53" s="66"/>
      <c r="T53" s="66">
        <v>0</v>
      </c>
      <c r="U53" s="49"/>
      <c r="V53" s="74">
        <v>25.434384649999998</v>
      </c>
      <c r="W53" s="74">
        <v>25.636811036804911</v>
      </c>
      <c r="X53" s="86">
        <v>-577048.29026050633</v>
      </c>
      <c r="Y53" s="86">
        <v>-577048.29026050633</v>
      </c>
      <c r="Z53" s="86">
        <v>-577048.29026050633</v>
      </c>
      <c r="AA53" s="66">
        <v>0</v>
      </c>
      <c r="AB53" s="49"/>
      <c r="AC53" s="56" t="s">
        <v>25</v>
      </c>
      <c r="AE53" s="153">
        <f t="shared" ref="AE53" si="23">IF(Q53&lt;&gt;"",VLOOKUP(Q53,$AE$1:$AF$11,2,FALSE),"")</f>
        <v>25.454000000000001</v>
      </c>
      <c r="AF53" s="153">
        <f t="shared" ref="AF52:AF53" si="24">IF(AE53&lt;&gt;"",AE53+W53-V53,"")</f>
        <v>25.65642638680491</v>
      </c>
      <c r="AG53" s="154">
        <f t="shared" ref="AG52:AG53" si="25">IF(AF53&lt;&gt;"",X53/(O53/W53+K53),"")</f>
        <v>1.0025149544292955</v>
      </c>
      <c r="AH53" s="155">
        <f t="shared" ref="AH52:AH53" si="26">IF(AF53&lt;&gt;"",(O53/AF53+K53)*AG53,"")</f>
        <v>-562099.81975580216</v>
      </c>
    </row>
    <row r="54" spans="1:34" s="47" customFormat="1" x14ac:dyDescent="0.2">
      <c r="A54" s="50"/>
      <c r="B54" s="50"/>
      <c r="C54" s="50"/>
      <c r="D54" s="50"/>
      <c r="E54" s="62"/>
      <c r="F54" s="62"/>
      <c r="G54" s="62"/>
      <c r="H54" s="50"/>
      <c r="I54" s="50"/>
      <c r="J54" s="50"/>
      <c r="K54" s="67">
        <v>18927605.052655999</v>
      </c>
      <c r="L54" s="50"/>
      <c r="M54" s="50"/>
      <c r="N54" s="50"/>
      <c r="O54" s="87">
        <v>-500000000</v>
      </c>
      <c r="P54" s="50"/>
      <c r="Q54" s="50"/>
      <c r="R54" s="75">
        <v>26.416443000000044</v>
      </c>
      <c r="S54" s="67"/>
      <c r="T54" s="67"/>
      <c r="U54" s="50"/>
      <c r="V54" s="75"/>
      <c r="W54" s="75"/>
      <c r="X54" s="87">
        <v>-577048.29026050633</v>
      </c>
      <c r="Y54" s="87">
        <v>-577048.29026050633</v>
      </c>
      <c r="Z54" s="87">
        <v>-577048.29026050633</v>
      </c>
      <c r="AA54" s="67">
        <v>0</v>
      </c>
      <c r="AB54" s="50"/>
      <c r="AC54" s="57"/>
      <c r="AE54" s="153"/>
      <c r="AF54" s="153"/>
      <c r="AG54" s="154"/>
      <c r="AH54" s="155"/>
    </row>
    <row r="55" spans="1:34"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c r="AE55" s="153" t="str">
        <f>IF(Q55&lt;&gt;"",VLOOKUP(Q55,$AE$1:$AF$11,2,FALSE),"")</f>
        <v/>
      </c>
      <c r="AF55" s="153" t="str">
        <f t="shared" ref="AF55" si="27">IF(AE55&lt;&gt;"",AE55+W55-V55,"")</f>
        <v/>
      </c>
      <c r="AG55" s="154" t="str">
        <f t="shared" ref="AG55" si="28">IF(AF55&lt;&gt;"",X55/(O55/W55+K55),"")</f>
        <v/>
      </c>
      <c r="AH55" s="155" t="str">
        <f t="shared" ref="AH55" si="29">IF(AF55&lt;&gt;"",(O55/AF55+K55)*AG55,"")</f>
        <v/>
      </c>
    </row>
    <row r="56" spans="1:34" s="47" customFormat="1" x14ac:dyDescent="0.2">
      <c r="A56" s="50"/>
      <c r="B56" s="50"/>
      <c r="C56" s="50"/>
      <c r="D56" s="50"/>
      <c r="E56" s="62"/>
      <c r="F56" s="62"/>
      <c r="G56" s="62"/>
      <c r="H56" s="50"/>
      <c r="I56" s="50" t="s">
        <v>87</v>
      </c>
      <c r="J56" s="50"/>
      <c r="K56" s="68">
        <v>59873286.66651009</v>
      </c>
      <c r="L56" s="51"/>
      <c r="M56" s="51"/>
      <c r="N56" s="51"/>
      <c r="O56" s="88">
        <v>-1568565000</v>
      </c>
      <c r="P56" s="51"/>
      <c r="Q56" s="51"/>
      <c r="R56" s="76">
        <v>26.198077428700291</v>
      </c>
      <c r="S56" s="68"/>
      <c r="T56" s="68"/>
      <c r="U56" s="51"/>
      <c r="V56" s="76"/>
      <c r="W56" s="76"/>
      <c r="X56" s="88">
        <v>-1581387.135277783</v>
      </c>
      <c r="Y56" s="88">
        <v>-1581387.135277783</v>
      </c>
      <c r="Z56" s="88">
        <v>-1581387.135277783</v>
      </c>
      <c r="AA56" s="68">
        <v>0</v>
      </c>
      <c r="AB56" s="51"/>
      <c r="AC56" s="57"/>
      <c r="AE56" s="153"/>
      <c r="AF56" s="153"/>
      <c r="AG56" s="154"/>
      <c r="AH56" s="156">
        <f>SUM(AH46:AH53)</f>
        <v>-1534136.6816496628</v>
      </c>
    </row>
    <row r="57" spans="1:34" s="47" customFormat="1" x14ac:dyDescent="0.2">
      <c r="A57" s="50"/>
      <c r="B57" s="50"/>
      <c r="C57" s="50"/>
      <c r="D57" s="50"/>
      <c r="E57" s="62"/>
      <c r="F57" s="62"/>
      <c r="G57" s="62"/>
      <c r="H57" s="50"/>
      <c r="I57" s="50"/>
      <c r="J57" s="50"/>
      <c r="K57" s="67"/>
      <c r="L57" s="50"/>
      <c r="M57" s="50"/>
      <c r="N57" s="50"/>
      <c r="O57" s="67"/>
      <c r="P57" s="50"/>
      <c r="Q57" s="50"/>
      <c r="R57" s="75"/>
      <c r="S57" s="67"/>
      <c r="T57" s="67"/>
      <c r="U57" s="50"/>
      <c r="V57" s="75"/>
      <c r="W57" s="75"/>
      <c r="X57" s="67"/>
      <c r="Y57" s="67"/>
      <c r="Z57" s="67"/>
      <c r="AA57" s="67"/>
      <c r="AB57" s="50"/>
      <c r="AC57" s="57"/>
      <c r="AE57" s="153"/>
      <c r="AF57" s="153"/>
      <c r="AG57" s="154"/>
      <c r="AH57" s="155"/>
    </row>
    <row r="58" spans="1:34" s="95" customFormat="1" x14ac:dyDescent="0.2">
      <c r="A58" s="89">
        <v>2021</v>
      </c>
      <c r="B58" s="89" t="s">
        <v>92</v>
      </c>
      <c r="C58" s="89">
        <v>529</v>
      </c>
      <c r="D58" s="89" t="s">
        <v>93</v>
      </c>
      <c r="E58" s="90">
        <v>44333</v>
      </c>
      <c r="F58" s="90"/>
      <c r="G58" s="90">
        <v>44519</v>
      </c>
      <c r="H58" s="89" t="s">
        <v>27</v>
      </c>
      <c r="I58" s="89" t="s">
        <v>28</v>
      </c>
      <c r="J58" s="89" t="s">
        <v>29</v>
      </c>
      <c r="K58" s="91">
        <v>5507573.7443529097</v>
      </c>
      <c r="L58" s="89" t="s">
        <v>32</v>
      </c>
      <c r="M58" s="89" t="s">
        <v>28</v>
      </c>
      <c r="N58" s="89" t="s">
        <v>94</v>
      </c>
      <c r="O58" s="92">
        <v>-41450000</v>
      </c>
      <c r="P58" s="89"/>
      <c r="Q58" s="89" t="s">
        <v>95</v>
      </c>
      <c r="R58" s="93">
        <v>7.5259999999999998</v>
      </c>
      <c r="S58" s="91"/>
      <c r="T58" s="91">
        <v>0</v>
      </c>
      <c r="U58" s="89"/>
      <c r="V58" s="93">
        <v>7.5110000000000001</v>
      </c>
      <c r="W58" s="93">
        <v>7.52432707</v>
      </c>
      <c r="X58" s="92">
        <v>-1227.3810070863719</v>
      </c>
      <c r="Y58" s="92">
        <v>-1227.3810070863719</v>
      </c>
      <c r="Z58" s="92">
        <v>-1227.3810070863719</v>
      </c>
      <c r="AA58" s="91">
        <v>0</v>
      </c>
      <c r="AB58" s="89"/>
      <c r="AC58" s="94" t="s">
        <v>25</v>
      </c>
      <c r="AE58" s="153">
        <f t="shared" ref="AE58" si="30">IF(Q58&lt;&gt;"",VLOOKUP(Q58,$AE$1:$AF$11,2,FALSE),"")</f>
        <v>7.5061999999999998</v>
      </c>
      <c r="AF58" s="153">
        <f t="shared" ref="AF58" si="31">IF(AE58&lt;&gt;"",AE58+W58-V58,"")</f>
        <v>7.5195270699999996</v>
      </c>
      <c r="AG58" s="154">
        <f t="shared" ref="AG58" si="32">IF(AF58&lt;&gt;"",X58/(O58/W58+K58),"")</f>
        <v>1.0023259487694058</v>
      </c>
      <c r="AH58" s="155">
        <f t="shared" ref="AH58" si="33">IF(AF58&lt;&gt;"",(O58/AF58+K58)*AG58,"")</f>
        <v>-4752.035517934668</v>
      </c>
    </row>
    <row r="59" spans="1:34" s="102" customFormat="1" x14ac:dyDescent="0.2">
      <c r="A59" s="96"/>
      <c r="B59" s="96"/>
      <c r="C59" s="96"/>
      <c r="D59" s="96"/>
      <c r="E59" s="97"/>
      <c r="F59" s="97"/>
      <c r="G59" s="97"/>
      <c r="H59" s="96"/>
      <c r="I59" s="96"/>
      <c r="J59" s="96"/>
      <c r="K59" s="98"/>
      <c r="L59" s="96"/>
      <c r="M59" s="96"/>
      <c r="N59" s="96"/>
      <c r="O59" s="99">
        <v>-41450000</v>
      </c>
      <c r="P59" s="96"/>
      <c r="Q59" s="96"/>
      <c r="R59" s="100">
        <v>7.5259999999999998</v>
      </c>
      <c r="S59" s="98"/>
      <c r="T59" s="98"/>
      <c r="U59" s="96"/>
      <c r="V59" s="100"/>
      <c r="W59" s="100"/>
      <c r="X59" s="99">
        <v>-1227.3810070863719</v>
      </c>
      <c r="Y59" s="99">
        <v>-1227.3810070863719</v>
      </c>
      <c r="Z59" s="99">
        <v>-1227.3810070863719</v>
      </c>
      <c r="AA59" s="98">
        <v>0</v>
      </c>
      <c r="AB59" s="96"/>
      <c r="AC59" s="101"/>
      <c r="AE59" s="153" t="str">
        <f t="shared" ref="AE58:AE73" si="34">IF(Q59&lt;&gt;"",VLOOKUP(Q59,$AE$1:$AF$11,2,FALSE),"")</f>
        <v/>
      </c>
      <c r="AF59" s="153" t="str">
        <f t="shared" ref="AF58:AF73" si="35">IF(AE59&lt;&gt;"",AE59+W59-V59,"")</f>
        <v/>
      </c>
      <c r="AG59" s="154" t="str">
        <f t="shared" ref="AG58:AG73" si="36">IF(AF59&lt;&gt;"",X59/(O59/W59+K59),"")</f>
        <v/>
      </c>
      <c r="AH59" s="155" t="str">
        <f t="shared" ref="AH59:AH73" si="37">IF(AF59&lt;&gt;"",(O59/AF59+K59)*AG59,"")</f>
        <v/>
      </c>
    </row>
    <row r="60" spans="1:34" s="102" customFormat="1" x14ac:dyDescent="0.2">
      <c r="A60" s="96"/>
      <c r="B60" s="96"/>
      <c r="C60" s="96"/>
      <c r="D60" s="96"/>
      <c r="E60" s="97"/>
      <c r="F60" s="97"/>
      <c r="G60" s="97"/>
      <c r="H60" s="96"/>
      <c r="I60" s="96"/>
      <c r="J60" s="96"/>
      <c r="K60" s="98"/>
      <c r="L60" s="96"/>
      <c r="M60" s="96"/>
      <c r="N60" s="96"/>
      <c r="O60" s="98"/>
      <c r="P60" s="96"/>
      <c r="Q60" s="96"/>
      <c r="R60" s="100"/>
      <c r="S60" s="98"/>
      <c r="T60" s="98"/>
      <c r="U60" s="96"/>
      <c r="V60" s="100"/>
      <c r="X60" s="103"/>
      <c r="Y60" s="98"/>
      <c r="Z60" s="98"/>
      <c r="AA60" s="98"/>
      <c r="AB60" s="96"/>
      <c r="AC60" s="101"/>
      <c r="AE60" s="153" t="str">
        <f t="shared" si="34"/>
        <v/>
      </c>
      <c r="AF60" s="153" t="str">
        <f t="shared" si="35"/>
        <v/>
      </c>
      <c r="AG60" s="154" t="str">
        <f t="shared" si="36"/>
        <v/>
      </c>
      <c r="AH60" s="155" t="str">
        <f t="shared" si="37"/>
        <v/>
      </c>
    </row>
    <row r="61" spans="1:34" s="95" customFormat="1" x14ac:dyDescent="0.2">
      <c r="A61" s="89">
        <v>2022</v>
      </c>
      <c r="B61" s="89" t="s">
        <v>96</v>
      </c>
      <c r="C61" s="89">
        <v>500</v>
      </c>
      <c r="D61" s="89" t="s">
        <v>40</v>
      </c>
      <c r="E61" s="90">
        <v>44294</v>
      </c>
      <c r="F61" s="90"/>
      <c r="G61" s="90">
        <v>44578</v>
      </c>
      <c r="H61" s="89" t="s">
        <v>27</v>
      </c>
      <c r="I61" s="89" t="s">
        <v>28</v>
      </c>
      <c r="J61" s="89" t="s">
        <v>29</v>
      </c>
      <c r="K61" s="91">
        <v>26317.406955366954</v>
      </c>
      <c r="L61" s="89" t="s">
        <v>32</v>
      </c>
      <c r="M61" s="89" t="s">
        <v>28</v>
      </c>
      <c r="N61" s="89" t="s">
        <v>94</v>
      </c>
      <c r="O61" s="92">
        <v>-200000</v>
      </c>
      <c r="P61" s="89"/>
      <c r="Q61" s="89" t="s">
        <v>95</v>
      </c>
      <c r="R61" s="93">
        <v>7.5995328999999998</v>
      </c>
      <c r="S61" s="91"/>
      <c r="T61" s="91">
        <v>0</v>
      </c>
      <c r="U61" s="89"/>
      <c r="V61" s="93">
        <v>7.5110000000000001</v>
      </c>
      <c r="W61" s="93">
        <v>7.5282969099999999</v>
      </c>
      <c r="X61" s="92">
        <v>-249.81496651747452</v>
      </c>
      <c r="Y61" s="92">
        <v>-249.81496651747452</v>
      </c>
      <c r="Z61" s="92">
        <v>-249.81496651747452</v>
      </c>
      <c r="AA61" s="91">
        <v>0</v>
      </c>
      <c r="AB61" s="89"/>
      <c r="AC61" s="94" t="s">
        <v>25</v>
      </c>
      <c r="AE61" s="153">
        <f t="shared" si="34"/>
        <v>7.5061999999999998</v>
      </c>
      <c r="AF61" s="153">
        <f t="shared" si="35"/>
        <v>7.5234969099999995</v>
      </c>
      <c r="AG61" s="154">
        <f t="shared" si="36"/>
        <v>1.0031656022210405</v>
      </c>
      <c r="AH61" s="155">
        <f t="shared" si="37"/>
        <v>-266.81803794509375</v>
      </c>
    </row>
    <row r="62" spans="1:34" s="102" customFormat="1" x14ac:dyDescent="0.2">
      <c r="A62" s="96"/>
      <c r="B62" s="96"/>
      <c r="C62" s="96"/>
      <c r="D62" s="96"/>
      <c r="E62" s="97"/>
      <c r="F62" s="97"/>
      <c r="G62" s="97"/>
      <c r="H62" s="96"/>
      <c r="I62" s="96"/>
      <c r="J62" s="96"/>
      <c r="K62" s="98"/>
      <c r="L62" s="96"/>
      <c r="M62" s="96"/>
      <c r="N62" s="96"/>
      <c r="O62" s="99">
        <v>-200000</v>
      </c>
      <c r="P62" s="96"/>
      <c r="Q62" s="96"/>
      <c r="R62" s="100">
        <v>7.5995328999999998</v>
      </c>
      <c r="S62" s="98"/>
      <c r="T62" s="98"/>
      <c r="U62" s="96"/>
      <c r="V62" s="100"/>
      <c r="W62" s="100"/>
      <c r="X62" s="99">
        <v>-249.81496651747452</v>
      </c>
      <c r="Y62" s="99">
        <v>-249.81496651747452</v>
      </c>
      <c r="Z62" s="99">
        <v>-249.81496651747452</v>
      </c>
      <c r="AA62" s="98">
        <v>0</v>
      </c>
      <c r="AB62" s="96"/>
      <c r="AC62" s="101"/>
      <c r="AE62" s="153" t="str">
        <f t="shared" si="34"/>
        <v/>
      </c>
      <c r="AF62" s="153" t="str">
        <f t="shared" si="35"/>
        <v/>
      </c>
      <c r="AG62" s="154" t="str">
        <f t="shared" si="36"/>
        <v/>
      </c>
      <c r="AH62" s="155" t="str">
        <f t="shared" si="37"/>
        <v/>
      </c>
    </row>
    <row r="63" spans="1:34" s="104" customFormat="1" x14ac:dyDescent="0.2">
      <c r="D63" s="105"/>
      <c r="E63" s="106"/>
      <c r="F63" s="106"/>
      <c r="G63" s="106"/>
      <c r="K63" s="107"/>
      <c r="O63" s="107"/>
      <c r="P63" s="107"/>
      <c r="R63" s="108"/>
      <c r="S63" s="109"/>
      <c r="T63" s="109"/>
      <c r="V63" s="110"/>
      <c r="W63" s="110"/>
      <c r="X63" s="107"/>
      <c r="Y63" s="107"/>
      <c r="Z63" s="107"/>
      <c r="AA63" s="107"/>
      <c r="AE63" s="153" t="str">
        <f t="shared" si="34"/>
        <v/>
      </c>
      <c r="AF63" s="153" t="str">
        <f t="shared" si="35"/>
        <v/>
      </c>
      <c r="AG63" s="154" t="str">
        <f t="shared" si="36"/>
        <v/>
      </c>
      <c r="AH63" s="155" t="str">
        <f t="shared" si="37"/>
        <v/>
      </c>
    </row>
    <row r="64" spans="1:34" s="102" customFormat="1" x14ac:dyDescent="0.2">
      <c r="A64" s="96"/>
      <c r="B64" s="96"/>
      <c r="C64" s="96"/>
      <c r="D64" s="96"/>
      <c r="E64" s="97"/>
      <c r="F64" s="97"/>
      <c r="G64" s="97"/>
      <c r="H64" s="96"/>
      <c r="I64" s="96" t="s">
        <v>97</v>
      </c>
      <c r="J64" s="96"/>
      <c r="K64" s="111">
        <v>5533891.1513082767</v>
      </c>
      <c r="L64" s="112"/>
      <c r="M64" s="112"/>
      <c r="N64" s="112"/>
      <c r="O64" s="113">
        <v>-41650000</v>
      </c>
      <c r="P64" s="112"/>
      <c r="Q64" s="112"/>
      <c r="R64" s="114">
        <v>7.5263496988287262</v>
      </c>
      <c r="S64" s="111"/>
      <c r="T64" s="111"/>
      <c r="U64" s="112"/>
      <c r="V64" s="114"/>
      <c r="W64" s="114"/>
      <c r="X64" s="113">
        <v>-1477.1959736038464</v>
      </c>
      <c r="Y64" s="113">
        <v>-1477.1959736038464</v>
      </c>
      <c r="Z64" s="113">
        <v>-1477.1959736038464</v>
      </c>
      <c r="AA64" s="111">
        <v>0</v>
      </c>
      <c r="AB64" s="112"/>
      <c r="AC64" s="101"/>
      <c r="AE64" s="153" t="str">
        <f t="shared" si="34"/>
        <v/>
      </c>
      <c r="AF64" s="153" t="str">
        <f t="shared" si="35"/>
        <v/>
      </c>
      <c r="AG64" s="154" t="str">
        <f t="shared" si="36"/>
        <v/>
      </c>
      <c r="AH64" s="156">
        <f>SUM(AH58:AH61)</f>
        <v>-5018.8535558797621</v>
      </c>
    </row>
    <row r="65" spans="1:34" s="102" customFormat="1" x14ac:dyDescent="0.2">
      <c r="A65" s="96"/>
      <c r="B65" s="96"/>
      <c r="C65" s="96"/>
      <c r="D65" s="96"/>
      <c r="E65" s="97"/>
      <c r="F65" s="97"/>
      <c r="G65" s="97"/>
      <c r="H65" s="96"/>
      <c r="I65" s="96"/>
      <c r="J65" s="96"/>
      <c r="K65" s="98"/>
      <c r="L65" s="96"/>
      <c r="M65" s="96"/>
      <c r="N65" s="96"/>
      <c r="O65" s="98"/>
      <c r="P65" s="96"/>
      <c r="Q65" s="96"/>
      <c r="R65" s="100"/>
      <c r="S65" s="98"/>
      <c r="T65" s="98"/>
      <c r="U65" s="96"/>
      <c r="V65" s="100"/>
      <c r="W65" s="100"/>
      <c r="X65" s="98"/>
      <c r="Y65" s="98"/>
      <c r="Z65" s="98"/>
      <c r="AA65" s="98"/>
      <c r="AB65" s="96"/>
      <c r="AC65" s="101"/>
      <c r="AE65" s="153" t="str">
        <f t="shared" si="34"/>
        <v/>
      </c>
      <c r="AF65" s="153" t="str">
        <f t="shared" si="35"/>
        <v/>
      </c>
      <c r="AG65" s="154" t="str">
        <f t="shared" si="36"/>
        <v/>
      </c>
      <c r="AH65" s="155" t="str">
        <f t="shared" si="37"/>
        <v/>
      </c>
    </row>
    <row r="66" spans="1:34" s="46" customFormat="1" x14ac:dyDescent="0.2">
      <c r="A66" s="48">
        <v>2021</v>
      </c>
      <c r="B66" s="48" t="s">
        <v>64</v>
      </c>
      <c r="C66" s="48">
        <v>449</v>
      </c>
      <c r="D66" s="48" t="s">
        <v>26</v>
      </c>
      <c r="E66" s="60">
        <v>44193</v>
      </c>
      <c r="F66" s="60"/>
      <c r="G66" s="60">
        <v>44362</v>
      </c>
      <c r="H66" s="48" t="s">
        <v>27</v>
      </c>
      <c r="I66" s="48" t="s">
        <v>28</v>
      </c>
      <c r="J66" s="48" t="s">
        <v>29</v>
      </c>
      <c r="K66" s="65">
        <v>1019025.20049321</v>
      </c>
      <c r="L66" s="48" t="s">
        <v>32</v>
      </c>
      <c r="M66" s="48" t="s">
        <v>28</v>
      </c>
      <c r="N66" s="48" t="s">
        <v>65</v>
      </c>
      <c r="O66" s="85">
        <v>-4600000</v>
      </c>
      <c r="P66" s="48"/>
      <c r="Q66" s="48" t="s">
        <v>66</v>
      </c>
      <c r="R66" s="73">
        <v>4.5141179999999999</v>
      </c>
      <c r="S66" s="65"/>
      <c r="T66" s="65">
        <v>0</v>
      </c>
      <c r="U66" s="48"/>
      <c r="V66" s="73">
        <v>4.4780778361999998</v>
      </c>
      <c r="W66" s="73">
        <v>4.4789643547199809</v>
      </c>
      <c r="X66" s="85">
        <v>-7999.2604291210182</v>
      </c>
      <c r="Y66" s="85">
        <v>-7999.2604291210182</v>
      </c>
      <c r="Z66" s="85">
        <v>-7999.2604291210182</v>
      </c>
      <c r="AA66" s="65">
        <v>0</v>
      </c>
      <c r="AB66" s="48"/>
      <c r="AC66" s="55" t="s">
        <v>25</v>
      </c>
      <c r="AE66" s="153">
        <f t="shared" si="34"/>
        <v>4.4855999999999998</v>
      </c>
      <c r="AF66" s="153">
        <f t="shared" si="35"/>
        <v>4.4864865185199809</v>
      </c>
      <c r="AG66" s="154">
        <f t="shared" si="36"/>
        <v>1.0001661499019001</v>
      </c>
      <c r="AH66" s="155">
        <f t="shared" si="37"/>
        <v>-6277.039761707746</v>
      </c>
    </row>
    <row r="67" spans="1:34" s="46" customFormat="1" x14ac:dyDescent="0.2">
      <c r="A67" s="48">
        <v>2021</v>
      </c>
      <c r="B67" s="48" t="s">
        <v>67</v>
      </c>
      <c r="C67" s="48">
        <v>467</v>
      </c>
      <c r="D67" s="48" t="s">
        <v>40</v>
      </c>
      <c r="E67" s="60">
        <v>44209</v>
      </c>
      <c r="F67" s="60"/>
      <c r="G67" s="60">
        <v>44362</v>
      </c>
      <c r="H67" s="48" t="s">
        <v>27</v>
      </c>
      <c r="I67" s="48" t="s">
        <v>28</v>
      </c>
      <c r="J67" s="48" t="s">
        <v>29</v>
      </c>
      <c r="K67" s="65">
        <v>3149349.4402075401</v>
      </c>
      <c r="L67" s="48" t="s">
        <v>32</v>
      </c>
      <c r="M67" s="48" t="s">
        <v>28</v>
      </c>
      <c r="N67" s="48" t="s">
        <v>65</v>
      </c>
      <c r="O67" s="85">
        <v>-14300000</v>
      </c>
      <c r="P67" s="48"/>
      <c r="Q67" s="48" t="s">
        <v>66</v>
      </c>
      <c r="R67" s="73">
        <v>4.5406202999999996</v>
      </c>
      <c r="S67" s="65"/>
      <c r="T67" s="65">
        <v>0</v>
      </c>
      <c r="U67" s="48"/>
      <c r="V67" s="73">
        <v>4.4780778361999998</v>
      </c>
      <c r="W67" s="73">
        <v>4.4789643547199809</v>
      </c>
      <c r="X67" s="85">
        <v>-43360.108211429724</v>
      </c>
      <c r="Y67" s="85">
        <v>-43360.108211429724</v>
      </c>
      <c r="Z67" s="85">
        <v>-43360.108211429724</v>
      </c>
      <c r="AA67" s="65">
        <v>0</v>
      </c>
      <c r="AB67" s="48"/>
      <c r="AC67" s="55" t="s">
        <v>25</v>
      </c>
      <c r="AE67" s="153">
        <f t="shared" si="34"/>
        <v>4.4855999999999998</v>
      </c>
      <c r="AF67" s="153">
        <f t="shared" si="35"/>
        <v>4.4864865185199809</v>
      </c>
      <c r="AG67" s="154">
        <f t="shared" si="36"/>
        <v>1.0001661499016075</v>
      </c>
      <c r="AH67" s="155">
        <f t="shared" si="37"/>
        <v>-38006.248310559473</v>
      </c>
    </row>
    <row r="68" spans="1:34" s="46" customFormat="1" x14ac:dyDescent="0.2">
      <c r="A68" s="48">
        <v>2021</v>
      </c>
      <c r="B68" s="48" t="s">
        <v>68</v>
      </c>
      <c r="C68" s="48">
        <v>479</v>
      </c>
      <c r="D68" s="48" t="s">
        <v>60</v>
      </c>
      <c r="E68" s="60">
        <v>44229</v>
      </c>
      <c r="F68" s="60"/>
      <c r="G68" s="60">
        <v>44362</v>
      </c>
      <c r="H68" s="48" t="s">
        <v>27</v>
      </c>
      <c r="I68" s="48" t="s">
        <v>28</v>
      </c>
      <c r="J68" s="48" t="s">
        <v>29</v>
      </c>
      <c r="K68" s="65">
        <v>1559521.1753121901</v>
      </c>
      <c r="L68" s="48" t="s">
        <v>32</v>
      </c>
      <c r="M68" s="48" t="s">
        <v>28</v>
      </c>
      <c r="N68" s="48" t="s">
        <v>65</v>
      </c>
      <c r="O68" s="85">
        <v>-7000000</v>
      </c>
      <c r="P68" s="48"/>
      <c r="Q68" s="48" t="s">
        <v>66</v>
      </c>
      <c r="R68" s="73">
        <v>4.4885571999999998</v>
      </c>
      <c r="S68" s="65"/>
      <c r="T68" s="65">
        <v>0</v>
      </c>
      <c r="U68" s="48"/>
      <c r="V68" s="73">
        <v>4.4780778361999998</v>
      </c>
      <c r="W68" s="73">
        <v>4.4789643547199809</v>
      </c>
      <c r="X68" s="85">
        <v>-3340.667574906518</v>
      </c>
      <c r="Y68" s="85">
        <v>-3340.667574906518</v>
      </c>
      <c r="Z68" s="85">
        <v>-3340.667574906518</v>
      </c>
      <c r="AA68" s="65">
        <v>0</v>
      </c>
      <c r="AB68" s="48"/>
      <c r="AC68" s="55" t="s">
        <v>25</v>
      </c>
      <c r="AE68" s="153">
        <f t="shared" si="34"/>
        <v>4.4855999999999998</v>
      </c>
      <c r="AF68" s="153">
        <f t="shared" si="35"/>
        <v>4.4864865185199809</v>
      </c>
      <c r="AG68" s="154">
        <f t="shared" si="36"/>
        <v>1.000166149901119</v>
      </c>
      <c r="AH68" s="155">
        <f t="shared" si="37"/>
        <v>-719.89699406221166</v>
      </c>
    </row>
    <row r="69" spans="1:34" s="46" customFormat="1" x14ac:dyDescent="0.2">
      <c r="A69" s="48">
        <v>2021</v>
      </c>
      <c r="B69" s="48" t="s">
        <v>69</v>
      </c>
      <c r="C69" s="48">
        <v>477</v>
      </c>
      <c r="D69" s="48" t="s">
        <v>40</v>
      </c>
      <c r="E69" s="60">
        <v>44222</v>
      </c>
      <c r="F69" s="60"/>
      <c r="G69" s="60">
        <v>44392</v>
      </c>
      <c r="H69" s="48" t="s">
        <v>27</v>
      </c>
      <c r="I69" s="48" t="s">
        <v>28</v>
      </c>
      <c r="J69" s="48" t="s">
        <v>29</v>
      </c>
      <c r="K69" s="65">
        <v>1753779.18039191</v>
      </c>
      <c r="L69" s="48" t="s">
        <v>32</v>
      </c>
      <c r="M69" s="48" t="s">
        <v>28</v>
      </c>
      <c r="N69" s="48" t="s">
        <v>65</v>
      </c>
      <c r="O69" s="85">
        <v>-8000000</v>
      </c>
      <c r="P69" s="48"/>
      <c r="Q69" s="48" t="s">
        <v>66</v>
      </c>
      <c r="R69" s="73">
        <v>4.5615777</v>
      </c>
      <c r="S69" s="65"/>
      <c r="T69" s="65">
        <v>0</v>
      </c>
      <c r="U69" s="48"/>
      <c r="V69" s="73">
        <v>4.4780778361999998</v>
      </c>
      <c r="W69" s="73">
        <v>4.4809024273702871</v>
      </c>
      <c r="X69" s="85">
        <v>-31591.695802716415</v>
      </c>
      <c r="Y69" s="85">
        <v>-31591.695802716415</v>
      </c>
      <c r="Z69" s="85">
        <v>-31591.695802716415</v>
      </c>
      <c r="AA69" s="65">
        <v>0</v>
      </c>
      <c r="AB69" s="48"/>
      <c r="AC69" s="55" t="s">
        <v>25</v>
      </c>
      <c r="AE69" s="153">
        <f t="shared" si="34"/>
        <v>4.4855999999999998</v>
      </c>
      <c r="AF69" s="153">
        <f t="shared" si="35"/>
        <v>4.4884245911702871</v>
      </c>
      <c r="AG69" s="154">
        <f t="shared" si="36"/>
        <v>1.0005137793245207</v>
      </c>
      <c r="AH69" s="155">
        <f t="shared" si="37"/>
        <v>-28598.077487762002</v>
      </c>
    </row>
    <row r="70" spans="1:34" s="46" customFormat="1" x14ac:dyDescent="0.2">
      <c r="A70" s="48">
        <v>2021</v>
      </c>
      <c r="B70" s="48" t="s">
        <v>70</v>
      </c>
      <c r="C70" s="48">
        <v>482</v>
      </c>
      <c r="D70" s="48" t="s">
        <v>40</v>
      </c>
      <c r="E70" s="60">
        <v>44239</v>
      </c>
      <c r="F70" s="60"/>
      <c r="G70" s="60">
        <v>44454</v>
      </c>
      <c r="H70" s="48" t="s">
        <v>27</v>
      </c>
      <c r="I70" s="48" t="s">
        <v>28</v>
      </c>
      <c r="J70" s="48" t="s">
        <v>29</v>
      </c>
      <c r="K70" s="65">
        <v>10649601.824326601</v>
      </c>
      <c r="L70" s="48" t="s">
        <v>32</v>
      </c>
      <c r="M70" s="48" t="s">
        <v>28</v>
      </c>
      <c r="N70" s="48" t="s">
        <v>65</v>
      </c>
      <c r="O70" s="85">
        <v>-48150000</v>
      </c>
      <c r="P70" s="48"/>
      <c r="Q70" s="48" t="s">
        <v>66</v>
      </c>
      <c r="R70" s="73">
        <v>4.5212957999999999</v>
      </c>
      <c r="S70" s="65"/>
      <c r="T70" s="65">
        <v>0</v>
      </c>
      <c r="U70" s="48"/>
      <c r="V70" s="73">
        <v>4.4780778361999998</v>
      </c>
      <c r="W70" s="73">
        <v>4.4856794136214839</v>
      </c>
      <c r="X70" s="85">
        <v>-84667.681302195662</v>
      </c>
      <c r="Y70" s="85">
        <v>-84667.681302195662</v>
      </c>
      <c r="Z70" s="85">
        <v>-84667.681302195662</v>
      </c>
      <c r="AA70" s="65">
        <v>0</v>
      </c>
      <c r="AB70" s="48"/>
      <c r="AC70" s="55" t="s">
        <v>25</v>
      </c>
      <c r="AE70" s="153">
        <f t="shared" si="34"/>
        <v>4.4855999999999998</v>
      </c>
      <c r="AF70" s="153">
        <f t="shared" si="35"/>
        <v>4.4932015774214848</v>
      </c>
      <c r="AG70" s="154">
        <f t="shared" si="36"/>
        <v>1.0012964440595493</v>
      </c>
      <c r="AH70" s="155">
        <f t="shared" si="37"/>
        <v>-66674.099730953531</v>
      </c>
    </row>
    <row r="71" spans="1:34" s="46" customFormat="1" x14ac:dyDescent="0.2">
      <c r="A71" s="48">
        <v>2021</v>
      </c>
      <c r="B71" s="48" t="s">
        <v>71</v>
      </c>
      <c r="C71" s="48">
        <v>491</v>
      </c>
      <c r="D71" s="48" t="s">
        <v>40</v>
      </c>
      <c r="E71" s="60">
        <v>44246</v>
      </c>
      <c r="F71" s="60"/>
      <c r="G71" s="60">
        <v>44454</v>
      </c>
      <c r="H71" s="48" t="s">
        <v>27</v>
      </c>
      <c r="I71" s="48" t="s">
        <v>28</v>
      </c>
      <c r="J71" s="48" t="s">
        <v>29</v>
      </c>
      <c r="K71" s="65">
        <v>2045402.1017084599</v>
      </c>
      <c r="L71" s="48" t="s">
        <v>32</v>
      </c>
      <c r="M71" s="48" t="s">
        <v>28</v>
      </c>
      <c r="N71" s="48" t="s">
        <v>65</v>
      </c>
      <c r="O71" s="85">
        <v>-9200000</v>
      </c>
      <c r="P71" s="48"/>
      <c r="Q71" s="48" t="s">
        <v>66</v>
      </c>
      <c r="R71" s="73">
        <v>4.4978930999999998</v>
      </c>
      <c r="S71" s="65"/>
      <c r="T71" s="65">
        <v>0</v>
      </c>
      <c r="U71" s="48"/>
      <c r="V71" s="73">
        <v>4.4780778361999998</v>
      </c>
      <c r="W71" s="73">
        <v>4.4856794136214839</v>
      </c>
      <c r="X71" s="85">
        <v>-5576.4768538356939</v>
      </c>
      <c r="Y71" s="85">
        <v>-5576.4768538356939</v>
      </c>
      <c r="Z71" s="85">
        <v>-5576.4768538356939</v>
      </c>
      <c r="AA71" s="65">
        <v>0</v>
      </c>
      <c r="AB71" s="48"/>
      <c r="AC71" s="55" t="s">
        <v>25</v>
      </c>
      <c r="AE71" s="153">
        <f t="shared" si="34"/>
        <v>4.4855999999999998</v>
      </c>
      <c r="AF71" s="153">
        <f t="shared" si="35"/>
        <v>4.4932015774214848</v>
      </c>
      <c r="AG71" s="154">
        <f t="shared" si="36"/>
        <v>1.0012964440581682</v>
      </c>
      <c r="AH71" s="155">
        <f t="shared" si="37"/>
        <v>-2138.45088384172</v>
      </c>
    </row>
    <row r="72" spans="1:34" s="46" customFormat="1" x14ac:dyDescent="0.2">
      <c r="A72" s="48">
        <v>2021</v>
      </c>
      <c r="B72" s="48" t="s">
        <v>72</v>
      </c>
      <c r="C72" s="48">
        <v>507</v>
      </c>
      <c r="D72" s="48" t="s">
        <v>26</v>
      </c>
      <c r="E72" s="60">
        <v>44299</v>
      </c>
      <c r="F72" s="60"/>
      <c r="G72" s="60">
        <v>44515</v>
      </c>
      <c r="H72" s="48" t="s">
        <v>27</v>
      </c>
      <c r="I72" s="48" t="s">
        <v>28</v>
      </c>
      <c r="J72" s="48" t="s">
        <v>29</v>
      </c>
      <c r="K72" s="65">
        <v>23034501.972233701</v>
      </c>
      <c r="L72" s="48" t="s">
        <v>32</v>
      </c>
      <c r="M72" s="48" t="s">
        <v>28</v>
      </c>
      <c r="N72" s="48" t="s">
        <v>65</v>
      </c>
      <c r="O72" s="85">
        <v>-105500000</v>
      </c>
      <c r="P72" s="48"/>
      <c r="Q72" s="48" t="s">
        <v>66</v>
      </c>
      <c r="R72" s="73">
        <v>4.5800859999999997</v>
      </c>
      <c r="S72" s="65"/>
      <c r="T72" s="65">
        <v>0</v>
      </c>
      <c r="U72" s="48"/>
      <c r="V72" s="73">
        <v>4.4780778361999998</v>
      </c>
      <c r="W72" s="73">
        <v>4.4915705096145908</v>
      </c>
      <c r="X72" s="85">
        <v>-454898.89746613253</v>
      </c>
      <c r="Y72" s="85">
        <v>-454898.89746613253</v>
      </c>
      <c r="Z72" s="85">
        <v>-454898.89746613253</v>
      </c>
      <c r="AA72" s="65">
        <v>0</v>
      </c>
      <c r="AB72" s="48"/>
      <c r="AC72" s="55" t="s">
        <v>25</v>
      </c>
      <c r="AE72" s="153">
        <f t="shared" si="34"/>
        <v>4.4855999999999998</v>
      </c>
      <c r="AF72" s="153">
        <f t="shared" si="35"/>
        <v>4.4990926734145917</v>
      </c>
      <c r="AG72" s="154">
        <f t="shared" si="36"/>
        <v>1.0021090849313787</v>
      </c>
      <c r="AH72" s="155">
        <f t="shared" si="37"/>
        <v>-415545.06027688441</v>
      </c>
    </row>
    <row r="73" spans="1:34" s="46" customFormat="1" x14ac:dyDescent="0.2">
      <c r="A73" s="49">
        <v>2021</v>
      </c>
      <c r="B73" s="49" t="s">
        <v>73</v>
      </c>
      <c r="C73" s="49">
        <v>517</v>
      </c>
      <c r="D73" s="49" t="s">
        <v>26</v>
      </c>
      <c r="E73" s="61">
        <v>44301</v>
      </c>
      <c r="F73" s="61"/>
      <c r="G73" s="61">
        <v>44515</v>
      </c>
      <c r="H73" s="49" t="s">
        <v>27</v>
      </c>
      <c r="I73" s="49" t="s">
        <v>28</v>
      </c>
      <c r="J73" s="49" t="s">
        <v>29</v>
      </c>
      <c r="K73" s="66">
        <v>1970637.0697415001</v>
      </c>
      <c r="L73" s="49" t="s">
        <v>32</v>
      </c>
      <c r="M73" s="49" t="s">
        <v>28</v>
      </c>
      <c r="N73" s="49" t="s">
        <v>65</v>
      </c>
      <c r="O73" s="86">
        <v>-9000000</v>
      </c>
      <c r="P73" s="49"/>
      <c r="Q73" s="49" t="s">
        <v>66</v>
      </c>
      <c r="R73" s="74">
        <v>4.5670510000000002</v>
      </c>
      <c r="S73" s="66"/>
      <c r="T73" s="66">
        <v>0</v>
      </c>
      <c r="U73" s="49"/>
      <c r="V73" s="74">
        <v>4.4780778361999998</v>
      </c>
      <c r="W73" s="74">
        <v>4.4915705096145908</v>
      </c>
      <c r="X73" s="86">
        <v>-33186.246810926583</v>
      </c>
      <c r="Y73" s="86">
        <v>-33186.246810926583</v>
      </c>
      <c r="Z73" s="86">
        <v>-33186.246810926583</v>
      </c>
      <c r="AA73" s="66">
        <v>0</v>
      </c>
      <c r="AB73" s="49"/>
      <c r="AC73" s="56" t="s">
        <v>25</v>
      </c>
      <c r="AE73" s="153">
        <f t="shared" si="34"/>
        <v>4.4855999999999998</v>
      </c>
      <c r="AF73" s="153">
        <f t="shared" si="35"/>
        <v>4.4990926734145917</v>
      </c>
      <c r="AG73" s="154">
        <f t="shared" si="36"/>
        <v>1.0021090849313183</v>
      </c>
      <c r="AH73" s="155">
        <f t="shared" si="37"/>
        <v>-29829.047429853421</v>
      </c>
    </row>
    <row r="74" spans="1:34" s="47" customFormat="1" x14ac:dyDescent="0.2">
      <c r="A74" s="50"/>
      <c r="B74" s="50"/>
      <c r="C74" s="50"/>
      <c r="D74" s="50"/>
      <c r="E74" s="62"/>
      <c r="F74" s="62"/>
      <c r="G74" s="62"/>
      <c r="H74" s="50"/>
      <c r="I74" s="50"/>
      <c r="J74" s="50"/>
      <c r="K74" s="67">
        <v>45181817.964415118</v>
      </c>
      <c r="L74" s="50"/>
      <c r="M74" s="50"/>
      <c r="N74" s="50"/>
      <c r="O74" s="87">
        <v>-205750000</v>
      </c>
      <c r="P74" s="50"/>
      <c r="Q74" s="50"/>
      <c r="R74" s="75">
        <v>4.5538229595375563</v>
      </c>
      <c r="S74" s="67"/>
      <c r="T74" s="67"/>
      <c r="U74" s="50"/>
      <c r="V74" s="75"/>
      <c r="W74" s="75"/>
      <c r="X74" s="87">
        <v>-664621.03445126419</v>
      </c>
      <c r="Y74" s="87">
        <v>-664621.03445126419</v>
      </c>
      <c r="Z74" s="87">
        <v>-664621.03445126419</v>
      </c>
      <c r="AA74" s="67">
        <v>0</v>
      </c>
      <c r="AB74" s="50"/>
      <c r="AC74" s="57"/>
      <c r="AE74" s="153"/>
      <c r="AF74" s="153"/>
      <c r="AG74" s="154"/>
      <c r="AH74" s="155"/>
    </row>
    <row r="75" spans="1:34" s="47" customFormat="1" x14ac:dyDescent="0.2">
      <c r="A75" s="50"/>
      <c r="B75" s="50"/>
      <c r="C75" s="50"/>
      <c r="D75" s="50"/>
      <c r="E75" s="62"/>
      <c r="F75" s="62"/>
      <c r="G75" s="62"/>
      <c r="H75" s="50"/>
      <c r="I75" s="50"/>
      <c r="J75" s="50"/>
      <c r="K75" s="67"/>
      <c r="L75" s="50"/>
      <c r="M75" s="50"/>
      <c r="N75" s="50"/>
      <c r="O75" s="67"/>
      <c r="P75" s="50"/>
      <c r="Q75" s="50"/>
      <c r="R75" s="75"/>
      <c r="S75" s="67"/>
      <c r="T75" s="67"/>
      <c r="U75" s="50"/>
      <c r="V75" s="75"/>
      <c r="W75" s="75"/>
      <c r="X75" s="67"/>
      <c r="Y75" s="67"/>
      <c r="Z75" s="67"/>
      <c r="AA75" s="67"/>
      <c r="AB75" s="50"/>
      <c r="AC75" s="57"/>
      <c r="AE75" s="153" t="str">
        <f t="shared" ref="AE75:AE77" si="38">IF(Q75&lt;&gt;"",VLOOKUP(Q75,$AE$1:$AF$11,2,FALSE),"")</f>
        <v/>
      </c>
      <c r="AF75" s="153" t="str">
        <f t="shared" ref="AF75:AF79" si="39">IF(AE75&lt;&gt;"",AE75+W75-V75,"")</f>
        <v/>
      </c>
      <c r="AG75" s="154" t="str">
        <f t="shared" ref="AG75:AG79" si="40">IF(AF75&lt;&gt;"",X75/(O75/W75+K75),"")</f>
        <v/>
      </c>
      <c r="AH75" s="155" t="str">
        <f t="shared" ref="AH75:AH81" si="41">IF(AF75&lt;&gt;"",(O75/AF75+K75)*AG75,"")</f>
        <v/>
      </c>
    </row>
    <row r="76" spans="1:34" s="46" customFormat="1" x14ac:dyDescent="0.2">
      <c r="A76" s="48">
        <v>2022</v>
      </c>
      <c r="B76" s="48" t="s">
        <v>74</v>
      </c>
      <c r="C76" s="48">
        <v>533</v>
      </c>
      <c r="D76" s="48" t="s">
        <v>40</v>
      </c>
      <c r="E76" s="60">
        <v>44337</v>
      </c>
      <c r="F76" s="60"/>
      <c r="G76" s="60">
        <v>44578</v>
      </c>
      <c r="H76" s="48" t="s">
        <v>27</v>
      </c>
      <c r="I76" s="48" t="s">
        <v>28</v>
      </c>
      <c r="J76" s="48" t="s">
        <v>29</v>
      </c>
      <c r="K76" s="65">
        <v>2209883.8025417598</v>
      </c>
      <c r="L76" s="48" t="s">
        <v>32</v>
      </c>
      <c r="M76" s="48" t="s">
        <v>28</v>
      </c>
      <c r="N76" s="48" t="s">
        <v>65</v>
      </c>
      <c r="O76" s="85">
        <v>-10000000</v>
      </c>
      <c r="P76" s="48"/>
      <c r="Q76" s="48" t="s">
        <v>66</v>
      </c>
      <c r="R76" s="73">
        <v>4.5251248000000004</v>
      </c>
      <c r="S76" s="65"/>
      <c r="T76" s="65">
        <v>0</v>
      </c>
      <c r="U76" s="48"/>
      <c r="V76" s="73">
        <v>4.4780778361999998</v>
      </c>
      <c r="W76" s="73">
        <v>4.498844746581109</v>
      </c>
      <c r="X76" s="85">
        <v>-12947.924669715781</v>
      </c>
      <c r="Y76" s="85">
        <v>-12947.924669715781</v>
      </c>
      <c r="Z76" s="85">
        <v>-12947.924669715781</v>
      </c>
      <c r="AA76" s="65">
        <v>0</v>
      </c>
      <c r="AB76" s="48"/>
      <c r="AC76" s="55" t="s">
        <v>25</v>
      </c>
      <c r="AE76" s="153">
        <f t="shared" si="38"/>
        <v>4.4855999999999998</v>
      </c>
      <c r="AF76" s="153">
        <f t="shared" si="39"/>
        <v>4.5063669103811081</v>
      </c>
      <c r="AG76" s="154">
        <f t="shared" si="40"/>
        <v>1.0030105191033323</v>
      </c>
      <c r="AH76" s="155">
        <f t="shared" si="41"/>
        <v>-9226.4015737377795</v>
      </c>
    </row>
    <row r="77" spans="1:34" s="46" customFormat="1" x14ac:dyDescent="0.2">
      <c r="A77" s="49">
        <v>2022</v>
      </c>
      <c r="B77" s="49" t="s">
        <v>75</v>
      </c>
      <c r="C77" s="49">
        <v>498</v>
      </c>
      <c r="D77" s="49" t="s">
        <v>26</v>
      </c>
      <c r="E77" s="61">
        <v>44273</v>
      </c>
      <c r="F77" s="61"/>
      <c r="G77" s="61">
        <v>44635</v>
      </c>
      <c r="H77" s="49" t="s">
        <v>27</v>
      </c>
      <c r="I77" s="49" t="s">
        <v>28</v>
      </c>
      <c r="J77" s="49" t="s">
        <v>29</v>
      </c>
      <c r="K77" s="66">
        <v>1249037.6487942999</v>
      </c>
      <c r="L77" s="49" t="s">
        <v>32</v>
      </c>
      <c r="M77" s="49" t="s">
        <v>28</v>
      </c>
      <c r="N77" s="49" t="s">
        <v>65</v>
      </c>
      <c r="O77" s="86">
        <v>-5800000</v>
      </c>
      <c r="P77" s="49"/>
      <c r="Q77" s="49" t="s">
        <v>66</v>
      </c>
      <c r="R77" s="74">
        <v>4.6435750000000002</v>
      </c>
      <c r="S77" s="66"/>
      <c r="T77" s="66">
        <v>0</v>
      </c>
      <c r="U77" s="49"/>
      <c r="V77" s="74">
        <v>4.4780778361999998</v>
      </c>
      <c r="W77" s="74">
        <v>4.5059513312322395</v>
      </c>
      <c r="X77" s="86">
        <v>-38294.382788602627</v>
      </c>
      <c r="Y77" s="86">
        <v>-38294.382788602627</v>
      </c>
      <c r="Z77" s="86">
        <v>-38294.382788602627</v>
      </c>
      <c r="AA77" s="66">
        <v>0</v>
      </c>
      <c r="AB77" s="49"/>
      <c r="AC77" s="56" t="s">
        <v>25</v>
      </c>
      <c r="AE77" s="153">
        <f t="shared" si="38"/>
        <v>4.4855999999999998</v>
      </c>
      <c r="AF77" s="153">
        <f t="shared" si="39"/>
        <v>4.5134734950322395</v>
      </c>
      <c r="AG77" s="154">
        <f t="shared" si="40"/>
        <v>1.0038132189688627</v>
      </c>
      <c r="AH77" s="155">
        <f t="shared" si="41"/>
        <v>-36140.974912028301</v>
      </c>
    </row>
    <row r="78" spans="1:34" s="47" customFormat="1" x14ac:dyDescent="0.2">
      <c r="A78" s="50"/>
      <c r="B78" s="50"/>
      <c r="C78" s="50"/>
      <c r="D78" s="50"/>
      <c r="E78" s="62"/>
      <c r="F78" s="62"/>
      <c r="G78" s="62"/>
      <c r="H78" s="50"/>
      <c r="I78" s="50"/>
      <c r="J78" s="50"/>
      <c r="K78" s="67">
        <v>3458921.4513360597</v>
      </c>
      <c r="L78" s="50"/>
      <c r="M78" s="50"/>
      <c r="N78" s="50"/>
      <c r="O78" s="87">
        <v>-15800000</v>
      </c>
      <c r="P78" s="50"/>
      <c r="Q78" s="50"/>
      <c r="R78" s="75">
        <v>4.5678978902215359</v>
      </c>
      <c r="S78" s="67"/>
      <c r="T78" s="67"/>
      <c r="U78" s="50"/>
      <c r="V78" s="75"/>
      <c r="W78" s="75"/>
      <c r="X78" s="87">
        <v>-51242.307458318406</v>
      </c>
      <c r="Y78" s="87">
        <v>-51242.307458318406</v>
      </c>
      <c r="Z78" s="87">
        <v>-51242.307458318406</v>
      </c>
      <c r="AA78" s="67">
        <v>0</v>
      </c>
      <c r="AB78" s="50"/>
      <c r="AC78" s="57"/>
      <c r="AE78" s="153" t="str">
        <f>IF(Q78&lt;&gt;"",VLOOKUP(Q78,$AE$1:$AF$11,2,FALSE),"")</f>
        <v/>
      </c>
      <c r="AF78" s="153" t="str">
        <f t="shared" si="39"/>
        <v/>
      </c>
      <c r="AG78" s="154" t="str">
        <f t="shared" si="40"/>
        <v/>
      </c>
      <c r="AH78" s="155" t="str">
        <f t="shared" si="41"/>
        <v/>
      </c>
    </row>
    <row r="79" spans="1:34"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c r="AE79" s="153" t="str">
        <f>IF(Q79&lt;&gt;"",VLOOKUP(Q79,$AE$1:$AF$11,2,FALSE),"")</f>
        <v/>
      </c>
      <c r="AF79" s="153" t="str">
        <f t="shared" si="39"/>
        <v/>
      </c>
      <c r="AG79" s="154" t="str">
        <f t="shared" si="40"/>
        <v/>
      </c>
      <c r="AH79" s="155" t="str">
        <f t="shared" si="41"/>
        <v/>
      </c>
    </row>
    <row r="80" spans="1:34" s="47" customFormat="1" x14ac:dyDescent="0.2">
      <c r="A80" s="50"/>
      <c r="B80" s="50"/>
      <c r="C80" s="50"/>
      <c r="D80" s="50"/>
      <c r="E80" s="62"/>
      <c r="F80" s="62"/>
      <c r="G80" s="62"/>
      <c r="H80" s="50"/>
      <c r="I80" s="50" t="s">
        <v>88</v>
      </c>
      <c r="J80" s="50"/>
      <c r="K80" s="68">
        <v>48640739.415751174</v>
      </c>
      <c r="L80" s="51"/>
      <c r="M80" s="51"/>
      <c r="N80" s="51"/>
      <c r="O80" s="88">
        <v>-221550000</v>
      </c>
      <c r="P80" s="51"/>
      <c r="Q80" s="51"/>
      <c r="R80" s="76">
        <v>4.5548238505654002</v>
      </c>
      <c r="S80" s="68"/>
      <c r="T80" s="68"/>
      <c r="U80" s="51"/>
      <c r="V80" s="76"/>
      <c r="W80" s="76"/>
      <c r="X80" s="88">
        <v>-715863.34190958261</v>
      </c>
      <c r="Y80" s="88">
        <v>-715863.34190958261</v>
      </c>
      <c r="Z80" s="88">
        <v>-715863.34190958261</v>
      </c>
      <c r="AA80" s="68">
        <v>0</v>
      </c>
      <c r="AB80" s="51"/>
      <c r="AC80" s="57"/>
      <c r="AE80" s="153"/>
      <c r="AF80" s="153"/>
      <c r="AG80" s="154"/>
      <c r="AH80" s="156">
        <f>SUM(AH66:AH77)</f>
        <v>-633155.29736139067</v>
      </c>
    </row>
    <row r="81" spans="1:34"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c r="AE81" s="153"/>
      <c r="AF81" s="153"/>
      <c r="AG81" s="154"/>
      <c r="AH81" s="155" t="str">
        <f t="shared" si="41"/>
        <v/>
      </c>
    </row>
    <row r="82" spans="1:34" s="46" customFormat="1" x14ac:dyDescent="0.2">
      <c r="A82" s="48">
        <v>2021</v>
      </c>
      <c r="B82" s="48" t="s">
        <v>76</v>
      </c>
      <c r="C82" s="48">
        <v>475</v>
      </c>
      <c r="D82" s="48" t="s">
        <v>26</v>
      </c>
      <c r="E82" s="60">
        <v>44222</v>
      </c>
      <c r="F82" s="60"/>
      <c r="G82" s="60">
        <v>44392</v>
      </c>
      <c r="H82" s="48" t="s">
        <v>27</v>
      </c>
      <c r="I82" s="48" t="s">
        <v>28</v>
      </c>
      <c r="J82" s="48" t="s">
        <v>29</v>
      </c>
      <c r="K82" s="65">
        <v>172742.631925425</v>
      </c>
      <c r="L82" s="48" t="s">
        <v>32</v>
      </c>
      <c r="M82" s="48" t="s">
        <v>28</v>
      </c>
      <c r="N82" s="48" t="s">
        <v>77</v>
      </c>
      <c r="O82" s="85">
        <v>-16190355</v>
      </c>
      <c r="P82" s="48"/>
      <c r="Q82" s="48" t="s">
        <v>78</v>
      </c>
      <c r="R82" s="73">
        <v>93.725300000000004</v>
      </c>
      <c r="S82" s="65"/>
      <c r="T82" s="65">
        <v>0</v>
      </c>
      <c r="U82" s="48"/>
      <c r="V82" s="73">
        <v>89.755776265000009</v>
      </c>
      <c r="W82" s="73">
        <v>90.374349273638444</v>
      </c>
      <c r="X82" s="85">
        <v>-6403.3374194685084</v>
      </c>
      <c r="Y82" s="85">
        <v>-6403.3374194685084</v>
      </c>
      <c r="Z82" s="85">
        <v>-6403.3374194685075</v>
      </c>
      <c r="AA82" s="85">
        <v>-9.0949470177292824E-13</v>
      </c>
      <c r="AB82" s="48"/>
      <c r="AC82" s="55" t="s">
        <v>25</v>
      </c>
      <c r="AE82" s="153">
        <f t="shared" ref="AE82:AE84" si="42">IF(Q82&lt;&gt;"",VLOOKUP(Q82,$AE$1:$AF$11,2,FALSE),"")</f>
        <v>89.534999999999997</v>
      </c>
      <c r="AF82" s="153">
        <f t="shared" ref="AF82:AF84" si="43">IF(AE82&lt;&gt;"",AE82+W82-V82,"")</f>
        <v>90.153573008638432</v>
      </c>
      <c r="AG82" s="154">
        <f t="shared" ref="AG82:AG84" si="44">IF(AF82&lt;&gt;"",X82/(O82/W82+K82),"")</f>
        <v>0.99973292750604936</v>
      </c>
      <c r="AH82" s="155">
        <f t="shared" ref="AH82:AH84" si="45">IF(AF82&lt;&gt;"",(O82/AF82+K82)*AG82,"")</f>
        <v>-6841.933375370716</v>
      </c>
    </row>
    <row r="83" spans="1:34" s="46" customFormat="1" x14ac:dyDescent="0.2">
      <c r="A83" s="48">
        <v>2021</v>
      </c>
      <c r="B83" s="48" t="s">
        <v>79</v>
      </c>
      <c r="C83" s="48">
        <v>503</v>
      </c>
      <c r="D83" s="48" t="s">
        <v>49</v>
      </c>
      <c r="E83" s="60">
        <v>44287</v>
      </c>
      <c r="F83" s="60"/>
      <c r="G83" s="60">
        <v>44515</v>
      </c>
      <c r="H83" s="48" t="s">
        <v>27</v>
      </c>
      <c r="I83" s="48" t="s">
        <v>28</v>
      </c>
      <c r="J83" s="48" t="s">
        <v>29</v>
      </c>
      <c r="K83" s="65">
        <v>140867.70387918199</v>
      </c>
      <c r="L83" s="48" t="s">
        <v>32</v>
      </c>
      <c r="M83" s="48" t="s">
        <v>28</v>
      </c>
      <c r="N83" s="48" t="s">
        <v>77</v>
      </c>
      <c r="O83" s="85">
        <v>-13000000</v>
      </c>
      <c r="P83" s="48"/>
      <c r="Q83" s="48" t="s">
        <v>78</v>
      </c>
      <c r="R83" s="73">
        <v>92.285169999999994</v>
      </c>
      <c r="S83" s="65"/>
      <c r="T83" s="65">
        <v>0</v>
      </c>
      <c r="U83" s="48"/>
      <c r="V83" s="73">
        <v>89.755776265000009</v>
      </c>
      <c r="W83" s="73">
        <v>92.255940444874355</v>
      </c>
      <c r="X83" s="85">
        <v>-44.598785828832369</v>
      </c>
      <c r="Y83" s="85">
        <v>-44.598785828832369</v>
      </c>
      <c r="Z83" s="85">
        <v>-44.598785828832362</v>
      </c>
      <c r="AA83" s="85">
        <v>-7.1054273576010019E-15</v>
      </c>
      <c r="AB83" s="48"/>
      <c r="AC83" s="55" t="s">
        <v>25</v>
      </c>
      <c r="AE83" s="153">
        <f t="shared" si="42"/>
        <v>89.534999999999997</v>
      </c>
      <c r="AF83" s="153">
        <f t="shared" si="43"/>
        <v>92.035164179874357</v>
      </c>
      <c r="AG83" s="154">
        <f t="shared" si="44"/>
        <v>0.99927203729917757</v>
      </c>
      <c r="AH83" s="155">
        <f t="shared" si="45"/>
        <v>-382.3767681166301</v>
      </c>
    </row>
    <row r="84" spans="1:34" s="46" customFormat="1" x14ac:dyDescent="0.2">
      <c r="A84" s="49">
        <v>2021</v>
      </c>
      <c r="B84" s="49" t="s">
        <v>80</v>
      </c>
      <c r="C84" s="49">
        <v>505</v>
      </c>
      <c r="D84" s="49" t="s">
        <v>26</v>
      </c>
      <c r="E84" s="61">
        <v>44299</v>
      </c>
      <c r="F84" s="61"/>
      <c r="G84" s="61">
        <v>44515</v>
      </c>
      <c r="H84" s="49" t="s">
        <v>27</v>
      </c>
      <c r="I84" s="49" t="s">
        <v>28</v>
      </c>
      <c r="J84" s="49" t="s">
        <v>29</v>
      </c>
      <c r="K84" s="66">
        <v>531156.58283599396</v>
      </c>
      <c r="L84" s="49" t="s">
        <v>32</v>
      </c>
      <c r="M84" s="49" t="s">
        <v>28</v>
      </c>
      <c r="N84" s="49" t="s">
        <v>77</v>
      </c>
      <c r="O84" s="86">
        <v>-50000000</v>
      </c>
      <c r="P84" s="49"/>
      <c r="Q84" s="49" t="s">
        <v>78</v>
      </c>
      <c r="R84" s="74">
        <v>94.134200000000007</v>
      </c>
      <c r="S84" s="66"/>
      <c r="T84" s="66">
        <v>0</v>
      </c>
      <c r="U84" s="49"/>
      <c r="V84" s="74">
        <v>89.755776265000009</v>
      </c>
      <c r="W84" s="74">
        <v>92.255940444874355</v>
      </c>
      <c r="X84" s="86">
        <v>-10806.064847904738</v>
      </c>
      <c r="Y84" s="86">
        <v>-10806.064847904738</v>
      </c>
      <c r="Z84" s="86">
        <v>-10806.064847904738</v>
      </c>
      <c r="AA84" s="66">
        <v>0</v>
      </c>
      <c r="AB84" s="49"/>
      <c r="AC84" s="56" t="s">
        <v>25</v>
      </c>
      <c r="AE84" s="153">
        <f t="shared" si="42"/>
        <v>89.534999999999997</v>
      </c>
      <c r="AF84" s="153">
        <f t="shared" si="43"/>
        <v>92.035164179874357</v>
      </c>
      <c r="AG84" s="154">
        <f t="shared" si="44"/>
        <v>0.9992720373067</v>
      </c>
      <c r="AH84" s="155">
        <f t="shared" si="45"/>
        <v>-12105.210933636858</v>
      </c>
    </row>
    <row r="85" spans="1:34" s="47" customFormat="1" x14ac:dyDescent="0.2">
      <c r="A85" s="50"/>
      <c r="B85" s="50"/>
      <c r="C85" s="50"/>
      <c r="D85" s="50"/>
      <c r="E85" s="62"/>
      <c r="F85" s="62"/>
      <c r="G85" s="62"/>
      <c r="H85" s="50"/>
      <c r="I85" s="50"/>
      <c r="J85" s="50"/>
      <c r="K85" s="67">
        <v>844766.91864060098</v>
      </c>
      <c r="L85" s="50"/>
      <c r="M85" s="50"/>
      <c r="N85" s="50"/>
      <c r="O85" s="87">
        <v>-79190355</v>
      </c>
      <c r="P85" s="50"/>
      <c r="Q85" s="50"/>
      <c r="R85" s="75">
        <v>93.74225393133662</v>
      </c>
      <c r="S85" s="67"/>
      <c r="T85" s="67"/>
      <c r="U85" s="50"/>
      <c r="V85" s="75"/>
      <c r="W85" s="75"/>
      <c r="X85" s="87">
        <v>-17254.001053202079</v>
      </c>
      <c r="Y85" s="87">
        <v>-17254.001053202079</v>
      </c>
      <c r="Z85" s="87">
        <v>-17254.001053202079</v>
      </c>
      <c r="AA85" s="87">
        <v>-9.1660012913052924E-13</v>
      </c>
      <c r="AB85" s="50"/>
      <c r="AC85" s="57"/>
      <c r="AE85" s="153"/>
      <c r="AF85" s="153"/>
      <c r="AG85" s="154"/>
      <c r="AH85" s="154"/>
    </row>
    <row r="86" spans="1:34"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c r="AE86" s="153"/>
      <c r="AF86" s="153"/>
      <c r="AG86" s="154"/>
      <c r="AH86" s="154"/>
    </row>
    <row r="87" spans="1:34" s="47" customFormat="1" x14ac:dyDescent="0.2">
      <c r="A87" s="50"/>
      <c r="B87" s="50"/>
      <c r="C87" s="50"/>
      <c r="D87" s="50"/>
      <c r="E87" s="62"/>
      <c r="F87" s="62"/>
      <c r="G87" s="62"/>
      <c r="H87" s="50"/>
      <c r="I87" s="50" t="s">
        <v>89</v>
      </c>
      <c r="J87" s="50"/>
      <c r="K87" s="68">
        <v>844766.91864060098</v>
      </c>
      <c r="L87" s="51"/>
      <c r="M87" s="51"/>
      <c r="N87" s="51"/>
      <c r="O87" s="88">
        <v>-79190355</v>
      </c>
      <c r="P87" s="51"/>
      <c r="Q87" s="51"/>
      <c r="R87" s="76">
        <v>93.74225393133662</v>
      </c>
      <c r="S87" s="68"/>
      <c r="T87" s="68"/>
      <c r="U87" s="51"/>
      <c r="V87" s="76"/>
      <c r="W87" s="76"/>
      <c r="X87" s="88">
        <v>-17254.001053202079</v>
      </c>
      <c r="Y87" s="88">
        <v>-17254.001053202079</v>
      </c>
      <c r="Z87" s="88">
        <v>-17254.001053202079</v>
      </c>
      <c r="AA87" s="88">
        <v>-9.1660012913052924E-13</v>
      </c>
      <c r="AB87" s="51"/>
      <c r="AC87" s="57"/>
      <c r="AE87" s="153"/>
      <c r="AF87" s="153"/>
      <c r="AG87" s="154"/>
      <c r="AH87" s="156">
        <f>SUM(AH82:AH84)</f>
        <v>-19329.521077124205</v>
      </c>
    </row>
    <row r="88" spans="1:34" s="47" customFormat="1" x14ac:dyDescent="0.2">
      <c r="A88" s="50"/>
      <c r="B88" s="50"/>
      <c r="C88" s="50"/>
      <c r="D88" s="50"/>
      <c r="E88" s="62"/>
      <c r="F88" s="62"/>
      <c r="G88" s="62"/>
      <c r="H88" s="50"/>
      <c r="I88" s="50"/>
      <c r="J88" s="50"/>
      <c r="K88" s="67"/>
      <c r="L88" s="50"/>
      <c r="M88" s="50"/>
      <c r="N88" s="50"/>
      <c r="O88" s="67"/>
      <c r="P88" s="50"/>
      <c r="Q88" s="50"/>
      <c r="R88" s="75"/>
      <c r="S88" s="67"/>
      <c r="T88" s="67"/>
      <c r="U88" s="50"/>
      <c r="V88" s="75"/>
      <c r="W88" s="75"/>
      <c r="X88" s="67"/>
      <c r="Y88" s="67"/>
      <c r="Z88" s="67"/>
      <c r="AA88" s="67"/>
      <c r="AB88" s="50"/>
      <c r="AC88" s="57"/>
      <c r="AE88" s="153"/>
      <c r="AF88" s="153"/>
      <c r="AG88" s="154"/>
      <c r="AH88" s="154"/>
    </row>
    <row r="89" spans="1:34" s="46" customFormat="1" x14ac:dyDescent="0.2">
      <c r="A89" s="48">
        <v>2021</v>
      </c>
      <c r="B89" s="48" t="s">
        <v>81</v>
      </c>
      <c r="C89" s="48">
        <v>463</v>
      </c>
      <c r="D89" s="48" t="s">
        <v>26</v>
      </c>
      <c r="E89" s="60">
        <v>44209</v>
      </c>
      <c r="F89" s="60"/>
      <c r="G89" s="60">
        <v>44362</v>
      </c>
      <c r="H89" s="48" t="s">
        <v>27</v>
      </c>
      <c r="I89" s="48" t="s">
        <v>28</v>
      </c>
      <c r="J89" s="48" t="s">
        <v>29</v>
      </c>
      <c r="K89" s="65">
        <v>246980.35641735201</v>
      </c>
      <c r="L89" s="48" t="s">
        <v>32</v>
      </c>
      <c r="M89" s="48" t="s">
        <v>28</v>
      </c>
      <c r="N89" s="48" t="s">
        <v>82</v>
      </c>
      <c r="O89" s="85">
        <v>-400000</v>
      </c>
      <c r="P89" s="48"/>
      <c r="Q89" s="48" t="s">
        <v>83</v>
      </c>
      <c r="R89" s="73">
        <v>1.6195619999999999</v>
      </c>
      <c r="S89" s="65"/>
      <c r="T89" s="65">
        <v>0</v>
      </c>
      <c r="U89" s="48"/>
      <c r="V89" s="73">
        <v>1.6159652688000001</v>
      </c>
      <c r="W89" s="73">
        <v>1.6164347343067915</v>
      </c>
      <c r="X89" s="85">
        <v>-477.92607935322133</v>
      </c>
      <c r="Y89" s="85">
        <v>-477.92607935322133</v>
      </c>
      <c r="Z89" s="85">
        <v>-477.92607935322133</v>
      </c>
      <c r="AA89" s="65">
        <v>0</v>
      </c>
      <c r="AB89" s="48"/>
      <c r="AC89" s="55" t="s">
        <v>25</v>
      </c>
      <c r="AE89" s="153">
        <f t="shared" ref="AE89:AE90" si="46">IF(Q89&lt;&gt;"",VLOOKUP(Q89,$AE$1:$AF$11,2,FALSE),"")</f>
        <v>1.613</v>
      </c>
      <c r="AF89" s="153">
        <f t="shared" ref="AF89:AF90" si="47">IF(AE89&lt;&gt;"",AE89+W89-V89,"")</f>
        <v>1.6134694655067916</v>
      </c>
      <c r="AG89" s="154">
        <f t="shared" ref="AG89:AG90" si="48">IF(AF89&lt;&gt;"",X89/(O89/W89+K89),"")</f>
        <v>1.0002111926949739</v>
      </c>
      <c r="AH89" s="155">
        <f t="shared" ref="AH89:AH90" si="49">IF(AF89&lt;&gt;"",(O89/AF89+K89)*AG89,"")</f>
        <v>-932.80608162510816</v>
      </c>
    </row>
    <row r="90" spans="1:34" s="46" customFormat="1" x14ac:dyDescent="0.2">
      <c r="A90" s="49">
        <v>2021</v>
      </c>
      <c r="B90" s="49" t="s">
        <v>84</v>
      </c>
      <c r="C90" s="49">
        <v>469</v>
      </c>
      <c r="D90" s="49" t="s">
        <v>40</v>
      </c>
      <c r="E90" s="61">
        <v>44217</v>
      </c>
      <c r="F90" s="61"/>
      <c r="G90" s="61">
        <v>44362</v>
      </c>
      <c r="H90" s="49" t="s">
        <v>27</v>
      </c>
      <c r="I90" s="49" t="s">
        <v>28</v>
      </c>
      <c r="J90" s="49" t="s">
        <v>29</v>
      </c>
      <c r="K90" s="66">
        <v>186261.22317000199</v>
      </c>
      <c r="L90" s="49" t="s">
        <v>32</v>
      </c>
      <c r="M90" s="49" t="s">
        <v>28</v>
      </c>
      <c r="N90" s="49" t="s">
        <v>82</v>
      </c>
      <c r="O90" s="86">
        <v>-300000</v>
      </c>
      <c r="P90" s="49"/>
      <c r="Q90" s="49" t="s">
        <v>83</v>
      </c>
      <c r="R90" s="74">
        <v>1.6106412000000001</v>
      </c>
      <c r="S90" s="66"/>
      <c r="T90" s="66">
        <v>0</v>
      </c>
      <c r="U90" s="49"/>
      <c r="V90" s="74">
        <v>1.6159652688000001</v>
      </c>
      <c r="W90" s="74">
        <v>1.6164347343067915</v>
      </c>
      <c r="X90" s="66">
        <v>667.72797185599825</v>
      </c>
      <c r="Y90" s="66">
        <v>667.72797185599825</v>
      </c>
      <c r="Z90" s="66">
        <v>667.72797185599825</v>
      </c>
      <c r="AA90" s="66">
        <v>0</v>
      </c>
      <c r="AB90" s="49"/>
      <c r="AC90" s="56" t="s">
        <v>25</v>
      </c>
      <c r="AE90" s="153">
        <f t="shared" si="46"/>
        <v>1.613</v>
      </c>
      <c r="AF90" s="153">
        <f t="shared" si="47"/>
        <v>1.6134694655067916</v>
      </c>
      <c r="AG90" s="154">
        <f t="shared" si="48"/>
        <v>1.0002111926958521</v>
      </c>
      <c r="AH90" s="155">
        <f t="shared" si="49"/>
        <v>326.56797015179819</v>
      </c>
    </row>
    <row r="91" spans="1:34" s="47" customFormat="1" x14ac:dyDescent="0.2">
      <c r="A91" s="50"/>
      <c r="B91" s="50"/>
      <c r="C91" s="50"/>
      <c r="D91" s="50"/>
      <c r="E91" s="62"/>
      <c r="F91" s="62"/>
      <c r="G91" s="62"/>
      <c r="H91" s="50"/>
      <c r="I91" s="50"/>
      <c r="J91" s="50"/>
      <c r="K91" s="67">
        <v>433241.57958735398</v>
      </c>
      <c r="L91" s="50"/>
      <c r="M91" s="50"/>
      <c r="N91" s="50"/>
      <c r="O91" s="87">
        <v>-700000</v>
      </c>
      <c r="P91" s="50"/>
      <c r="Q91" s="50"/>
      <c r="R91" s="75">
        <v>1.6157267284149486</v>
      </c>
      <c r="S91" s="67"/>
      <c r="T91" s="67"/>
      <c r="U91" s="50"/>
      <c r="V91" s="75"/>
      <c r="W91" s="75"/>
      <c r="X91" s="67">
        <v>189.80189250277692</v>
      </c>
      <c r="Y91" s="67">
        <v>189.80189250277692</v>
      </c>
      <c r="Z91" s="67">
        <v>189.80189250277692</v>
      </c>
      <c r="AA91" s="67">
        <v>0</v>
      </c>
      <c r="AB91" s="50"/>
      <c r="AC91" s="57"/>
      <c r="AE91" s="153"/>
      <c r="AF91" s="153"/>
      <c r="AG91" s="154"/>
      <c r="AH91" s="154"/>
    </row>
    <row r="92" spans="1:34" s="47" customFormat="1" x14ac:dyDescent="0.2">
      <c r="A92" s="50"/>
      <c r="B92" s="50"/>
      <c r="C92" s="50"/>
      <c r="D92" s="50"/>
      <c r="E92" s="62"/>
      <c r="F92" s="62"/>
      <c r="G92" s="62"/>
      <c r="H92" s="50"/>
      <c r="I92" s="50"/>
      <c r="J92" s="50"/>
      <c r="K92" s="67"/>
      <c r="L92" s="50"/>
      <c r="M92" s="50"/>
      <c r="N92" s="50"/>
      <c r="O92" s="67"/>
      <c r="P92" s="50"/>
      <c r="Q92" s="50"/>
      <c r="R92" s="75"/>
      <c r="S92" s="67"/>
      <c r="T92" s="67"/>
      <c r="U92" s="50"/>
      <c r="V92" s="75"/>
      <c r="W92" s="75"/>
      <c r="X92" s="67"/>
      <c r="Y92" s="67"/>
      <c r="Z92" s="67"/>
      <c r="AA92" s="67"/>
      <c r="AB92" s="50"/>
      <c r="AC92" s="57"/>
      <c r="AE92" s="153"/>
      <c r="AF92" s="153"/>
      <c r="AG92" s="154"/>
      <c r="AH92" s="154"/>
    </row>
    <row r="93" spans="1:34" s="47" customFormat="1" x14ac:dyDescent="0.2">
      <c r="A93" s="50"/>
      <c r="B93" s="50"/>
      <c r="C93" s="50"/>
      <c r="D93" s="50"/>
      <c r="E93" s="62"/>
      <c r="F93" s="62"/>
      <c r="G93" s="62"/>
      <c r="H93" s="50"/>
      <c r="I93" s="50" t="s">
        <v>90</v>
      </c>
      <c r="J93" s="50"/>
      <c r="K93" s="68">
        <v>433241.57958735398</v>
      </c>
      <c r="L93" s="51"/>
      <c r="M93" s="51"/>
      <c r="N93" s="51"/>
      <c r="O93" s="88">
        <v>-700000</v>
      </c>
      <c r="P93" s="51"/>
      <c r="Q93" s="51"/>
      <c r="R93" s="76">
        <v>1.6157267284149486</v>
      </c>
      <c r="S93" s="68"/>
      <c r="T93" s="68"/>
      <c r="U93" s="51"/>
      <c r="V93" s="76"/>
      <c r="W93" s="76"/>
      <c r="X93" s="68">
        <v>189.80189250277692</v>
      </c>
      <c r="Y93" s="68">
        <v>189.80189250277692</v>
      </c>
      <c r="Z93" s="68">
        <v>189.80189250277692</v>
      </c>
      <c r="AA93" s="68">
        <v>0</v>
      </c>
      <c r="AB93" s="51"/>
      <c r="AC93" s="57"/>
      <c r="AE93" s="153"/>
      <c r="AF93" s="153"/>
      <c r="AG93" s="154"/>
      <c r="AH93" s="156">
        <f>SUM(AH89:AH90)</f>
        <v>-606.23811147331003</v>
      </c>
    </row>
    <row r="94" spans="1:34"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c r="AE94" s="153"/>
      <c r="AF94" s="153"/>
      <c r="AG94" s="154"/>
      <c r="AH94" s="154"/>
    </row>
    <row r="95" spans="1:34" s="47" customFormat="1" x14ac:dyDescent="0.2">
      <c r="A95" s="52"/>
      <c r="B95" s="52"/>
      <c r="C95" s="52"/>
      <c r="D95" s="52"/>
      <c r="E95" s="63"/>
      <c r="F95" s="63"/>
      <c r="G95" s="63"/>
      <c r="H95" s="52"/>
      <c r="I95" s="52"/>
      <c r="J95" s="52"/>
      <c r="K95" s="69"/>
      <c r="L95" s="52"/>
      <c r="M95" s="52"/>
      <c r="N95" s="52"/>
      <c r="O95" s="69"/>
      <c r="P95" s="52"/>
      <c r="Q95" s="52"/>
      <c r="R95" s="80" t="s">
        <v>91</v>
      </c>
      <c r="S95" s="69"/>
      <c r="T95" s="69"/>
      <c r="U95" s="52"/>
      <c r="V95" s="76"/>
      <c r="W95" s="76"/>
      <c r="X95" s="88">
        <v>-1784485.0041933795</v>
      </c>
      <c r="Y95" s="88">
        <v>-1784485.0041933795</v>
      </c>
      <c r="Z95" s="88">
        <v>-1784485.0041933795</v>
      </c>
      <c r="AA95" s="68">
        <v>4.7286619064834667E-11</v>
      </c>
      <c r="AB95" s="51"/>
      <c r="AC95" s="58"/>
      <c r="AE95" s="153"/>
      <c r="AF95" s="153"/>
      <c r="AG95" s="154"/>
      <c r="AH95" s="156">
        <f>+AH29+AH44+AH56+AH64+AH80+AH87+AH93</f>
        <v>-1781173.8796095073</v>
      </c>
    </row>
    <row r="96" spans="1:34" x14ac:dyDescent="0.2">
      <c r="A96" s="53"/>
      <c r="B96" s="53"/>
      <c r="C96" s="53"/>
      <c r="D96" s="53"/>
      <c r="E96" s="59"/>
      <c r="F96" s="59"/>
      <c r="G96" s="59"/>
      <c r="H96" s="53"/>
      <c r="I96" s="53"/>
      <c r="J96" s="53"/>
      <c r="K96" s="64"/>
      <c r="L96" s="53"/>
      <c r="M96" s="53"/>
      <c r="N96" s="53"/>
      <c r="O96" s="64"/>
      <c r="P96" s="53"/>
      <c r="Q96" s="53"/>
      <c r="R96" s="72"/>
      <c r="S96" s="64"/>
      <c r="T96" s="64"/>
      <c r="U96" s="53"/>
      <c r="V96" s="72"/>
      <c r="W96" s="72"/>
      <c r="X96" s="64"/>
      <c r="Y96" s="64"/>
      <c r="Z96" s="64"/>
      <c r="AA96" s="64"/>
      <c r="AB96" s="53"/>
      <c r="AC96" s="54"/>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sheetData>
  <mergeCells count="26">
    <mergeCell ref="AE13:AE15"/>
    <mergeCell ref="AF13:AF15"/>
    <mergeCell ref="AG13:AG15"/>
    <mergeCell ref="AH13:AH15"/>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 ref="P13:P15"/>
    <mergeCell ref="I13:I15"/>
    <mergeCell ref="N13:O15"/>
    <mergeCell ref="G13:G15"/>
    <mergeCell ref="L13:L15"/>
    <mergeCell ref="M13:M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8" t="s">
        <v>22</v>
      </c>
      <c r="B2" s="139"/>
      <c r="C2" s="139"/>
      <c r="D2" s="26"/>
      <c r="E2" s="26"/>
      <c r="F2" s="25"/>
      <c r="G2" s="27"/>
      <c r="H2" s="27"/>
      <c r="I2" s="27"/>
      <c r="J2" s="27"/>
    </row>
    <row r="3" spans="1:10" s="7" customFormat="1" ht="15.75" x14ac:dyDescent="0.25">
      <c r="A3" s="140"/>
      <c r="B3" s="140"/>
      <c r="C3" s="14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2021-06-03T13:52:29Z</dcterms:modified>
</cp:coreProperties>
</file>