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87D371A6-AE35-4763-BD48-36CB71477A74}" xr6:coauthVersionLast="46"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04" i="1" l="1"/>
  <c r="AH102" i="1"/>
  <c r="AH97" i="1"/>
  <c r="AH88" i="1"/>
  <c r="AH72" i="1"/>
  <c r="AH67" i="1"/>
  <c r="AH58" i="1"/>
  <c r="AH45" i="1"/>
  <c r="AH28" i="1"/>
  <c r="AE99" i="1"/>
  <c r="AF99" i="1" s="1"/>
  <c r="AE94" i="1"/>
  <c r="AF94" i="1" s="1"/>
  <c r="AE91" i="1"/>
  <c r="AF91" i="1" s="1"/>
  <c r="AE90" i="1"/>
  <c r="AF90" i="1" s="1"/>
  <c r="AE85" i="1"/>
  <c r="AF85" i="1" s="1"/>
  <c r="AE84" i="1"/>
  <c r="AF84" i="1" s="1"/>
  <c r="AE83" i="1"/>
  <c r="AF83" i="1" s="1"/>
  <c r="AE82" i="1"/>
  <c r="AF82" i="1" s="1"/>
  <c r="AE81" i="1"/>
  <c r="AF81" i="1" s="1"/>
  <c r="AE80" i="1"/>
  <c r="AF80" i="1" s="1"/>
  <c r="AE77" i="1"/>
  <c r="AF77" i="1" s="1"/>
  <c r="AE76" i="1"/>
  <c r="AF76" i="1" s="1"/>
  <c r="AE75" i="1"/>
  <c r="AF75" i="1" s="1"/>
  <c r="AE74" i="1"/>
  <c r="AF74" i="1" s="1"/>
  <c r="AE69" i="1"/>
  <c r="AF69" i="1" s="1"/>
  <c r="AE64" i="1"/>
  <c r="AF64" i="1" s="1"/>
  <c r="AE63" i="1"/>
  <c r="AF63" i="1" s="1"/>
  <c r="AE60" i="1"/>
  <c r="AF60" i="1" s="1"/>
  <c r="AE55" i="1"/>
  <c r="AF55" i="1" s="1"/>
  <c r="AE54" i="1"/>
  <c r="AF54" i="1" s="1"/>
  <c r="AE53" i="1"/>
  <c r="AF53" i="1" s="1"/>
  <c r="AE50" i="1"/>
  <c r="AF50" i="1" s="1"/>
  <c r="AE49" i="1"/>
  <c r="AF49" i="1" s="1"/>
  <c r="AE48" i="1"/>
  <c r="AF48" i="1" s="1"/>
  <c r="AE47" i="1"/>
  <c r="AF47" i="1" s="1"/>
  <c r="AE42" i="1"/>
  <c r="AF42" i="1" s="1"/>
  <c r="AE41" i="1"/>
  <c r="AF41" i="1" s="1"/>
  <c r="AE40" i="1"/>
  <c r="AF40" i="1" s="1"/>
  <c r="AE39" i="1"/>
  <c r="AF39" i="1" s="1"/>
  <c r="AE38" i="1"/>
  <c r="AF38" i="1" s="1"/>
  <c r="AE35" i="1"/>
  <c r="AF35" i="1" s="1"/>
  <c r="AE34" i="1"/>
  <c r="AF34" i="1" s="1"/>
  <c r="AE33" i="1"/>
  <c r="AF33" i="1" s="1"/>
  <c r="AE32" i="1"/>
  <c r="AF32" i="1" s="1"/>
  <c r="AE31" i="1"/>
  <c r="AF31" i="1" s="1"/>
  <c r="AE30" i="1"/>
  <c r="AF30" i="1" s="1"/>
  <c r="AE25" i="1"/>
  <c r="AF25" i="1" s="1"/>
  <c r="AE24" i="1"/>
  <c r="AF24" i="1" s="1"/>
  <c r="AE23" i="1"/>
  <c r="AF23" i="1" s="1"/>
  <c r="AE20" i="1"/>
  <c r="AF20" i="1" s="1"/>
  <c r="AE19" i="1"/>
  <c r="AF19" i="1" s="1"/>
  <c r="AE18" i="1"/>
  <c r="AF18" i="1" s="1"/>
  <c r="AH17" i="1"/>
  <c r="AG17" i="1"/>
  <c r="AF17" i="1"/>
  <c r="AE17" i="1"/>
  <c r="AG99" i="1" l="1"/>
  <c r="AH99" i="1" s="1"/>
  <c r="AH94" i="1"/>
  <c r="AG94" i="1"/>
  <c r="AH90" i="1"/>
  <c r="AG90" i="1"/>
  <c r="AG91" i="1"/>
  <c r="AH91" i="1" s="1"/>
  <c r="AH85" i="1"/>
  <c r="AG85" i="1"/>
  <c r="AG84" i="1"/>
  <c r="AH84" i="1" s="1"/>
  <c r="AH80" i="1"/>
  <c r="AG80" i="1"/>
  <c r="AG81" i="1"/>
  <c r="AH81" i="1" s="1"/>
  <c r="AH82" i="1"/>
  <c r="AG82" i="1"/>
  <c r="AG83" i="1"/>
  <c r="AH83" i="1" s="1"/>
  <c r="AG77" i="1"/>
  <c r="AH77" i="1" s="1"/>
  <c r="AG76" i="1"/>
  <c r="AH76" i="1" s="1"/>
  <c r="AH74" i="1"/>
  <c r="AG74" i="1"/>
  <c r="AG75" i="1"/>
  <c r="AH75" i="1" s="1"/>
  <c r="AH69" i="1"/>
  <c r="AG69" i="1"/>
  <c r="AG64" i="1"/>
  <c r="AH64" i="1" s="1"/>
  <c r="AG63" i="1"/>
  <c r="AH63" i="1" s="1"/>
  <c r="AG60" i="1"/>
  <c r="AH60" i="1" s="1"/>
  <c r="AG53" i="1"/>
  <c r="AH53" i="1" s="1"/>
  <c r="AG54" i="1"/>
  <c r="AH54" i="1"/>
  <c r="AG55" i="1"/>
  <c r="AH55" i="1" s="1"/>
  <c r="AG48" i="1"/>
  <c r="AH48" i="1" s="1"/>
  <c r="AG49" i="1"/>
  <c r="AH49" i="1" s="1"/>
  <c r="AG47" i="1"/>
  <c r="AH47" i="1" s="1"/>
  <c r="AG50" i="1"/>
  <c r="AH50" i="1" s="1"/>
  <c r="AG42" i="1"/>
  <c r="AH42" i="1" s="1"/>
  <c r="AG38" i="1"/>
  <c r="AH38" i="1" s="1"/>
  <c r="AG39" i="1"/>
  <c r="AH39" i="1" s="1"/>
  <c r="AG40" i="1"/>
  <c r="AH40" i="1" s="1"/>
  <c r="AG41" i="1"/>
  <c r="AH41" i="1" s="1"/>
  <c r="AG35" i="1"/>
  <c r="AH35" i="1" s="1"/>
  <c r="AG34" i="1"/>
  <c r="AH34" i="1" s="1"/>
  <c r="AG33" i="1"/>
  <c r="AH33" i="1" s="1"/>
  <c r="AH32" i="1"/>
  <c r="AG32" i="1"/>
  <c r="AH31" i="1"/>
  <c r="AG31" i="1"/>
  <c r="AG30" i="1"/>
  <c r="AH30" i="1" s="1"/>
  <c r="AH25" i="1"/>
  <c r="AG25" i="1"/>
  <c r="AG24" i="1"/>
  <c r="AH24" i="1" s="1"/>
  <c r="AH23" i="1"/>
  <c r="AG23" i="1"/>
  <c r="AG20" i="1"/>
  <c r="AH20" i="1" s="1"/>
  <c r="AG19" i="1"/>
  <c r="AH19" i="1" s="1"/>
  <c r="AG18" i="1"/>
  <c r="AH18" i="1" s="1"/>
</calcChain>
</file>

<file path=xl/sharedStrings.xml><?xml version="1.0" encoding="utf-8"?>
<sst xmlns="http://schemas.openxmlformats.org/spreadsheetml/2006/main" count="483" uniqueCount="111">
  <si>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</si>
  <si>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</si>
  <si>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</si>
  <si>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</si>
  <si>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</si>
  <si>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</si>
  <si>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</si>
  <si>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</si>
  <si>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</si>
  <si>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</si>
  <si>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</si>
  <si>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</si>
  <si>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</si>
  <si>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</si>
  <si>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</si>
  <si>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</si>
  <si>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</si>
  <si>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</si>
  <si>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</si>
  <si>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</si>
  <si>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</si>
  <si>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</si>
  <si>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29/10/2021</t>
  </si>
  <si>
    <t>Calculation Date: 11/11/2021 09:37:32</t>
  </si>
  <si>
    <t>292-D</t>
  </si>
  <si>
    <t>New Hedge</t>
  </si>
  <si>
    <t>CACIB</t>
  </si>
  <si>
    <t>BUY</t>
  </si>
  <si>
    <t>FORWARD</t>
  </si>
  <si>
    <t>EUR</t>
  </si>
  <si>
    <t>AED</t>
  </si>
  <si>
    <t>EURAED</t>
  </si>
  <si>
    <t>SELL</t>
  </si>
  <si>
    <t>301-D</t>
  </si>
  <si>
    <t>SG</t>
  </si>
  <si>
    <t>315-D</t>
  </si>
  <si>
    <t>328-D</t>
  </si>
  <si>
    <t>310-D</t>
  </si>
  <si>
    <t>344-D</t>
  </si>
  <si>
    <t>333-D</t>
  </si>
  <si>
    <t>299-D</t>
  </si>
  <si>
    <t>HYPO</t>
  </si>
  <si>
    <t>CHF</t>
  </si>
  <si>
    <t>EURCHF</t>
  </si>
  <si>
    <t>304-D</t>
  </si>
  <si>
    <t>306-D</t>
  </si>
  <si>
    <t>316-D</t>
  </si>
  <si>
    <t>321-D</t>
  </si>
  <si>
    <t>324-D</t>
  </si>
  <si>
    <t>Natixis</t>
  </si>
  <si>
    <t>307-D</t>
  </si>
  <si>
    <t>308-D</t>
  </si>
  <si>
    <t>322-D</t>
  </si>
  <si>
    <t>340-D</t>
  </si>
  <si>
    <t>336-D</t>
  </si>
  <si>
    <t>300-D</t>
  </si>
  <si>
    <t>KBC</t>
  </si>
  <si>
    <t>CZK</t>
  </si>
  <si>
    <t>EURCZK</t>
  </si>
  <si>
    <t>302-D</t>
  </si>
  <si>
    <t>317-D</t>
  </si>
  <si>
    <t>318-D</t>
  </si>
  <si>
    <t>330-D</t>
  </si>
  <si>
    <t>291-D</t>
  </si>
  <si>
    <t>334-D</t>
  </si>
  <si>
    <t>338-D</t>
  </si>
  <si>
    <t>MXN</t>
  </si>
  <si>
    <t>EURMXN</t>
  </si>
  <si>
    <t>298-D</t>
  </si>
  <si>
    <t>PLN</t>
  </si>
  <si>
    <t>EURPLN</t>
  </si>
  <si>
    <t>303-D</t>
  </si>
  <si>
    <t>320-D</t>
  </si>
  <si>
    <t>329-D</t>
  </si>
  <si>
    <t>BNP</t>
  </si>
  <si>
    <t>312-D</t>
  </si>
  <si>
    <t>323-D</t>
  </si>
  <si>
    <t>293-D</t>
  </si>
  <si>
    <t>343-D</t>
  </si>
  <si>
    <t>ING</t>
  </si>
  <si>
    <t>345-D</t>
  </si>
  <si>
    <t>335-D</t>
  </si>
  <si>
    <t>296-D</t>
  </si>
  <si>
    <t>RUB</t>
  </si>
  <si>
    <t>EURRUB</t>
  </si>
  <si>
    <t>297-D</t>
  </si>
  <si>
    <t>337-D</t>
  </si>
  <si>
    <t>319-D</t>
  </si>
  <si>
    <t>SGD</t>
  </si>
  <si>
    <t>EURSGD</t>
  </si>
  <si>
    <t>TOTAL EURAED</t>
  </si>
  <si>
    <t>TOTAL EURCHF</t>
  </si>
  <si>
    <t>TOTAL EURCZK</t>
  </si>
  <si>
    <t>TOTAL EURMXN</t>
  </si>
  <si>
    <t>TOTAL EURPLN</t>
  </si>
  <si>
    <t>TOTAL EURRUB</t>
  </si>
  <si>
    <t>TOTAL EURSGD</t>
  </si>
  <si>
    <t>GRAND TOTAL</t>
  </si>
  <si>
    <t>309-D</t>
  </si>
  <si>
    <t>HRK</t>
  </si>
  <si>
    <t>EURHRK</t>
  </si>
  <si>
    <t>294-D</t>
  </si>
  <si>
    <t>341-D</t>
  </si>
  <si>
    <t>TOTAL EURHRK</t>
  </si>
  <si>
    <t>EURUSD</t>
  </si>
  <si>
    <t>EURBHD</t>
  </si>
  <si>
    <t>CNYUSD</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</si>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</sst>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0F4C57C9-8170-4A44-9859-4E5F1637C66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6"/>
  <sheetViews>
    <sheetView showGridLines="0" tabSelected="1" zoomScaleNormal="100"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02" customWidth="1"/>
    <col min="34" max="34" width="13.140625" style="102" bestFit="1"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104</v>
      </c>
      <c r="AF1" s="90">
        <v>1.1645000000000001</v>
      </c>
      <c r="AG1" s="91"/>
      <c r="AH1" s="92"/>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58</v>
      </c>
      <c r="AF2" s="93">
        <v>25.696999999999999</v>
      </c>
      <c r="AG2" s="94"/>
      <c r="AH2" s="92"/>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70</v>
      </c>
      <c r="AF3" s="90">
        <v>4.6215000000000002</v>
      </c>
      <c r="AG3" s="95"/>
      <c r="AH3" s="92"/>
    </row>
    <row r="4" spans="1:34"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43</v>
      </c>
      <c r="AF4" s="90">
        <v>1.0610999999999999</v>
      </c>
      <c r="AG4" s="95"/>
      <c r="AH4" s="92"/>
    </row>
    <row r="5" spans="1:34"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89</v>
      </c>
      <c r="AF5" s="90">
        <v>1.5676000000000001</v>
      </c>
      <c r="AG5" s="95"/>
      <c r="AH5" s="92"/>
    </row>
    <row r="6" spans="1:34"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105</v>
      </c>
      <c r="AF6" s="90">
        <v>0.43730000000000002</v>
      </c>
      <c r="AG6" s="95"/>
      <c r="AH6" s="92"/>
    </row>
    <row r="7" spans="1:34" s="7" customFormat="1" ht="15.75"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89" t="s">
        <v>84</v>
      </c>
      <c r="AF7" s="90">
        <v>82.328000000000003</v>
      </c>
      <c r="AG7" s="95"/>
      <c r="AH7" s="92"/>
    </row>
    <row r="8" spans="1:34" s="7" customFormat="1" ht="15.75"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89" t="s">
        <v>31</v>
      </c>
      <c r="AF8" s="90">
        <v>4.2460000000000004</v>
      </c>
      <c r="AG8" s="95"/>
      <c r="AH8" s="92"/>
    </row>
    <row r="9" spans="1:34" s="7" customFormat="1" ht="15.75" x14ac:dyDescent="0.25">
      <c r="A9" s="6"/>
      <c r="B9" s="11"/>
      <c r="C9" s="11"/>
      <c r="D9" s="12"/>
      <c r="E9" s="36"/>
      <c r="F9" s="36"/>
      <c r="G9" s="36"/>
      <c r="H9" s="9"/>
      <c r="I9" s="9"/>
      <c r="J9" s="9"/>
      <c r="K9" s="39"/>
      <c r="L9" s="9"/>
      <c r="M9" s="9"/>
      <c r="N9" s="9"/>
      <c r="O9" s="39"/>
      <c r="P9" s="39"/>
      <c r="Q9" s="9"/>
      <c r="R9" s="79"/>
      <c r="S9" s="83"/>
      <c r="T9" s="83"/>
      <c r="U9" s="10"/>
      <c r="V9" s="71"/>
      <c r="W9" s="71"/>
      <c r="X9" s="42"/>
      <c r="Y9" s="42"/>
      <c r="Z9" s="42"/>
      <c r="AA9" s="42"/>
      <c r="AC9" s="11"/>
      <c r="AE9" s="89" t="s">
        <v>100</v>
      </c>
      <c r="AF9" s="90">
        <v>7.5270000000000001</v>
      </c>
      <c r="AG9" s="95"/>
      <c r="AH9" s="92"/>
    </row>
    <row r="10" spans="1:34" s="7" customFormat="1" ht="15.75" x14ac:dyDescent="0.25">
      <c r="A10" s="6"/>
      <c r="B10" s="11"/>
      <c r="C10" s="11"/>
      <c r="D10" s="12"/>
      <c r="E10" s="36"/>
      <c r="F10" s="36"/>
      <c r="G10" s="36"/>
      <c r="H10" s="9"/>
      <c r="I10" s="9"/>
      <c r="J10" s="9"/>
      <c r="K10" s="39"/>
      <c r="L10" s="9"/>
      <c r="M10" s="9"/>
      <c r="N10" s="9"/>
      <c r="O10" s="39"/>
      <c r="P10" s="39"/>
      <c r="Q10" s="9"/>
      <c r="R10" s="79"/>
      <c r="S10" s="83"/>
      <c r="T10" s="83"/>
      <c r="U10" s="10"/>
      <c r="V10" s="71"/>
      <c r="W10" s="71"/>
      <c r="X10" s="42"/>
      <c r="Y10" s="42"/>
      <c r="Z10" s="42"/>
      <c r="AA10" s="42"/>
      <c r="AC10" s="11"/>
      <c r="AE10" s="89" t="s">
        <v>106</v>
      </c>
      <c r="AF10" s="90">
        <v>0.15633390613253142</v>
      </c>
      <c r="AG10" s="95"/>
      <c r="AH10" s="92"/>
    </row>
    <row r="11" spans="1:34" s="7" customFormat="1" ht="15.75" x14ac:dyDescent="0.25">
      <c r="B11" s="13"/>
      <c r="C11" s="13"/>
      <c r="D11" s="12"/>
      <c r="E11" s="36"/>
      <c r="F11" s="36"/>
      <c r="G11" s="36"/>
      <c r="H11" s="9"/>
      <c r="I11" s="9"/>
      <c r="J11" s="9"/>
      <c r="K11" s="39"/>
      <c r="L11" s="9"/>
      <c r="M11" s="9"/>
      <c r="N11" s="9"/>
      <c r="O11" s="39"/>
      <c r="P11" s="39"/>
      <c r="Q11" s="9"/>
      <c r="R11" s="79"/>
      <c r="S11" s="83"/>
      <c r="T11" s="83"/>
      <c r="U11" s="10"/>
      <c r="V11" s="71"/>
      <c r="W11" s="71"/>
      <c r="X11" s="42"/>
      <c r="Y11" s="42"/>
      <c r="Z11" s="42"/>
      <c r="AA11" s="42"/>
      <c r="AC11" s="13"/>
      <c r="AE11" s="89" t="s">
        <v>67</v>
      </c>
      <c r="AF11" s="90">
        <v>23.8048</v>
      </c>
      <c r="AG11" s="95"/>
      <c r="AH11" s="92"/>
    </row>
    <row r="12" spans="1:34" s="7" customFormat="1" ht="15.75"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row>
    <row r="13" spans="1:34" s="14" customFormat="1" x14ac:dyDescent="0.2">
      <c r="A13" s="118" t="s">
        <v>0</v>
      </c>
      <c r="B13" s="121" t="s">
        <v>1</v>
      </c>
      <c r="C13" s="121" t="s">
        <v>2</v>
      </c>
      <c r="D13" s="121" t="s">
        <v>3</v>
      </c>
      <c r="E13" s="115" t="s">
        <v>4</v>
      </c>
      <c r="F13" s="115" t="s">
        <v>5</v>
      </c>
      <c r="G13" s="115" t="s">
        <v>6</v>
      </c>
      <c r="H13" s="109" t="s">
        <v>7</v>
      </c>
      <c r="I13" s="103" t="s">
        <v>8</v>
      </c>
      <c r="J13" s="109" t="s">
        <v>9</v>
      </c>
      <c r="K13" s="110"/>
      <c r="L13" s="109" t="s">
        <v>7</v>
      </c>
      <c r="M13" s="103" t="s">
        <v>8</v>
      </c>
      <c r="N13" s="109" t="s">
        <v>10</v>
      </c>
      <c r="O13" s="110"/>
      <c r="P13" s="103" t="s">
        <v>20</v>
      </c>
      <c r="Q13" s="109" t="s">
        <v>11</v>
      </c>
      <c r="R13" s="110"/>
      <c r="S13" s="109" t="s">
        <v>19</v>
      </c>
      <c r="T13" s="110"/>
      <c r="U13" s="45"/>
      <c r="V13" s="122" t="s">
        <v>12</v>
      </c>
      <c r="W13" s="123"/>
      <c r="X13" s="123"/>
      <c r="Y13" s="123"/>
      <c r="Z13" s="123"/>
      <c r="AA13" s="124"/>
      <c r="AC13" s="121" t="s">
        <v>18</v>
      </c>
      <c r="AE13" s="106" t="s">
        <v>107</v>
      </c>
      <c r="AF13" s="106" t="s">
        <v>108</v>
      </c>
      <c r="AG13" s="106" t="s">
        <v>109</v>
      </c>
      <c r="AH13" s="106" t="s">
        <v>110</v>
      </c>
    </row>
    <row r="14" spans="1:34" s="14" customFormat="1" x14ac:dyDescent="0.2">
      <c r="A14" s="119"/>
      <c r="B14" s="121"/>
      <c r="C14" s="121"/>
      <c r="D14" s="121"/>
      <c r="E14" s="116"/>
      <c r="F14" s="116"/>
      <c r="G14" s="116"/>
      <c r="H14" s="111"/>
      <c r="I14" s="104"/>
      <c r="J14" s="111"/>
      <c r="K14" s="112"/>
      <c r="L14" s="111"/>
      <c r="M14" s="104"/>
      <c r="N14" s="111"/>
      <c r="O14" s="112"/>
      <c r="P14" s="104"/>
      <c r="Q14" s="111"/>
      <c r="R14" s="112"/>
      <c r="S14" s="111"/>
      <c r="T14" s="112"/>
      <c r="U14" s="45"/>
      <c r="V14" s="125" t="s">
        <v>13</v>
      </c>
      <c r="W14" s="125" t="s">
        <v>14</v>
      </c>
      <c r="X14" s="122" t="s">
        <v>29</v>
      </c>
      <c r="Y14" s="123"/>
      <c r="Z14" s="123"/>
      <c r="AA14" s="124"/>
      <c r="AC14" s="121"/>
      <c r="AE14" s="107"/>
      <c r="AF14" s="107"/>
      <c r="AG14" s="107"/>
      <c r="AH14" s="107"/>
    </row>
    <row r="15" spans="1:34" s="14" customFormat="1" x14ac:dyDescent="0.2">
      <c r="A15" s="120"/>
      <c r="B15" s="121"/>
      <c r="C15" s="121"/>
      <c r="D15" s="121"/>
      <c r="E15" s="117"/>
      <c r="F15" s="117"/>
      <c r="G15" s="117"/>
      <c r="H15" s="113"/>
      <c r="I15" s="105"/>
      <c r="J15" s="113"/>
      <c r="K15" s="114"/>
      <c r="L15" s="113"/>
      <c r="M15" s="105"/>
      <c r="N15" s="113"/>
      <c r="O15" s="114"/>
      <c r="P15" s="105"/>
      <c r="Q15" s="113"/>
      <c r="R15" s="114"/>
      <c r="S15" s="113"/>
      <c r="T15" s="114"/>
      <c r="U15" s="45"/>
      <c r="V15" s="126"/>
      <c r="W15" s="126"/>
      <c r="X15" s="127" t="s">
        <v>15</v>
      </c>
      <c r="Y15" s="128"/>
      <c r="Z15" s="44" t="s">
        <v>16</v>
      </c>
      <c r="AA15" s="44" t="s">
        <v>17</v>
      </c>
      <c r="AC15" s="121"/>
      <c r="AE15" s="108"/>
      <c r="AF15" s="108"/>
      <c r="AG15" s="108"/>
      <c r="AH15" s="108"/>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96"/>
      <c r="AF16" s="96"/>
      <c r="AG16" s="97"/>
      <c r="AH16" s="96"/>
    </row>
    <row r="17" spans="1:34" s="46" customFormat="1" x14ac:dyDescent="0.2">
      <c r="A17" s="48">
        <v>2021</v>
      </c>
      <c r="B17" s="48" t="s">
        <v>24</v>
      </c>
      <c r="C17" s="48">
        <v>496</v>
      </c>
      <c r="D17" s="48" t="s">
        <v>26</v>
      </c>
      <c r="E17" s="60">
        <v>44270</v>
      </c>
      <c r="F17" s="60"/>
      <c r="G17" s="60">
        <v>44515</v>
      </c>
      <c r="H17" s="48" t="s">
        <v>27</v>
      </c>
      <c r="I17" s="48" t="s">
        <v>28</v>
      </c>
      <c r="J17" s="48" t="s">
        <v>29</v>
      </c>
      <c r="K17" s="65">
        <v>431055.70305979199</v>
      </c>
      <c r="L17" s="48" t="s">
        <v>32</v>
      </c>
      <c r="M17" s="48" t="s">
        <v>28</v>
      </c>
      <c r="N17" s="48" t="s">
        <v>30</v>
      </c>
      <c r="O17" s="85">
        <v>-1900000</v>
      </c>
      <c r="P17" s="48"/>
      <c r="Q17" s="48" t="s">
        <v>31</v>
      </c>
      <c r="R17" s="73">
        <v>4.4077830000000002</v>
      </c>
      <c r="S17" s="65"/>
      <c r="T17" s="65">
        <v>0</v>
      </c>
      <c r="U17" s="48"/>
      <c r="V17" s="73">
        <v>4.2453057984999996</v>
      </c>
      <c r="W17" s="73">
        <v>4.2463263435776026</v>
      </c>
      <c r="X17" s="85">
        <v>-16392.239141278806</v>
      </c>
      <c r="Y17" s="85">
        <v>-16392.239141278806</v>
      </c>
      <c r="Z17" s="85">
        <v>-16392.239141278806</v>
      </c>
      <c r="AA17" s="65">
        <v>0</v>
      </c>
      <c r="AB17" s="48"/>
      <c r="AC17" s="55" t="s">
        <v>25</v>
      </c>
      <c r="AE17" s="98">
        <f>IF(Q17&lt;&gt;"",VLOOKUP(Q17,$AE$1:$AF$11,2,FALSE),"")</f>
        <v>4.2460000000000004</v>
      </c>
      <c r="AF17" s="98">
        <f>IF(AE17&lt;&gt;"",AE17+W17-V17,"")</f>
        <v>4.2470205450776026</v>
      </c>
      <c r="AG17" s="99">
        <f>IF(AF17&lt;&gt;"",X17/(O17/W17+K17),"")</f>
        <v>1.0001434598457881</v>
      </c>
      <c r="AH17" s="100">
        <f>IF(AF17&lt;&gt;"",(O17/AF17+K17)*AG17,"")</f>
        <v>-16319.090928736559</v>
      </c>
    </row>
    <row r="18" spans="1:34" s="46" customFormat="1" x14ac:dyDescent="0.2">
      <c r="A18" s="48">
        <v>2021</v>
      </c>
      <c r="B18" s="48" t="s">
        <v>33</v>
      </c>
      <c r="C18" s="48">
        <v>513</v>
      </c>
      <c r="D18" s="48" t="s">
        <v>34</v>
      </c>
      <c r="E18" s="60">
        <v>44299</v>
      </c>
      <c r="F18" s="60"/>
      <c r="G18" s="60">
        <v>44515</v>
      </c>
      <c r="H18" s="48" t="s">
        <v>27</v>
      </c>
      <c r="I18" s="48" t="s">
        <v>28</v>
      </c>
      <c r="J18" s="48" t="s">
        <v>29</v>
      </c>
      <c r="K18" s="65">
        <v>272447.01762580097</v>
      </c>
      <c r="L18" s="48" t="s">
        <v>32</v>
      </c>
      <c r="M18" s="48" t="s">
        <v>28</v>
      </c>
      <c r="N18" s="48" t="s">
        <v>30</v>
      </c>
      <c r="O18" s="85">
        <v>-1200000</v>
      </c>
      <c r="P18" s="48"/>
      <c r="Q18" s="48" t="s">
        <v>31</v>
      </c>
      <c r="R18" s="73">
        <v>4.4045261</v>
      </c>
      <c r="S18" s="65"/>
      <c r="T18" s="65">
        <v>0</v>
      </c>
      <c r="U18" s="48"/>
      <c r="V18" s="73">
        <v>4.2453057984999996</v>
      </c>
      <c r="W18" s="73">
        <v>4.2463263435776026</v>
      </c>
      <c r="X18" s="85">
        <v>-10151.653831754356</v>
      </c>
      <c r="Y18" s="85">
        <v>-10151.653831754356</v>
      </c>
      <c r="Z18" s="85">
        <v>-10151.653831754356</v>
      </c>
      <c r="AA18" s="65">
        <v>0</v>
      </c>
      <c r="AB18" s="48"/>
      <c r="AC18" s="55" t="s">
        <v>25</v>
      </c>
      <c r="AE18" s="98">
        <f>IF(Q18&lt;&gt;"",VLOOKUP(Q18,$AE$1:$AF$11,2,FALSE),"")</f>
        <v>4.2460000000000004</v>
      </c>
      <c r="AF18" s="98">
        <f>IF(AE18&lt;&gt;"",AE18+W18-V18,"")</f>
        <v>4.2470205450776026</v>
      </c>
      <c r="AG18" s="99">
        <f>IF(AF18&lt;&gt;"",X18/(O18/W18+K18),"")</f>
        <v>1.0001434598458088</v>
      </c>
      <c r="AH18" s="100">
        <f>IF(AF18&lt;&gt;"",(O18/AF18+K18)*AG18,"")</f>
        <v>-10105.454960675035</v>
      </c>
    </row>
    <row r="19" spans="1:34" s="46" customFormat="1" x14ac:dyDescent="0.2">
      <c r="A19" s="48">
        <v>2021</v>
      </c>
      <c r="B19" s="48" t="s">
        <v>35</v>
      </c>
      <c r="C19" s="48">
        <v>537</v>
      </c>
      <c r="D19" s="48" t="s">
        <v>26</v>
      </c>
      <c r="E19" s="60">
        <v>44361</v>
      </c>
      <c r="F19" s="60"/>
      <c r="G19" s="60">
        <v>44515</v>
      </c>
      <c r="H19" s="48" t="s">
        <v>27</v>
      </c>
      <c r="I19" s="48" t="s">
        <v>28</v>
      </c>
      <c r="J19" s="48" t="s">
        <v>29</v>
      </c>
      <c r="K19" s="65">
        <v>2687714.45721607</v>
      </c>
      <c r="L19" s="48" t="s">
        <v>32</v>
      </c>
      <c r="M19" s="48" t="s">
        <v>28</v>
      </c>
      <c r="N19" s="48" t="s">
        <v>30</v>
      </c>
      <c r="O19" s="85">
        <v>-12000000</v>
      </c>
      <c r="P19" s="48"/>
      <c r="Q19" s="48" t="s">
        <v>31</v>
      </c>
      <c r="R19" s="73">
        <v>4.4647600000000001</v>
      </c>
      <c r="S19" s="65"/>
      <c r="T19" s="65">
        <v>0</v>
      </c>
      <c r="U19" s="48"/>
      <c r="V19" s="73">
        <v>4.2453057984999996</v>
      </c>
      <c r="W19" s="73">
        <v>4.2463263435776026</v>
      </c>
      <c r="X19" s="85">
        <v>-138277.53032927279</v>
      </c>
      <c r="Y19" s="85">
        <v>-138277.53032927279</v>
      </c>
      <c r="Z19" s="85">
        <v>-138277.53032927279</v>
      </c>
      <c r="AA19" s="65">
        <v>0</v>
      </c>
      <c r="AB19" s="48"/>
      <c r="AC19" s="55" t="s">
        <v>25</v>
      </c>
      <c r="AE19" s="98">
        <f>IF(Q19&lt;&gt;"",VLOOKUP(Q19,$AE$1:$AF$11,2,FALSE),"")</f>
        <v>4.2460000000000004</v>
      </c>
      <c r="AF19" s="98">
        <f>IF(AE19&lt;&gt;"",AE19+W19-V19,"")</f>
        <v>4.2470205450776026</v>
      </c>
      <c r="AG19" s="99">
        <f>IF(AF19&lt;&gt;"",X19/(O19/W19+K19),"")</f>
        <v>1.0001434598458292</v>
      </c>
      <c r="AH19" s="100">
        <f>IF(AF19&lt;&gt;"",(O19/AF19+K19)*AG19,"")</f>
        <v>-137815.54161847936</v>
      </c>
    </row>
    <row r="20" spans="1:34" s="46" customFormat="1" x14ac:dyDescent="0.2">
      <c r="A20" s="49">
        <v>2021</v>
      </c>
      <c r="B20" s="49" t="s">
        <v>36</v>
      </c>
      <c r="C20" s="49">
        <v>561</v>
      </c>
      <c r="D20" s="49" t="s">
        <v>26</v>
      </c>
      <c r="E20" s="61">
        <v>44400</v>
      </c>
      <c r="F20" s="61"/>
      <c r="G20" s="61">
        <v>44545</v>
      </c>
      <c r="H20" s="49" t="s">
        <v>27</v>
      </c>
      <c r="I20" s="49" t="s">
        <v>28</v>
      </c>
      <c r="J20" s="49" t="s">
        <v>29</v>
      </c>
      <c r="K20" s="66">
        <v>668885.36711773404</v>
      </c>
      <c r="L20" s="49" t="s">
        <v>32</v>
      </c>
      <c r="M20" s="49" t="s">
        <v>28</v>
      </c>
      <c r="N20" s="49" t="s">
        <v>30</v>
      </c>
      <c r="O20" s="86">
        <v>-2900000</v>
      </c>
      <c r="P20" s="49"/>
      <c r="Q20" s="49" t="s">
        <v>31</v>
      </c>
      <c r="R20" s="74">
        <v>4.3355709999999998</v>
      </c>
      <c r="S20" s="66"/>
      <c r="T20" s="66">
        <v>0</v>
      </c>
      <c r="U20" s="49"/>
      <c r="V20" s="74">
        <v>4.2453057984999996</v>
      </c>
      <c r="W20" s="74">
        <v>4.2497461500333724</v>
      </c>
      <c r="X20" s="86">
        <v>-13517.827898067724</v>
      </c>
      <c r="Y20" s="86">
        <v>-13517.827898067724</v>
      </c>
      <c r="Z20" s="86">
        <v>-13517.827898067724</v>
      </c>
      <c r="AA20" s="66">
        <v>0</v>
      </c>
      <c r="AB20" s="49"/>
      <c r="AC20" s="56" t="s">
        <v>25</v>
      </c>
      <c r="AE20" s="98">
        <f>IF(Q20&lt;&gt;"",VLOOKUP(Q20,$AE$1:$AF$11,2,FALSE),"")</f>
        <v>4.2460000000000004</v>
      </c>
      <c r="AF20" s="98">
        <f>IF(AE20&lt;&gt;"",AE20+W20-V20,"")</f>
        <v>4.2504403515333733</v>
      </c>
      <c r="AG20" s="99">
        <f>IF(AF20&lt;&gt;"",X20/(O20/W20+K20),"")</f>
        <v>1.0007028898657182</v>
      </c>
      <c r="AH20" s="100">
        <f>IF(AF20&lt;&gt;"",(O20/AF20+K20)*AG20,"")</f>
        <v>-13406.297876912131</v>
      </c>
    </row>
    <row r="21" spans="1:34" s="47" customFormat="1" x14ac:dyDescent="0.2">
      <c r="A21" s="50"/>
      <c r="B21" s="50"/>
      <c r="C21" s="50"/>
      <c r="D21" s="50"/>
      <c r="E21" s="62"/>
      <c r="F21" s="62"/>
      <c r="G21" s="62"/>
      <c r="H21" s="50"/>
      <c r="I21" s="50"/>
      <c r="J21" s="50"/>
      <c r="K21" s="67">
        <v>4060102.545019397</v>
      </c>
      <c r="L21" s="50"/>
      <c r="M21" s="50"/>
      <c r="N21" s="50"/>
      <c r="O21" s="87">
        <v>-18000000</v>
      </c>
      <c r="P21" s="50"/>
      <c r="Q21" s="50"/>
      <c r="R21" s="75">
        <v>4.4333855611802058</v>
      </c>
      <c r="S21" s="67"/>
      <c r="T21" s="67"/>
      <c r="U21" s="50"/>
      <c r="V21" s="75"/>
      <c r="W21" s="75"/>
      <c r="X21" s="87">
        <v>-178339.25120037366</v>
      </c>
      <c r="Y21" s="87">
        <v>-178339.25120037366</v>
      </c>
      <c r="Z21" s="87">
        <v>-178339.25120037366</v>
      </c>
      <c r="AA21" s="67">
        <v>0</v>
      </c>
      <c r="AB21" s="50"/>
      <c r="AC21" s="57"/>
      <c r="AE21" s="96"/>
      <c r="AF21" s="96"/>
      <c r="AG21" s="97"/>
      <c r="AH21" s="96"/>
    </row>
    <row r="22" spans="1:34" s="47" customFormat="1" x14ac:dyDescent="0.2">
      <c r="A22" s="50"/>
      <c r="B22" s="50"/>
      <c r="C22" s="50"/>
      <c r="D22" s="50"/>
      <c r="E22" s="62"/>
      <c r="F22" s="62"/>
      <c r="G22" s="62"/>
      <c r="H22" s="50"/>
      <c r="I22" s="50"/>
      <c r="J22" s="50"/>
      <c r="K22" s="67"/>
      <c r="L22" s="50"/>
      <c r="M22" s="50"/>
      <c r="N22" s="50"/>
      <c r="O22" s="67"/>
      <c r="P22" s="50"/>
      <c r="Q22" s="50"/>
      <c r="R22" s="75"/>
      <c r="S22" s="67"/>
      <c r="T22" s="67"/>
      <c r="U22" s="50"/>
      <c r="V22" s="75"/>
      <c r="W22" s="75"/>
      <c r="X22" s="67"/>
      <c r="Y22" s="67"/>
      <c r="Z22" s="67"/>
      <c r="AA22" s="67"/>
      <c r="AB22" s="50"/>
      <c r="AC22" s="57"/>
      <c r="AE22" s="96"/>
      <c r="AF22" s="96"/>
      <c r="AG22" s="97"/>
      <c r="AH22" s="96"/>
    </row>
    <row r="23" spans="1:34" s="46" customFormat="1" x14ac:dyDescent="0.2">
      <c r="A23" s="48">
        <v>2022</v>
      </c>
      <c r="B23" s="48" t="s">
        <v>37</v>
      </c>
      <c r="C23" s="48">
        <v>531</v>
      </c>
      <c r="D23" s="48" t="s">
        <v>26</v>
      </c>
      <c r="E23" s="60">
        <v>44337</v>
      </c>
      <c r="F23" s="60"/>
      <c r="G23" s="60">
        <v>44578</v>
      </c>
      <c r="H23" s="48" t="s">
        <v>27</v>
      </c>
      <c r="I23" s="48" t="s">
        <v>28</v>
      </c>
      <c r="J23" s="48" t="s">
        <v>29</v>
      </c>
      <c r="K23" s="65">
        <v>310082.12081995502</v>
      </c>
      <c r="L23" s="48" t="s">
        <v>32</v>
      </c>
      <c r="M23" s="48" t="s">
        <v>28</v>
      </c>
      <c r="N23" s="48" t="s">
        <v>30</v>
      </c>
      <c r="O23" s="85">
        <v>-1400000</v>
      </c>
      <c r="P23" s="48"/>
      <c r="Q23" s="48" t="s">
        <v>31</v>
      </c>
      <c r="R23" s="73">
        <v>4.5149330000000001</v>
      </c>
      <c r="S23" s="65"/>
      <c r="T23" s="65">
        <v>0</v>
      </c>
      <c r="U23" s="48"/>
      <c r="V23" s="73">
        <v>4.2453057984999996</v>
      </c>
      <c r="W23" s="73">
        <v>4.2539089452857279</v>
      </c>
      <c r="X23" s="85">
        <v>-19051.766183235424</v>
      </c>
      <c r="Y23" s="85">
        <v>-19051.766183235424</v>
      </c>
      <c r="Z23" s="85">
        <v>-19051.766183235424</v>
      </c>
      <c r="AA23" s="65">
        <v>0</v>
      </c>
      <c r="AB23" s="48"/>
      <c r="AC23" s="55" t="s">
        <v>25</v>
      </c>
      <c r="AE23" s="98">
        <f>IF(Q23&lt;&gt;"",VLOOKUP(Q23,$AE$1:$AF$11,2,FALSE),"")</f>
        <v>4.2460000000000004</v>
      </c>
      <c r="AF23" s="98">
        <f>IF(AE23&lt;&gt;"",AE23+W23-V23,"")</f>
        <v>4.2546031467857288</v>
      </c>
      <c r="AG23" s="99">
        <f>IF(AF23&lt;&gt;"",X23/(O23/W23+K23),"")</f>
        <v>1.0013045164853454</v>
      </c>
      <c r="AH23" s="100">
        <f>IF(AF23&lt;&gt;"",(O23/AF23+K23)*AG23,"")</f>
        <v>-18997.99711484107</v>
      </c>
    </row>
    <row r="24" spans="1:34" s="46" customFormat="1" x14ac:dyDescent="0.2">
      <c r="A24" s="48">
        <v>2022</v>
      </c>
      <c r="B24" s="48" t="s">
        <v>38</v>
      </c>
      <c r="C24" s="48">
        <v>592</v>
      </c>
      <c r="D24" s="48" t="s">
        <v>26</v>
      </c>
      <c r="E24" s="60">
        <v>44488</v>
      </c>
      <c r="F24" s="60"/>
      <c r="G24" s="60">
        <v>44697</v>
      </c>
      <c r="H24" s="48" t="s">
        <v>27</v>
      </c>
      <c r="I24" s="48" t="s">
        <v>28</v>
      </c>
      <c r="J24" s="48" t="s">
        <v>29</v>
      </c>
      <c r="K24" s="65">
        <v>278983.34748398903</v>
      </c>
      <c r="L24" s="48" t="s">
        <v>32</v>
      </c>
      <c r="M24" s="48" t="s">
        <v>28</v>
      </c>
      <c r="N24" s="48" t="s">
        <v>30</v>
      </c>
      <c r="O24" s="85">
        <v>-1200000</v>
      </c>
      <c r="P24" s="48"/>
      <c r="Q24" s="48" t="s">
        <v>31</v>
      </c>
      <c r="R24" s="73">
        <v>4.3013320000000004</v>
      </c>
      <c r="S24" s="65"/>
      <c r="T24" s="65">
        <v>0</v>
      </c>
      <c r="U24" s="48"/>
      <c r="V24" s="73">
        <v>4.2453057984999996</v>
      </c>
      <c r="W24" s="73">
        <v>4.2654967009594289</v>
      </c>
      <c r="X24" s="85">
        <v>-2349.3120079736036</v>
      </c>
      <c r="Y24" s="85">
        <v>-2349.3120079736036</v>
      </c>
      <c r="Z24" s="85">
        <v>-2349.3120079736036</v>
      </c>
      <c r="AA24" s="65">
        <v>0</v>
      </c>
      <c r="AB24" s="48"/>
      <c r="AC24" s="55" t="s">
        <v>25</v>
      </c>
      <c r="AE24" s="98">
        <f>IF(Q24&lt;&gt;"",VLOOKUP(Q24,$AE$1:$AF$11,2,FALSE),"")</f>
        <v>4.2460000000000004</v>
      </c>
      <c r="AF24" s="98">
        <f>IF(AE24&lt;&gt;"",AE24+W24-V24,"")</f>
        <v>4.2661909024594307</v>
      </c>
      <c r="AG24" s="99">
        <f>IF(AF24&lt;&gt;"",X24/(O24/W24+K24),"")</f>
        <v>1.002353693306216</v>
      </c>
      <c r="AH24" s="100">
        <f>IF(AF24&lt;&gt;"",(O24/AF24+K24)*AG24,"")</f>
        <v>-2303.4262517975226</v>
      </c>
    </row>
    <row r="25" spans="1:34" s="46" customFormat="1" x14ac:dyDescent="0.2">
      <c r="A25" s="49">
        <v>2022</v>
      </c>
      <c r="B25" s="49" t="s">
        <v>39</v>
      </c>
      <c r="C25" s="49">
        <v>571</v>
      </c>
      <c r="D25" s="49" t="s">
        <v>26</v>
      </c>
      <c r="E25" s="61">
        <v>44452</v>
      </c>
      <c r="F25" s="61"/>
      <c r="G25" s="61">
        <v>44727</v>
      </c>
      <c r="H25" s="49" t="s">
        <v>27</v>
      </c>
      <c r="I25" s="49" t="s">
        <v>28</v>
      </c>
      <c r="J25" s="49" t="s">
        <v>29</v>
      </c>
      <c r="K25" s="66">
        <v>344509.05392760999</v>
      </c>
      <c r="L25" s="49" t="s">
        <v>32</v>
      </c>
      <c r="M25" s="49" t="s">
        <v>28</v>
      </c>
      <c r="N25" s="49" t="s">
        <v>30</v>
      </c>
      <c r="O25" s="86">
        <v>-1500000</v>
      </c>
      <c r="P25" s="49"/>
      <c r="Q25" s="49" t="s">
        <v>31</v>
      </c>
      <c r="R25" s="74">
        <v>4.3540219999999996</v>
      </c>
      <c r="S25" s="66"/>
      <c r="T25" s="66">
        <v>0</v>
      </c>
      <c r="U25" s="49"/>
      <c r="V25" s="74">
        <v>4.2453057984999996</v>
      </c>
      <c r="W25" s="74">
        <v>4.2687968794608908</v>
      </c>
      <c r="X25" s="86">
        <v>-6895.8449393465326</v>
      </c>
      <c r="Y25" s="86">
        <v>-6895.8449393465326</v>
      </c>
      <c r="Z25" s="86">
        <v>-6895.8449393465326</v>
      </c>
      <c r="AA25" s="66">
        <v>0</v>
      </c>
      <c r="AB25" s="49"/>
      <c r="AC25" s="56" t="s">
        <v>25</v>
      </c>
      <c r="AD25" s="47"/>
      <c r="AE25" s="98">
        <f>IF(Q25&lt;&gt;"",VLOOKUP(Q25,$AE$1:$AF$11,2,FALSE),"")</f>
        <v>4.2460000000000004</v>
      </c>
      <c r="AF25" s="98">
        <f>IF(AE25&lt;&gt;"",AE25+W25-V25,"")</f>
        <v>4.2694910809608926</v>
      </c>
      <c r="AG25" s="99">
        <f>IF(AF25&lt;&gt;"",X25/(O25/W25+K25),"")</f>
        <v>1.0025931052296422</v>
      </c>
      <c r="AH25" s="100">
        <f>IF(AF25&lt;&gt;"",(O25/AF25+K25)*AG25,"")</f>
        <v>-6838.5627089952886</v>
      </c>
    </row>
    <row r="26" spans="1:34" s="47" customFormat="1" x14ac:dyDescent="0.2">
      <c r="A26" s="50"/>
      <c r="B26" s="50"/>
      <c r="C26" s="50"/>
      <c r="D26" s="50"/>
      <c r="E26" s="62"/>
      <c r="F26" s="62"/>
      <c r="G26" s="62"/>
      <c r="H26" s="50"/>
      <c r="I26" s="50"/>
      <c r="J26" s="50"/>
      <c r="K26" s="67">
        <v>933574.52223155391</v>
      </c>
      <c r="L26" s="50"/>
      <c r="M26" s="50"/>
      <c r="N26" s="50"/>
      <c r="O26" s="87">
        <v>-4100000</v>
      </c>
      <c r="P26" s="50"/>
      <c r="Q26" s="50"/>
      <c r="R26" s="75">
        <v>4.3917222485888274</v>
      </c>
      <c r="S26" s="67"/>
      <c r="T26" s="67"/>
      <c r="U26" s="50"/>
      <c r="V26" s="75"/>
      <c r="W26" s="75"/>
      <c r="X26" s="87">
        <v>-28296.923130555559</v>
      </c>
      <c r="Y26" s="87">
        <v>-28296.923130555559</v>
      </c>
      <c r="Z26" s="87">
        <v>-28296.923130555559</v>
      </c>
      <c r="AA26" s="67">
        <v>0</v>
      </c>
      <c r="AB26" s="50"/>
      <c r="AC26" s="57"/>
      <c r="AE26" s="96"/>
      <c r="AF26" s="96"/>
      <c r="AG26" s="97"/>
      <c r="AH26" s="96"/>
    </row>
    <row r="27" spans="1:34" s="47" customFormat="1" x14ac:dyDescent="0.2">
      <c r="A27" s="50"/>
      <c r="B27" s="50"/>
      <c r="C27" s="50"/>
      <c r="D27" s="50"/>
      <c r="E27" s="62"/>
      <c r="F27" s="62"/>
      <c r="G27" s="62"/>
      <c r="H27" s="50"/>
      <c r="I27" s="50"/>
      <c r="J27" s="50"/>
      <c r="K27" s="67"/>
      <c r="L27" s="50"/>
      <c r="M27" s="50"/>
      <c r="N27" s="50"/>
      <c r="O27" s="67"/>
      <c r="P27" s="50"/>
      <c r="Q27" s="50"/>
      <c r="R27" s="75"/>
      <c r="S27" s="67"/>
      <c r="T27" s="67"/>
      <c r="U27" s="50"/>
      <c r="V27" s="75"/>
      <c r="W27" s="75"/>
      <c r="X27" s="67"/>
      <c r="Y27" s="67"/>
      <c r="Z27" s="67"/>
      <c r="AA27" s="67"/>
      <c r="AB27" s="50"/>
      <c r="AC27" s="57"/>
      <c r="AE27" s="96"/>
      <c r="AF27" s="96"/>
      <c r="AG27" s="97"/>
      <c r="AH27" s="96"/>
    </row>
    <row r="28" spans="1:34" s="47" customFormat="1" x14ac:dyDescent="0.2">
      <c r="A28" s="50"/>
      <c r="B28" s="50"/>
      <c r="C28" s="50"/>
      <c r="D28" s="50"/>
      <c r="E28" s="62"/>
      <c r="F28" s="62"/>
      <c r="G28" s="62"/>
      <c r="H28" s="50"/>
      <c r="I28" s="50" t="s">
        <v>90</v>
      </c>
      <c r="J28" s="50"/>
      <c r="K28" s="68">
        <v>4993677.0672509512</v>
      </c>
      <c r="L28" s="51"/>
      <c r="M28" s="51"/>
      <c r="N28" s="51"/>
      <c r="O28" s="88">
        <v>-22100000</v>
      </c>
      <c r="P28" s="51"/>
      <c r="Q28" s="51"/>
      <c r="R28" s="76">
        <v>4.4255965498718526</v>
      </c>
      <c r="S28" s="68"/>
      <c r="T28" s="68"/>
      <c r="U28" s="51"/>
      <c r="V28" s="76"/>
      <c r="W28" s="76"/>
      <c r="X28" s="88">
        <v>-206636.17433092924</v>
      </c>
      <c r="Y28" s="88">
        <v>-206636.17433092924</v>
      </c>
      <c r="Z28" s="88">
        <v>-206636.17433092924</v>
      </c>
      <c r="AA28" s="68">
        <v>0</v>
      </c>
      <c r="AB28" s="51"/>
      <c r="AC28" s="57"/>
      <c r="AE28" s="96"/>
      <c r="AF28" s="96"/>
      <c r="AG28" s="97"/>
      <c r="AH28" s="101">
        <f>SUM(AH17:AH25)</f>
        <v>-205786.37146043696</v>
      </c>
    </row>
    <row r="29" spans="1:34" s="47" customFormat="1" x14ac:dyDescent="0.2">
      <c r="A29" s="50"/>
      <c r="B29" s="50"/>
      <c r="C29" s="50"/>
      <c r="D29" s="50"/>
      <c r="E29" s="62"/>
      <c r="F29" s="62"/>
      <c r="G29" s="62"/>
      <c r="H29" s="50"/>
      <c r="I29" s="50"/>
      <c r="J29" s="50"/>
      <c r="K29" s="67"/>
      <c r="L29" s="50"/>
      <c r="M29" s="50"/>
      <c r="N29" s="50"/>
      <c r="O29" s="67"/>
      <c r="P29" s="50"/>
      <c r="Q29" s="50"/>
      <c r="R29" s="75"/>
      <c r="S29" s="67"/>
      <c r="T29" s="67"/>
      <c r="U29" s="50"/>
      <c r="V29" s="75"/>
      <c r="W29" s="75"/>
      <c r="X29" s="67"/>
      <c r="Y29" s="67"/>
      <c r="Z29" s="67"/>
      <c r="AA29" s="67"/>
      <c r="AB29" s="50"/>
      <c r="AC29" s="57"/>
      <c r="AD29" s="46"/>
      <c r="AE29" s="96"/>
      <c r="AF29" s="96"/>
      <c r="AG29" s="97"/>
      <c r="AH29" s="96"/>
    </row>
    <row r="30" spans="1:34" s="46" customFormat="1" x14ac:dyDescent="0.2">
      <c r="A30" s="48">
        <v>2021</v>
      </c>
      <c r="B30" s="48" t="s">
        <v>40</v>
      </c>
      <c r="C30" s="48">
        <v>509</v>
      </c>
      <c r="D30" s="48" t="s">
        <v>41</v>
      </c>
      <c r="E30" s="60">
        <v>44299</v>
      </c>
      <c r="F30" s="60"/>
      <c r="G30" s="60">
        <v>44515</v>
      </c>
      <c r="H30" s="48" t="s">
        <v>27</v>
      </c>
      <c r="I30" s="48" t="s">
        <v>28</v>
      </c>
      <c r="J30" s="48" t="s">
        <v>29</v>
      </c>
      <c r="K30" s="65">
        <v>45514169.015956402</v>
      </c>
      <c r="L30" s="48" t="s">
        <v>32</v>
      </c>
      <c r="M30" s="48" t="s">
        <v>28</v>
      </c>
      <c r="N30" s="48" t="s">
        <v>42</v>
      </c>
      <c r="O30" s="85">
        <v>-50000000</v>
      </c>
      <c r="P30" s="48"/>
      <c r="Q30" s="48" t="s">
        <v>43</v>
      </c>
      <c r="R30" s="73">
        <v>1.0985590000000001</v>
      </c>
      <c r="S30" s="65"/>
      <c r="T30" s="65">
        <v>0</v>
      </c>
      <c r="U30" s="48"/>
      <c r="V30" s="73">
        <v>1.0588789796</v>
      </c>
      <c r="W30" s="73">
        <v>1.05875013172093</v>
      </c>
      <c r="X30" s="85">
        <v>-1711693.300471118</v>
      </c>
      <c r="Y30" s="85">
        <v>-1711693.300471118</v>
      </c>
      <c r="Z30" s="85">
        <v>-1711693.300471118</v>
      </c>
      <c r="AA30" s="65">
        <v>0</v>
      </c>
      <c r="AB30" s="48"/>
      <c r="AC30" s="55" t="s">
        <v>25</v>
      </c>
      <c r="AE30" s="98">
        <f t="shared" ref="AE30:AE35" si="0">IF(Q30&lt;&gt;"",VLOOKUP(Q30,$AE$1:$AF$11,2,FALSE),"")</f>
        <v>1.0610999999999999</v>
      </c>
      <c r="AF30" s="98">
        <f t="shared" ref="AF30:AF35" si="1">IF(AE30&lt;&gt;"",AE30+W30-V30,"")</f>
        <v>1.0609711521209297</v>
      </c>
      <c r="AG30" s="99">
        <f t="shared" ref="AG30:AG35" si="2">IF(AF30&lt;&gt;"",X30/(O30/W30+K30),"")</f>
        <v>1.0002141150715886</v>
      </c>
      <c r="AH30" s="100">
        <f t="shared" ref="AH30:AH35" si="3">IF(AF30&lt;&gt;"",(O30/AF30+K30)*AG30,"")</f>
        <v>-1612811.0190394961</v>
      </c>
    </row>
    <row r="31" spans="1:34" s="46" customFormat="1" x14ac:dyDescent="0.2">
      <c r="A31" s="48">
        <v>2021</v>
      </c>
      <c r="B31" s="48" t="s">
        <v>44</v>
      </c>
      <c r="C31" s="48">
        <v>519</v>
      </c>
      <c r="D31" s="48" t="s">
        <v>34</v>
      </c>
      <c r="E31" s="60">
        <v>44301</v>
      </c>
      <c r="F31" s="60"/>
      <c r="G31" s="60">
        <v>44515</v>
      </c>
      <c r="H31" s="48" t="s">
        <v>27</v>
      </c>
      <c r="I31" s="48" t="s">
        <v>28</v>
      </c>
      <c r="J31" s="48" t="s">
        <v>29</v>
      </c>
      <c r="K31" s="65">
        <v>45287492.7414845</v>
      </c>
      <c r="L31" s="48" t="s">
        <v>32</v>
      </c>
      <c r="M31" s="48" t="s">
        <v>28</v>
      </c>
      <c r="N31" s="48" t="s">
        <v>42</v>
      </c>
      <c r="O31" s="85">
        <v>-49750000</v>
      </c>
      <c r="P31" s="48"/>
      <c r="Q31" s="48" t="s">
        <v>43</v>
      </c>
      <c r="R31" s="73">
        <v>1.0985373</v>
      </c>
      <c r="S31" s="65"/>
      <c r="T31" s="65">
        <v>0</v>
      </c>
      <c r="U31" s="48"/>
      <c r="V31" s="73">
        <v>1.0588789796</v>
      </c>
      <c r="W31" s="73">
        <v>1.05875013172093</v>
      </c>
      <c r="X31" s="85">
        <v>-1702240.0718197606</v>
      </c>
      <c r="Y31" s="85">
        <v>-1702240.0718197606</v>
      </c>
      <c r="Z31" s="85">
        <v>-1702240.0718197606</v>
      </c>
      <c r="AA31" s="65">
        <v>0</v>
      </c>
      <c r="AB31" s="48"/>
      <c r="AC31" s="55" t="s">
        <v>25</v>
      </c>
      <c r="AE31" s="98">
        <f t="shared" si="0"/>
        <v>1.0610999999999999</v>
      </c>
      <c r="AF31" s="98">
        <f t="shared" si="1"/>
        <v>1.0609711521209297</v>
      </c>
      <c r="AG31" s="99">
        <f t="shared" si="2"/>
        <v>1.0002141150715451</v>
      </c>
      <c r="AH31" s="100">
        <f t="shared" si="3"/>
        <v>-1603852.201795304</v>
      </c>
    </row>
    <row r="32" spans="1:34" s="46" customFormat="1" x14ac:dyDescent="0.2">
      <c r="A32" s="48">
        <v>2021</v>
      </c>
      <c r="B32" s="48" t="s">
        <v>45</v>
      </c>
      <c r="C32" s="48">
        <v>523</v>
      </c>
      <c r="D32" s="48" t="s">
        <v>34</v>
      </c>
      <c r="E32" s="60">
        <v>44270</v>
      </c>
      <c r="F32" s="60"/>
      <c r="G32" s="60">
        <v>44515</v>
      </c>
      <c r="H32" s="48" t="s">
        <v>27</v>
      </c>
      <c r="I32" s="48" t="s">
        <v>28</v>
      </c>
      <c r="J32" s="48" t="s">
        <v>29</v>
      </c>
      <c r="K32" s="65">
        <v>5421986.4260569802</v>
      </c>
      <c r="L32" s="48" t="s">
        <v>32</v>
      </c>
      <c r="M32" s="48" t="s">
        <v>28</v>
      </c>
      <c r="N32" s="48" t="s">
        <v>42</v>
      </c>
      <c r="O32" s="85">
        <v>-6000000</v>
      </c>
      <c r="P32" s="48"/>
      <c r="Q32" s="48" t="s">
        <v>43</v>
      </c>
      <c r="R32" s="73">
        <v>1.1066054999999999</v>
      </c>
      <c r="S32" s="65"/>
      <c r="T32" s="65">
        <v>0</v>
      </c>
      <c r="U32" s="48"/>
      <c r="V32" s="73">
        <v>1.0588789796</v>
      </c>
      <c r="W32" s="73">
        <v>1.05875013172093</v>
      </c>
      <c r="X32" s="85">
        <v>-245125.55524940239</v>
      </c>
      <c r="Y32" s="85">
        <v>-245125.55524940239</v>
      </c>
      <c r="Z32" s="85">
        <v>-245125.55524940239</v>
      </c>
      <c r="AA32" s="65">
        <v>0</v>
      </c>
      <c r="AB32" s="48"/>
      <c r="AC32" s="55" t="s">
        <v>25</v>
      </c>
      <c r="AE32" s="98">
        <f t="shared" si="0"/>
        <v>1.0610999999999999</v>
      </c>
      <c r="AF32" s="98">
        <f t="shared" si="1"/>
        <v>1.0609711521209297</v>
      </c>
      <c r="AG32" s="99">
        <f t="shared" si="2"/>
        <v>1.0002141150715489</v>
      </c>
      <c r="AH32" s="100">
        <f t="shared" si="3"/>
        <v>-233259.68147760836</v>
      </c>
    </row>
    <row r="33" spans="1:34" s="46" customFormat="1" x14ac:dyDescent="0.2">
      <c r="A33" s="48">
        <v>2021</v>
      </c>
      <c r="B33" s="48" t="s">
        <v>46</v>
      </c>
      <c r="C33" s="48">
        <v>539</v>
      </c>
      <c r="D33" s="48" t="s">
        <v>26</v>
      </c>
      <c r="E33" s="60">
        <v>44361</v>
      </c>
      <c r="F33" s="60"/>
      <c r="G33" s="60">
        <v>44515</v>
      </c>
      <c r="H33" s="48" t="s">
        <v>27</v>
      </c>
      <c r="I33" s="48" t="s">
        <v>28</v>
      </c>
      <c r="J33" s="48" t="s">
        <v>29</v>
      </c>
      <c r="K33" s="65">
        <v>24533583.9495597</v>
      </c>
      <c r="L33" s="48" t="s">
        <v>32</v>
      </c>
      <c r="M33" s="48" t="s">
        <v>28</v>
      </c>
      <c r="N33" s="48" t="s">
        <v>42</v>
      </c>
      <c r="O33" s="85">
        <v>-26700000</v>
      </c>
      <c r="P33" s="48"/>
      <c r="Q33" s="48" t="s">
        <v>43</v>
      </c>
      <c r="R33" s="73">
        <v>1.0883041</v>
      </c>
      <c r="S33" s="65"/>
      <c r="T33" s="65">
        <v>0</v>
      </c>
      <c r="U33" s="48"/>
      <c r="V33" s="73">
        <v>1.0588789796</v>
      </c>
      <c r="W33" s="73">
        <v>1.05875013172093</v>
      </c>
      <c r="X33" s="85">
        <v>-684977.49127241946</v>
      </c>
      <c r="Y33" s="85">
        <v>-684977.49127241946</v>
      </c>
      <c r="Z33" s="85">
        <v>-684977.49127241946</v>
      </c>
      <c r="AA33" s="65">
        <v>0</v>
      </c>
      <c r="AB33" s="48"/>
      <c r="AC33" s="55" t="s">
        <v>25</v>
      </c>
      <c r="AE33" s="98">
        <f t="shared" si="0"/>
        <v>1.0610999999999999</v>
      </c>
      <c r="AF33" s="98">
        <f t="shared" si="1"/>
        <v>1.0609711521209297</v>
      </c>
      <c r="AG33" s="99">
        <f t="shared" si="2"/>
        <v>1.000214115071576</v>
      </c>
      <c r="AH33" s="100">
        <f t="shared" si="3"/>
        <v>-632174.35298793414</v>
      </c>
    </row>
    <row r="34" spans="1:34" s="46" customFormat="1" x14ac:dyDescent="0.2">
      <c r="A34" s="48">
        <v>2021</v>
      </c>
      <c r="B34" s="48" t="s">
        <v>47</v>
      </c>
      <c r="C34" s="48">
        <v>549</v>
      </c>
      <c r="D34" s="48" t="s">
        <v>34</v>
      </c>
      <c r="E34" s="60">
        <v>44363</v>
      </c>
      <c r="F34" s="60"/>
      <c r="G34" s="60">
        <v>44515</v>
      </c>
      <c r="H34" s="48" t="s">
        <v>27</v>
      </c>
      <c r="I34" s="48" t="s">
        <v>28</v>
      </c>
      <c r="J34" s="48" t="s">
        <v>29</v>
      </c>
      <c r="K34" s="65">
        <v>2756109.3988015899</v>
      </c>
      <c r="L34" s="48" t="s">
        <v>32</v>
      </c>
      <c r="M34" s="48" t="s">
        <v>28</v>
      </c>
      <c r="N34" s="48" t="s">
        <v>42</v>
      </c>
      <c r="O34" s="85">
        <v>-3000000</v>
      </c>
      <c r="P34" s="48"/>
      <c r="Q34" s="48" t="s">
        <v>43</v>
      </c>
      <c r="R34" s="73">
        <v>1.0884909</v>
      </c>
      <c r="S34" s="65"/>
      <c r="T34" s="65">
        <v>0</v>
      </c>
      <c r="U34" s="48"/>
      <c r="V34" s="73">
        <v>1.0588789796</v>
      </c>
      <c r="W34" s="73">
        <v>1.05875013172093</v>
      </c>
      <c r="X34" s="85">
        <v>-77436.931796258737</v>
      </c>
      <c r="Y34" s="85">
        <v>-77436.931796258737</v>
      </c>
      <c r="Z34" s="85">
        <v>-77436.931796258737</v>
      </c>
      <c r="AA34" s="65">
        <v>0</v>
      </c>
      <c r="AB34" s="48"/>
      <c r="AC34" s="55" t="s">
        <v>25</v>
      </c>
      <c r="AE34" s="98">
        <f t="shared" si="0"/>
        <v>1.0610999999999999</v>
      </c>
      <c r="AF34" s="98">
        <f t="shared" si="1"/>
        <v>1.0609711521209297</v>
      </c>
      <c r="AG34" s="99">
        <f t="shared" si="2"/>
        <v>1.0002141150715766</v>
      </c>
      <c r="AH34" s="100">
        <f t="shared" si="3"/>
        <v>-71503.99491036158</v>
      </c>
    </row>
    <row r="35" spans="1:34" s="46" customFormat="1" x14ac:dyDescent="0.2">
      <c r="A35" s="49">
        <v>2021</v>
      </c>
      <c r="B35" s="49" t="s">
        <v>48</v>
      </c>
      <c r="C35" s="49">
        <v>555</v>
      </c>
      <c r="D35" s="49" t="s">
        <v>49</v>
      </c>
      <c r="E35" s="61">
        <v>44382</v>
      </c>
      <c r="F35" s="61"/>
      <c r="G35" s="61">
        <v>44515</v>
      </c>
      <c r="H35" s="49" t="s">
        <v>27</v>
      </c>
      <c r="I35" s="49" t="s">
        <v>28</v>
      </c>
      <c r="J35" s="49" t="s">
        <v>29</v>
      </c>
      <c r="K35" s="66">
        <v>27450406.266012698</v>
      </c>
      <c r="L35" s="49" t="s">
        <v>32</v>
      </c>
      <c r="M35" s="49" t="s">
        <v>28</v>
      </c>
      <c r="N35" s="49" t="s">
        <v>42</v>
      </c>
      <c r="O35" s="86">
        <v>-30000000</v>
      </c>
      <c r="P35" s="49"/>
      <c r="Q35" s="49" t="s">
        <v>43</v>
      </c>
      <c r="R35" s="74">
        <v>1.0928800000000001</v>
      </c>
      <c r="S35" s="66"/>
      <c r="T35" s="66">
        <v>0</v>
      </c>
      <c r="U35" s="49"/>
      <c r="V35" s="74">
        <v>1.0588789796</v>
      </c>
      <c r="W35" s="74">
        <v>1.05875013172093</v>
      </c>
      <c r="X35" s="86">
        <v>-885080.73987524933</v>
      </c>
      <c r="Y35" s="86">
        <v>-885080.73987524933</v>
      </c>
      <c r="Z35" s="86">
        <v>-885080.73987524933</v>
      </c>
      <c r="AA35" s="66">
        <v>0</v>
      </c>
      <c r="AB35" s="49"/>
      <c r="AC35" s="56" t="s">
        <v>25</v>
      </c>
      <c r="AD35" s="47"/>
      <c r="AE35" s="98">
        <f t="shared" si="0"/>
        <v>1.0610999999999999</v>
      </c>
      <c r="AF35" s="98">
        <f t="shared" si="1"/>
        <v>1.0609711521209297</v>
      </c>
      <c r="AG35" s="99">
        <f t="shared" si="2"/>
        <v>1.0002141150715074</v>
      </c>
      <c r="AH35" s="100">
        <f t="shared" si="3"/>
        <v>-825751.37101627805</v>
      </c>
    </row>
    <row r="36" spans="1:34" s="47" customFormat="1" x14ac:dyDescent="0.2">
      <c r="A36" s="50"/>
      <c r="B36" s="50"/>
      <c r="C36" s="50"/>
      <c r="D36" s="50"/>
      <c r="E36" s="62"/>
      <c r="F36" s="62"/>
      <c r="G36" s="62"/>
      <c r="H36" s="50"/>
      <c r="I36" s="50"/>
      <c r="J36" s="50"/>
      <c r="K36" s="67">
        <v>150963747.79787189</v>
      </c>
      <c r="L36" s="50"/>
      <c r="M36" s="50"/>
      <c r="N36" s="50"/>
      <c r="O36" s="87">
        <v>-165450000</v>
      </c>
      <c r="P36" s="50"/>
      <c r="Q36" s="50"/>
      <c r="R36" s="75">
        <v>1.0959584828373765</v>
      </c>
      <c r="S36" s="67"/>
      <c r="T36" s="67"/>
      <c r="U36" s="50"/>
      <c r="V36" s="75"/>
      <c r="W36" s="75"/>
      <c r="X36" s="87">
        <v>-5306554.0904842084</v>
      </c>
      <c r="Y36" s="87">
        <v>-5306554.0904842084</v>
      </c>
      <c r="Z36" s="87">
        <v>-5306554.0904842084</v>
      </c>
      <c r="AA36" s="67">
        <v>0</v>
      </c>
      <c r="AB36" s="50"/>
      <c r="AC36" s="57"/>
      <c r="AE36" s="96"/>
      <c r="AF36" s="96"/>
      <c r="AG36" s="97"/>
      <c r="AH36" s="96"/>
    </row>
    <row r="37" spans="1:34"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c r="AD37" s="46"/>
      <c r="AE37" s="96"/>
      <c r="AF37" s="96"/>
      <c r="AG37" s="97"/>
      <c r="AH37" s="96"/>
    </row>
    <row r="38" spans="1:34" s="46" customFormat="1" x14ac:dyDescent="0.2">
      <c r="A38" s="48">
        <v>2022</v>
      </c>
      <c r="B38" s="48" t="s">
        <v>50</v>
      </c>
      <c r="C38" s="48">
        <v>525</v>
      </c>
      <c r="D38" s="48" t="s">
        <v>34</v>
      </c>
      <c r="E38" s="60">
        <v>44323</v>
      </c>
      <c r="F38" s="60"/>
      <c r="G38" s="60">
        <v>44578</v>
      </c>
      <c r="H38" s="48" t="s">
        <v>27</v>
      </c>
      <c r="I38" s="48" t="s">
        <v>28</v>
      </c>
      <c r="J38" s="48" t="s">
        <v>29</v>
      </c>
      <c r="K38" s="65">
        <v>36246257.254387103</v>
      </c>
      <c r="L38" s="48" t="s">
        <v>32</v>
      </c>
      <c r="M38" s="48" t="s">
        <v>28</v>
      </c>
      <c r="N38" s="48" t="s">
        <v>42</v>
      </c>
      <c r="O38" s="85">
        <v>-39700000</v>
      </c>
      <c r="P38" s="48"/>
      <c r="Q38" s="48" t="s">
        <v>43</v>
      </c>
      <c r="R38" s="73">
        <v>1.0952854999999999</v>
      </c>
      <c r="S38" s="65"/>
      <c r="T38" s="65">
        <v>0</v>
      </c>
      <c r="U38" s="48"/>
      <c r="V38" s="73">
        <v>1.0588789796</v>
      </c>
      <c r="W38" s="73">
        <v>1.0585103758730083</v>
      </c>
      <c r="X38" s="85">
        <v>-1260832.0537095952</v>
      </c>
      <c r="Y38" s="85">
        <v>-1260832.0537095952</v>
      </c>
      <c r="Z38" s="85">
        <v>-1260832.0537095952</v>
      </c>
      <c r="AA38" s="65">
        <v>0</v>
      </c>
      <c r="AB38" s="48"/>
      <c r="AC38" s="55" t="s">
        <v>25</v>
      </c>
      <c r="AE38" s="98">
        <f t="shared" ref="AE38:AE41" si="4">IF(Q38&lt;&gt;"",VLOOKUP(Q38,$AE$1:$AF$11,2,FALSE),"")</f>
        <v>1.0610999999999999</v>
      </c>
      <c r="AF38" s="98">
        <f t="shared" ref="AF38:AF41" si="5">IF(AE38&lt;&gt;"",AE38+W38-V38,"")</f>
        <v>1.0607313962730081</v>
      </c>
      <c r="AG38" s="99">
        <f t="shared" ref="AG38:AG41" si="6">IF(AF38&lt;&gt;"",X38/(O38/W38+K38),"")</f>
        <v>1.0012327456670589</v>
      </c>
      <c r="AH38" s="100">
        <f t="shared" ref="AH38:AH41" si="7">IF(AF38&lt;&gt;"",(O38/AF38+K38)*AG38,"")</f>
        <v>-1182203.9944764304</v>
      </c>
    </row>
    <row r="39" spans="1:34" s="46" customFormat="1" x14ac:dyDescent="0.2">
      <c r="A39" s="48">
        <v>2022</v>
      </c>
      <c r="B39" s="48" t="s">
        <v>51</v>
      </c>
      <c r="C39" s="48">
        <v>527</v>
      </c>
      <c r="D39" s="48" t="s">
        <v>26</v>
      </c>
      <c r="E39" s="60">
        <v>44330</v>
      </c>
      <c r="F39" s="60"/>
      <c r="G39" s="60">
        <v>44578</v>
      </c>
      <c r="H39" s="48" t="s">
        <v>27</v>
      </c>
      <c r="I39" s="48" t="s">
        <v>28</v>
      </c>
      <c r="J39" s="48" t="s">
        <v>29</v>
      </c>
      <c r="K39" s="65">
        <v>1829779.2920218001</v>
      </c>
      <c r="L39" s="48" t="s">
        <v>32</v>
      </c>
      <c r="M39" s="48" t="s">
        <v>28</v>
      </c>
      <c r="N39" s="48" t="s">
        <v>42</v>
      </c>
      <c r="O39" s="85">
        <v>-2000000</v>
      </c>
      <c r="P39" s="48"/>
      <c r="Q39" s="48" t="s">
        <v>43</v>
      </c>
      <c r="R39" s="73">
        <v>1.0930280000000001</v>
      </c>
      <c r="S39" s="65"/>
      <c r="T39" s="65">
        <v>0</v>
      </c>
      <c r="U39" s="48"/>
      <c r="V39" s="73">
        <v>1.0588789796</v>
      </c>
      <c r="W39" s="73">
        <v>1.0585103758730083</v>
      </c>
      <c r="X39" s="85">
        <v>-59741.968566110758</v>
      </c>
      <c r="Y39" s="85">
        <v>-59741.968566110758</v>
      </c>
      <c r="Z39" s="85">
        <v>-59741.968566110758</v>
      </c>
      <c r="AA39" s="65">
        <v>0</v>
      </c>
      <c r="AB39" s="48"/>
      <c r="AC39" s="55" t="s">
        <v>25</v>
      </c>
      <c r="AE39" s="98">
        <f t="shared" si="4"/>
        <v>1.0610999999999999</v>
      </c>
      <c r="AF39" s="98">
        <f t="shared" si="5"/>
        <v>1.0607313962730081</v>
      </c>
      <c r="AG39" s="99">
        <f t="shared" si="6"/>
        <v>1.0012327456671226</v>
      </c>
      <c r="AH39" s="100">
        <f t="shared" si="7"/>
        <v>-55780.857269729437</v>
      </c>
    </row>
    <row r="40" spans="1:34" s="46" customFormat="1" x14ac:dyDescent="0.2">
      <c r="A40" s="48">
        <v>2022</v>
      </c>
      <c r="B40" s="48" t="s">
        <v>52</v>
      </c>
      <c r="C40" s="48">
        <v>551</v>
      </c>
      <c r="D40" s="48" t="s">
        <v>41</v>
      </c>
      <c r="E40" s="60">
        <v>44377</v>
      </c>
      <c r="F40" s="60"/>
      <c r="G40" s="60">
        <v>44578</v>
      </c>
      <c r="H40" s="48" t="s">
        <v>27</v>
      </c>
      <c r="I40" s="48" t="s">
        <v>28</v>
      </c>
      <c r="J40" s="48" t="s">
        <v>29</v>
      </c>
      <c r="K40" s="65">
        <v>4387420.1695189504</v>
      </c>
      <c r="L40" s="48" t="s">
        <v>32</v>
      </c>
      <c r="M40" s="48" t="s">
        <v>28</v>
      </c>
      <c r="N40" s="48" t="s">
        <v>42</v>
      </c>
      <c r="O40" s="85">
        <v>-4800000</v>
      </c>
      <c r="P40" s="48"/>
      <c r="Q40" s="48" t="s">
        <v>43</v>
      </c>
      <c r="R40" s="73">
        <v>1.0940369999999999</v>
      </c>
      <c r="S40" s="65"/>
      <c r="T40" s="65">
        <v>0</v>
      </c>
      <c r="U40" s="48"/>
      <c r="V40" s="73">
        <v>1.0588789796</v>
      </c>
      <c r="W40" s="73">
        <v>1.0585103758730083</v>
      </c>
      <c r="X40" s="85">
        <v>-147435.84867388158</v>
      </c>
      <c r="Y40" s="85">
        <v>-147435.84867388158</v>
      </c>
      <c r="Z40" s="85">
        <v>-147435.84867388158</v>
      </c>
      <c r="AA40" s="65">
        <v>0</v>
      </c>
      <c r="AB40" s="48"/>
      <c r="AC40" s="55" t="s">
        <v>25</v>
      </c>
      <c r="AE40" s="98">
        <f t="shared" si="4"/>
        <v>1.0610999999999999</v>
      </c>
      <c r="AF40" s="98">
        <f t="shared" si="5"/>
        <v>1.0607313962730081</v>
      </c>
      <c r="AG40" s="99">
        <f t="shared" si="6"/>
        <v>1.0012327456670773</v>
      </c>
      <c r="AH40" s="100">
        <f t="shared" si="7"/>
        <v>-137929.18156256629</v>
      </c>
    </row>
    <row r="41" spans="1:34" s="46" customFormat="1" x14ac:dyDescent="0.2">
      <c r="A41" s="48">
        <v>2022</v>
      </c>
      <c r="B41" s="48" t="s">
        <v>53</v>
      </c>
      <c r="C41" s="48">
        <v>584</v>
      </c>
      <c r="D41" s="48" t="s">
        <v>26</v>
      </c>
      <c r="E41" s="60">
        <v>44461</v>
      </c>
      <c r="F41" s="60"/>
      <c r="G41" s="60">
        <v>44635</v>
      </c>
      <c r="H41" s="48" t="s">
        <v>27</v>
      </c>
      <c r="I41" s="48" t="s">
        <v>28</v>
      </c>
      <c r="J41" s="48" t="s">
        <v>29</v>
      </c>
      <c r="K41" s="65">
        <v>4248417.9261070797</v>
      </c>
      <c r="L41" s="48" t="s">
        <v>32</v>
      </c>
      <c r="M41" s="48" t="s">
        <v>28</v>
      </c>
      <c r="N41" s="48" t="s">
        <v>42</v>
      </c>
      <c r="O41" s="85">
        <v>-4600000</v>
      </c>
      <c r="P41" s="48"/>
      <c r="Q41" s="48" t="s">
        <v>43</v>
      </c>
      <c r="R41" s="73">
        <v>1.0827560000000001</v>
      </c>
      <c r="S41" s="65"/>
      <c r="T41" s="65">
        <v>0</v>
      </c>
      <c r="U41" s="48"/>
      <c r="V41" s="73">
        <v>1.0588789796</v>
      </c>
      <c r="W41" s="73">
        <v>1.0581214320455212</v>
      </c>
      <c r="X41" s="85">
        <v>-99106.254418592958</v>
      </c>
      <c r="Y41" s="85">
        <v>-99106.254418592958</v>
      </c>
      <c r="Z41" s="85">
        <v>-99106.254418592958</v>
      </c>
      <c r="AA41" s="65">
        <v>0</v>
      </c>
      <c r="AB41" s="48"/>
      <c r="AC41" s="55" t="s">
        <v>25</v>
      </c>
      <c r="AE41" s="98">
        <f t="shared" si="4"/>
        <v>1.0610999999999999</v>
      </c>
      <c r="AF41" s="98">
        <f t="shared" si="5"/>
        <v>1.0603424524455212</v>
      </c>
      <c r="AG41" s="99">
        <f t="shared" si="6"/>
        <v>1.0019923165901916</v>
      </c>
      <c r="AH41" s="100">
        <f t="shared" si="7"/>
        <v>-89982.089844594506</v>
      </c>
    </row>
    <row r="42" spans="1:34" s="46" customFormat="1" x14ac:dyDescent="0.2">
      <c r="A42" s="49">
        <v>2022</v>
      </c>
      <c r="B42" s="49" t="s">
        <v>54</v>
      </c>
      <c r="C42" s="49">
        <v>577</v>
      </c>
      <c r="D42" s="49" t="s">
        <v>34</v>
      </c>
      <c r="E42" s="61">
        <v>44452</v>
      </c>
      <c r="F42" s="61"/>
      <c r="G42" s="61">
        <v>44727</v>
      </c>
      <c r="H42" s="49" t="s">
        <v>27</v>
      </c>
      <c r="I42" s="49" t="s">
        <v>28</v>
      </c>
      <c r="J42" s="49" t="s">
        <v>29</v>
      </c>
      <c r="K42" s="66">
        <v>4423572.0182535797</v>
      </c>
      <c r="L42" s="49" t="s">
        <v>32</v>
      </c>
      <c r="M42" s="49" t="s">
        <v>28</v>
      </c>
      <c r="N42" s="49" t="s">
        <v>42</v>
      </c>
      <c r="O42" s="86">
        <v>-4793000</v>
      </c>
      <c r="P42" s="49"/>
      <c r="Q42" s="49" t="s">
        <v>43</v>
      </c>
      <c r="R42" s="74">
        <v>1.0835135</v>
      </c>
      <c r="S42" s="66"/>
      <c r="T42" s="66">
        <v>0</v>
      </c>
      <c r="U42" s="49"/>
      <c r="V42" s="74">
        <v>1.0588789796</v>
      </c>
      <c r="W42" s="74">
        <v>1.0575560538976632</v>
      </c>
      <c r="X42" s="86">
        <v>-108922.47433836783</v>
      </c>
      <c r="Y42" s="86">
        <v>-108922.47433836783</v>
      </c>
      <c r="Z42" s="86">
        <v>-108922.47433836783</v>
      </c>
      <c r="AA42" s="66">
        <v>0</v>
      </c>
      <c r="AB42" s="49"/>
      <c r="AC42" s="56" t="s">
        <v>25</v>
      </c>
      <c r="AD42" s="47"/>
      <c r="AE42" s="98">
        <f>IF(Q42&lt;&gt;"",VLOOKUP(Q42,$AE$1:$AF$11,2,FALSE),"")</f>
        <v>1.0610999999999999</v>
      </c>
      <c r="AF42" s="98">
        <f>IF(AE42&lt;&gt;"",AE42+W42-V42,"")</f>
        <v>1.0597770742976629</v>
      </c>
      <c r="AG42" s="99">
        <f>IF(AF42&lt;&gt;"",X42/(O42/W42+K42),"")</f>
        <v>1.0031960903445547</v>
      </c>
      <c r="AH42" s="100">
        <f>IF(AF42&lt;&gt;"",(O42/AF42+K42)*AG42,"")</f>
        <v>-99393.900769543412</v>
      </c>
    </row>
    <row r="43" spans="1:34" s="47" customFormat="1" x14ac:dyDescent="0.2">
      <c r="A43" s="50"/>
      <c r="B43" s="50"/>
      <c r="C43" s="50"/>
      <c r="D43" s="50"/>
      <c r="E43" s="62"/>
      <c r="F43" s="62"/>
      <c r="G43" s="62"/>
      <c r="H43" s="50"/>
      <c r="I43" s="50"/>
      <c r="J43" s="50"/>
      <c r="K43" s="67">
        <v>51135446.660288513</v>
      </c>
      <c r="L43" s="50"/>
      <c r="M43" s="50"/>
      <c r="N43" s="50"/>
      <c r="O43" s="87">
        <v>-55893000</v>
      </c>
      <c r="P43" s="50"/>
      <c r="Q43" s="50"/>
      <c r="R43" s="75">
        <v>1.0930382670032719</v>
      </c>
      <c r="S43" s="67"/>
      <c r="T43" s="67"/>
      <c r="U43" s="50"/>
      <c r="V43" s="75"/>
      <c r="W43" s="75"/>
      <c r="X43" s="87">
        <v>-1676038.5997065483</v>
      </c>
      <c r="Y43" s="87">
        <v>-1676038.5997065483</v>
      </c>
      <c r="Z43" s="87">
        <v>-1676038.5997065483</v>
      </c>
      <c r="AA43" s="67">
        <v>0</v>
      </c>
      <c r="AB43" s="50"/>
      <c r="AC43" s="57"/>
      <c r="AE43" s="96"/>
      <c r="AF43" s="96"/>
      <c r="AG43" s="97"/>
      <c r="AH43" s="96"/>
    </row>
    <row r="44" spans="1:34" s="47" customFormat="1" x14ac:dyDescent="0.2">
      <c r="A44" s="50"/>
      <c r="B44" s="50"/>
      <c r="C44" s="50"/>
      <c r="D44" s="50"/>
      <c r="E44" s="62"/>
      <c r="F44" s="62"/>
      <c r="G44" s="62"/>
      <c r="H44" s="50"/>
      <c r="I44" s="50"/>
      <c r="J44" s="50"/>
      <c r="K44" s="67"/>
      <c r="L44" s="50"/>
      <c r="M44" s="50"/>
      <c r="N44" s="50"/>
      <c r="O44" s="67"/>
      <c r="P44" s="50"/>
      <c r="Q44" s="50"/>
      <c r="R44" s="75"/>
      <c r="S44" s="67"/>
      <c r="T44" s="67"/>
      <c r="U44" s="50"/>
      <c r="V44" s="75"/>
      <c r="W44" s="75"/>
      <c r="X44" s="67"/>
      <c r="Y44" s="67"/>
      <c r="Z44" s="67"/>
      <c r="AA44" s="67"/>
      <c r="AB44" s="50"/>
      <c r="AC44" s="57"/>
      <c r="AE44" s="96"/>
      <c r="AF44" s="96"/>
      <c r="AG44" s="97"/>
      <c r="AH44" s="96"/>
    </row>
    <row r="45" spans="1:34" s="47" customFormat="1" x14ac:dyDescent="0.2">
      <c r="A45" s="50"/>
      <c r="B45" s="50"/>
      <c r="C45" s="50"/>
      <c r="D45" s="50"/>
      <c r="E45" s="62"/>
      <c r="F45" s="62"/>
      <c r="G45" s="62"/>
      <c r="H45" s="50"/>
      <c r="I45" s="50" t="s">
        <v>91</v>
      </c>
      <c r="J45" s="50"/>
      <c r="K45" s="68">
        <v>202099194.4581604</v>
      </c>
      <c r="L45" s="51"/>
      <c r="M45" s="51"/>
      <c r="N45" s="51"/>
      <c r="O45" s="88">
        <v>-221343000</v>
      </c>
      <c r="P45" s="51"/>
      <c r="Q45" s="51"/>
      <c r="R45" s="76">
        <v>1.0952196053696965</v>
      </c>
      <c r="S45" s="68"/>
      <c r="T45" s="68"/>
      <c r="U45" s="51"/>
      <c r="V45" s="76"/>
      <c r="W45" s="76"/>
      <c r="X45" s="88">
        <v>-6982592.6901907567</v>
      </c>
      <c r="Y45" s="88">
        <v>-6982592.6901907567</v>
      </c>
      <c r="Z45" s="88">
        <v>-6982592.6901907567</v>
      </c>
      <c r="AA45" s="68">
        <v>0</v>
      </c>
      <c r="AB45" s="51"/>
      <c r="AC45" s="57"/>
      <c r="AE45" s="96"/>
      <c r="AF45" s="96"/>
      <c r="AG45" s="97"/>
      <c r="AH45" s="101">
        <f>SUM(AH30:AH42)</f>
        <v>-6544642.6451498466</v>
      </c>
    </row>
    <row r="46" spans="1:34"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c r="AD46" s="46"/>
      <c r="AE46" s="96"/>
      <c r="AF46" s="96"/>
      <c r="AG46" s="97"/>
      <c r="AH46" s="96"/>
    </row>
    <row r="47" spans="1:34" s="46" customFormat="1" x14ac:dyDescent="0.2">
      <c r="A47" s="48">
        <v>2021</v>
      </c>
      <c r="B47" s="48" t="s">
        <v>55</v>
      </c>
      <c r="C47" s="48">
        <v>511</v>
      </c>
      <c r="D47" s="48" t="s">
        <v>56</v>
      </c>
      <c r="E47" s="60">
        <v>44299</v>
      </c>
      <c r="F47" s="60"/>
      <c r="G47" s="60">
        <v>44515</v>
      </c>
      <c r="H47" s="48" t="s">
        <v>27</v>
      </c>
      <c r="I47" s="48" t="s">
        <v>28</v>
      </c>
      <c r="J47" s="48" t="s">
        <v>29</v>
      </c>
      <c r="K47" s="65">
        <v>2649064.89736774</v>
      </c>
      <c r="L47" s="48" t="s">
        <v>32</v>
      </c>
      <c r="M47" s="48" t="s">
        <v>28</v>
      </c>
      <c r="N47" s="48" t="s">
        <v>57</v>
      </c>
      <c r="O47" s="85">
        <v>-69000000</v>
      </c>
      <c r="P47" s="48"/>
      <c r="Q47" s="48" t="s">
        <v>58</v>
      </c>
      <c r="R47" s="73">
        <v>26.046927</v>
      </c>
      <c r="S47" s="65"/>
      <c r="T47" s="65">
        <v>0</v>
      </c>
      <c r="U47" s="48"/>
      <c r="V47" s="73">
        <v>25.6565942165</v>
      </c>
      <c r="W47" s="73">
        <v>25.678439143572525</v>
      </c>
      <c r="X47" s="85">
        <v>-38017.973543025815</v>
      </c>
      <c r="Y47" s="85">
        <v>-38017.973543025815</v>
      </c>
      <c r="Z47" s="85">
        <v>-38017.973543025815</v>
      </c>
      <c r="AA47" s="65">
        <v>0</v>
      </c>
      <c r="AB47" s="48"/>
      <c r="AC47" s="55" t="s">
        <v>25</v>
      </c>
      <c r="AE47" s="98">
        <f t="shared" ref="AE47:AE50" si="8">IF(Q47&lt;&gt;"",VLOOKUP(Q47,$AE$1:$AF$11,2,FALSE),"")</f>
        <v>25.696999999999999</v>
      </c>
      <c r="AF47" s="98">
        <f t="shared" ref="AF47:AF50" si="9">IF(AE47&lt;&gt;"",AE47+W47-V47,"")</f>
        <v>25.718844927072521</v>
      </c>
      <c r="AG47" s="99">
        <f t="shared" ref="AG47:AG50" si="10">IF(AF47&lt;&gt;"",X47/(O47/W47+K47),"")</f>
        <v>1.0000962706419638</v>
      </c>
      <c r="AH47" s="100">
        <f t="shared" ref="AH47:AH50" si="11">IF(AF47&lt;&gt;"",(O47/AF47+K47)*AG47,"")</f>
        <v>-33796.011257806247</v>
      </c>
    </row>
    <row r="48" spans="1:34" s="46" customFormat="1" x14ac:dyDescent="0.2">
      <c r="A48" s="48">
        <v>2021</v>
      </c>
      <c r="B48" s="48" t="s">
        <v>59</v>
      </c>
      <c r="C48" s="48">
        <v>515</v>
      </c>
      <c r="D48" s="48" t="s">
        <v>26</v>
      </c>
      <c r="E48" s="60">
        <v>44301</v>
      </c>
      <c r="F48" s="60"/>
      <c r="G48" s="60">
        <v>44515</v>
      </c>
      <c r="H48" s="48" t="s">
        <v>27</v>
      </c>
      <c r="I48" s="48" t="s">
        <v>28</v>
      </c>
      <c r="J48" s="48" t="s">
        <v>29</v>
      </c>
      <c r="K48" s="65">
        <v>2496971.9413342201</v>
      </c>
      <c r="L48" s="48" t="s">
        <v>32</v>
      </c>
      <c r="M48" s="48" t="s">
        <v>28</v>
      </c>
      <c r="N48" s="48" t="s">
        <v>57</v>
      </c>
      <c r="O48" s="85">
        <v>-65000000</v>
      </c>
      <c r="P48" s="48"/>
      <c r="Q48" s="48" t="s">
        <v>58</v>
      </c>
      <c r="R48" s="73">
        <v>26.03153</v>
      </c>
      <c r="S48" s="65"/>
      <c r="T48" s="65">
        <v>0</v>
      </c>
      <c r="U48" s="48"/>
      <c r="V48" s="73">
        <v>25.6565942165</v>
      </c>
      <c r="W48" s="73">
        <v>25.678439143572525</v>
      </c>
      <c r="X48" s="85">
        <v>-34337.867426014469</v>
      </c>
      <c r="Y48" s="85">
        <v>-34337.867426014469</v>
      </c>
      <c r="Z48" s="85">
        <v>-34337.867426014469</v>
      </c>
      <c r="AA48" s="65">
        <v>0</v>
      </c>
      <c r="AB48" s="48"/>
      <c r="AC48" s="55" t="s">
        <v>25</v>
      </c>
      <c r="AE48" s="98">
        <f t="shared" si="8"/>
        <v>25.696999999999999</v>
      </c>
      <c r="AF48" s="98">
        <f t="shared" si="9"/>
        <v>25.718844927072521</v>
      </c>
      <c r="AG48" s="99">
        <f t="shared" si="10"/>
        <v>1.0000962706419259</v>
      </c>
      <c r="AH48" s="100">
        <f t="shared" si="11"/>
        <v>-30360.656577618814</v>
      </c>
    </row>
    <row r="49" spans="1:34" s="46" customFormat="1" x14ac:dyDescent="0.2">
      <c r="A49" s="48">
        <v>2021</v>
      </c>
      <c r="B49" s="48" t="s">
        <v>60</v>
      </c>
      <c r="C49" s="48">
        <v>541</v>
      </c>
      <c r="D49" s="48" t="s">
        <v>26</v>
      </c>
      <c r="E49" s="60">
        <v>44361</v>
      </c>
      <c r="F49" s="60"/>
      <c r="G49" s="60">
        <v>44515</v>
      </c>
      <c r="H49" s="48" t="s">
        <v>27</v>
      </c>
      <c r="I49" s="48" t="s">
        <v>28</v>
      </c>
      <c r="J49" s="48" t="s">
        <v>29</v>
      </c>
      <c r="K49" s="65">
        <v>22724952.4886522</v>
      </c>
      <c r="L49" s="48" t="s">
        <v>32</v>
      </c>
      <c r="M49" s="48" t="s">
        <v>28</v>
      </c>
      <c r="N49" s="48" t="s">
        <v>57</v>
      </c>
      <c r="O49" s="85">
        <v>-578750000</v>
      </c>
      <c r="P49" s="48"/>
      <c r="Q49" s="48" t="s">
        <v>58</v>
      </c>
      <c r="R49" s="73">
        <v>25.467600000000001</v>
      </c>
      <c r="S49" s="65"/>
      <c r="T49" s="65">
        <v>0</v>
      </c>
      <c r="U49" s="48"/>
      <c r="V49" s="73">
        <v>25.6565942165</v>
      </c>
      <c r="W49" s="73">
        <v>25.678439143572525</v>
      </c>
      <c r="X49" s="65">
        <v>186606.77761936138</v>
      </c>
      <c r="Y49" s="65">
        <v>186606.77761936138</v>
      </c>
      <c r="Z49" s="65">
        <v>186606.77761936138</v>
      </c>
      <c r="AA49" s="65">
        <v>0</v>
      </c>
      <c r="AB49" s="48"/>
      <c r="AC49" s="55" t="s">
        <v>25</v>
      </c>
      <c r="AE49" s="98">
        <f t="shared" si="8"/>
        <v>25.696999999999999</v>
      </c>
      <c r="AF49" s="98">
        <f t="shared" si="9"/>
        <v>25.718844927072521</v>
      </c>
      <c r="AG49" s="99">
        <f t="shared" si="10"/>
        <v>1.0000962706421723</v>
      </c>
      <c r="AH49" s="100">
        <f t="shared" si="11"/>
        <v>222019.25113488754</v>
      </c>
    </row>
    <row r="50" spans="1:34" s="46" customFormat="1" x14ac:dyDescent="0.2">
      <c r="A50" s="49">
        <v>2021</v>
      </c>
      <c r="B50" s="49" t="s">
        <v>61</v>
      </c>
      <c r="C50" s="49">
        <v>543</v>
      </c>
      <c r="D50" s="49" t="s">
        <v>26</v>
      </c>
      <c r="E50" s="61">
        <v>44363</v>
      </c>
      <c r="F50" s="61"/>
      <c r="G50" s="61">
        <v>44515</v>
      </c>
      <c r="H50" s="49" t="s">
        <v>27</v>
      </c>
      <c r="I50" s="49" t="s">
        <v>28</v>
      </c>
      <c r="J50" s="49" t="s">
        <v>29</v>
      </c>
      <c r="K50" s="66">
        <v>3907293.98011031</v>
      </c>
      <c r="L50" s="49" t="s">
        <v>32</v>
      </c>
      <c r="M50" s="49" t="s">
        <v>28</v>
      </c>
      <c r="N50" s="49" t="s">
        <v>57</v>
      </c>
      <c r="O50" s="86">
        <v>-100000000</v>
      </c>
      <c r="P50" s="49"/>
      <c r="Q50" s="49" t="s">
        <v>58</v>
      </c>
      <c r="R50" s="74">
        <v>25.593160000000001</v>
      </c>
      <c r="S50" s="66"/>
      <c r="T50" s="66">
        <v>0</v>
      </c>
      <c r="U50" s="49"/>
      <c r="V50" s="74">
        <v>25.6565942165</v>
      </c>
      <c r="W50" s="74">
        <v>25.678439143572525</v>
      </c>
      <c r="X50" s="66">
        <v>12977.531883972882</v>
      </c>
      <c r="Y50" s="66">
        <v>12977.531883972882</v>
      </c>
      <c r="Z50" s="66">
        <v>12977.531883972882</v>
      </c>
      <c r="AA50" s="66">
        <v>0</v>
      </c>
      <c r="AB50" s="49"/>
      <c r="AC50" s="56" t="s">
        <v>25</v>
      </c>
      <c r="AE50" s="98">
        <f t="shared" si="8"/>
        <v>25.696999999999999</v>
      </c>
      <c r="AF50" s="98">
        <f t="shared" si="9"/>
        <v>25.718844927072521</v>
      </c>
      <c r="AG50" s="99">
        <f t="shared" si="10"/>
        <v>1.0000962706419845</v>
      </c>
      <c r="AH50" s="100">
        <f t="shared" si="11"/>
        <v>19096.317804581515</v>
      </c>
    </row>
    <row r="51" spans="1:34" s="47" customFormat="1" x14ac:dyDescent="0.2">
      <c r="A51" s="50"/>
      <c r="B51" s="50"/>
      <c r="C51" s="50"/>
      <c r="D51" s="50"/>
      <c r="E51" s="62"/>
      <c r="F51" s="62"/>
      <c r="G51" s="62"/>
      <c r="H51" s="50"/>
      <c r="I51" s="50"/>
      <c r="J51" s="50"/>
      <c r="K51" s="67">
        <v>31778283.307464469</v>
      </c>
      <c r="L51" s="50"/>
      <c r="M51" s="50"/>
      <c r="N51" s="50"/>
      <c r="O51" s="87">
        <v>-812750000</v>
      </c>
      <c r="P51" s="50"/>
      <c r="Q51" s="50"/>
      <c r="R51" s="75">
        <v>25.575642086653918</v>
      </c>
      <c r="S51" s="67"/>
      <c r="T51" s="67"/>
      <c r="U51" s="50"/>
      <c r="V51" s="75"/>
      <c r="W51" s="75"/>
      <c r="X51" s="67">
        <v>127228.46853429398</v>
      </c>
      <c r="Y51" s="67">
        <v>127228.46853429398</v>
      </c>
      <c r="Z51" s="67">
        <v>127228.46853429398</v>
      </c>
      <c r="AA51" s="67">
        <v>0</v>
      </c>
      <c r="AB51" s="50"/>
      <c r="AC51" s="57"/>
      <c r="AE51" s="96"/>
      <c r="AF51" s="96"/>
      <c r="AG51" s="97"/>
      <c r="AH51" s="96"/>
    </row>
    <row r="52" spans="1:34" s="47" customFormat="1" x14ac:dyDescent="0.2">
      <c r="A52" s="50"/>
      <c r="B52" s="50"/>
      <c r="C52" s="50"/>
      <c r="D52" s="50"/>
      <c r="E52" s="62"/>
      <c r="F52" s="62"/>
      <c r="G52" s="62"/>
      <c r="H52" s="50"/>
      <c r="I52" s="50"/>
      <c r="J52" s="50"/>
      <c r="K52" s="67"/>
      <c r="L52" s="50"/>
      <c r="M52" s="50"/>
      <c r="N52" s="50"/>
      <c r="O52" s="67"/>
      <c r="P52" s="50"/>
      <c r="Q52" s="50"/>
      <c r="R52" s="75"/>
      <c r="S52" s="67"/>
      <c r="T52" s="67"/>
      <c r="U52" s="50"/>
      <c r="V52" s="75"/>
      <c r="W52" s="75"/>
      <c r="X52" s="67"/>
      <c r="Y52" s="67"/>
      <c r="Z52" s="67"/>
      <c r="AA52" s="67"/>
      <c r="AB52" s="50"/>
      <c r="AC52" s="57"/>
      <c r="AE52" s="96"/>
      <c r="AF52" s="96"/>
      <c r="AG52" s="97"/>
      <c r="AH52" s="96"/>
    </row>
    <row r="53" spans="1:34" s="46" customFormat="1" x14ac:dyDescent="0.2">
      <c r="A53" s="48">
        <v>2022</v>
      </c>
      <c r="B53" s="48" t="s">
        <v>62</v>
      </c>
      <c r="C53" s="48">
        <v>565</v>
      </c>
      <c r="D53" s="48" t="s">
        <v>26</v>
      </c>
      <c r="E53" s="60">
        <v>44407</v>
      </c>
      <c r="F53" s="60"/>
      <c r="G53" s="60">
        <v>44578</v>
      </c>
      <c r="H53" s="48" t="s">
        <v>27</v>
      </c>
      <c r="I53" s="48" t="s">
        <v>28</v>
      </c>
      <c r="J53" s="48" t="s">
        <v>29</v>
      </c>
      <c r="K53" s="65">
        <v>2067914.2041905301</v>
      </c>
      <c r="L53" s="48" t="s">
        <v>32</v>
      </c>
      <c r="M53" s="48" t="s">
        <v>28</v>
      </c>
      <c r="N53" s="48" t="s">
        <v>57</v>
      </c>
      <c r="O53" s="85">
        <v>-53000000</v>
      </c>
      <c r="P53" s="48"/>
      <c r="Q53" s="48" t="s">
        <v>58</v>
      </c>
      <c r="R53" s="73">
        <v>25.62969</v>
      </c>
      <c r="S53" s="65"/>
      <c r="T53" s="65">
        <v>0</v>
      </c>
      <c r="U53" s="48"/>
      <c r="V53" s="73">
        <v>25.6565942165</v>
      </c>
      <c r="W53" s="73">
        <v>25.777362272938021</v>
      </c>
      <c r="X53" s="65">
        <v>11848.213202510657</v>
      </c>
      <c r="Y53" s="65">
        <v>11848.213202510657</v>
      </c>
      <c r="Z53" s="65">
        <v>11848.213202510655</v>
      </c>
      <c r="AA53" s="65">
        <v>1.8189894035458565E-12</v>
      </c>
      <c r="AB53" s="48"/>
      <c r="AC53" s="55" t="s">
        <v>25</v>
      </c>
      <c r="AE53" s="98">
        <f t="shared" ref="AE53:AE55" si="12">IF(Q53&lt;&gt;"",VLOOKUP(Q53,$AE$1:$AF$11,2,FALSE),"")</f>
        <v>25.696999999999999</v>
      </c>
      <c r="AF53" s="98">
        <f t="shared" ref="AF53:AF55" si="13">IF(AE53&lt;&gt;"",AE53+W53-V53,"")</f>
        <v>25.817768056438023</v>
      </c>
      <c r="AG53" s="99">
        <f t="shared" ref="AG53:AG55" si="14">IF(AF53&lt;&gt;"",X53/(O53/W53+K53),"")</f>
        <v>1.0001378417642395</v>
      </c>
      <c r="AH53" s="100">
        <f t="shared" ref="AH53:AH55" si="15">IF(AF53&lt;&gt;"",(O53/AF53+K53)*AG53,"")</f>
        <v>15066.480350010423</v>
      </c>
    </row>
    <row r="54" spans="1:34" s="46" customFormat="1" x14ac:dyDescent="0.2">
      <c r="A54" s="48">
        <v>2022</v>
      </c>
      <c r="B54" s="48" t="s">
        <v>63</v>
      </c>
      <c r="C54" s="48">
        <v>494</v>
      </c>
      <c r="D54" s="48" t="s">
        <v>26</v>
      </c>
      <c r="E54" s="60">
        <v>44267</v>
      </c>
      <c r="F54" s="60"/>
      <c r="G54" s="60">
        <v>44635</v>
      </c>
      <c r="H54" s="48" t="s">
        <v>27</v>
      </c>
      <c r="I54" s="48" t="s">
        <v>28</v>
      </c>
      <c r="J54" s="48" t="s">
        <v>29</v>
      </c>
      <c r="K54" s="65">
        <v>18927605.052655999</v>
      </c>
      <c r="L54" s="48" t="s">
        <v>32</v>
      </c>
      <c r="M54" s="48" t="s">
        <v>28</v>
      </c>
      <c r="N54" s="48" t="s">
        <v>57</v>
      </c>
      <c r="O54" s="85">
        <v>-500000000</v>
      </c>
      <c r="P54" s="48"/>
      <c r="Q54" s="48" t="s">
        <v>58</v>
      </c>
      <c r="R54" s="73">
        <v>26.416443000000001</v>
      </c>
      <c r="S54" s="65"/>
      <c r="T54" s="65">
        <v>0</v>
      </c>
      <c r="U54" s="48"/>
      <c r="V54" s="73">
        <v>25.6565942165</v>
      </c>
      <c r="W54" s="73">
        <v>25.908253147097014</v>
      </c>
      <c r="X54" s="85">
        <v>-371300.17776606831</v>
      </c>
      <c r="Y54" s="85">
        <v>-371300.17776606831</v>
      </c>
      <c r="Z54" s="85">
        <v>-371300.17776606831</v>
      </c>
      <c r="AA54" s="65">
        <v>0</v>
      </c>
      <c r="AB54" s="48"/>
      <c r="AC54" s="55" t="s">
        <v>25</v>
      </c>
      <c r="AE54" s="98">
        <f t="shared" si="12"/>
        <v>25.696999999999999</v>
      </c>
      <c r="AF54" s="98">
        <f t="shared" si="13"/>
        <v>25.948658930597016</v>
      </c>
      <c r="AG54" s="99">
        <f t="shared" si="14"/>
        <v>1.0000958716260129</v>
      </c>
      <c r="AH54" s="100">
        <f t="shared" si="15"/>
        <v>-341246.18885792379</v>
      </c>
    </row>
    <row r="55" spans="1:34" s="46" customFormat="1" x14ac:dyDescent="0.2">
      <c r="A55" s="49">
        <v>2022</v>
      </c>
      <c r="B55" s="49" t="s">
        <v>64</v>
      </c>
      <c r="C55" s="49">
        <v>573</v>
      </c>
      <c r="D55" s="49" t="s">
        <v>26</v>
      </c>
      <c r="E55" s="61">
        <v>44452</v>
      </c>
      <c r="F55" s="61"/>
      <c r="G55" s="61">
        <v>44727</v>
      </c>
      <c r="H55" s="49" t="s">
        <v>27</v>
      </c>
      <c r="I55" s="49" t="s">
        <v>28</v>
      </c>
      <c r="J55" s="49" t="s">
        <v>29</v>
      </c>
      <c r="K55" s="66">
        <v>13055728.129522</v>
      </c>
      <c r="L55" s="49" t="s">
        <v>32</v>
      </c>
      <c r="M55" s="49" t="s">
        <v>28</v>
      </c>
      <c r="N55" s="49" t="s">
        <v>57</v>
      </c>
      <c r="O55" s="86">
        <v>-335815000</v>
      </c>
      <c r="P55" s="49"/>
      <c r="Q55" s="49" t="s">
        <v>58</v>
      </c>
      <c r="R55" s="74">
        <v>25.72166</v>
      </c>
      <c r="S55" s="66"/>
      <c r="T55" s="66">
        <v>0</v>
      </c>
      <c r="U55" s="49"/>
      <c r="V55" s="74">
        <v>25.6565942165</v>
      </c>
      <c r="W55" s="74">
        <v>26.140303953466759</v>
      </c>
      <c r="X55" s="66">
        <v>209089.74145406799</v>
      </c>
      <c r="Y55" s="66">
        <v>209089.74145406799</v>
      </c>
      <c r="Z55" s="66">
        <v>209089.74145406799</v>
      </c>
      <c r="AA55" s="66">
        <v>0</v>
      </c>
      <c r="AB55" s="49"/>
      <c r="AC55" s="56" t="s">
        <v>25</v>
      </c>
      <c r="AD55" s="47"/>
      <c r="AE55" s="98">
        <f t="shared" si="12"/>
        <v>25.696999999999999</v>
      </c>
      <c r="AF55" s="98">
        <f t="shared" si="13"/>
        <v>26.180709736966758</v>
      </c>
      <c r="AG55" s="99">
        <f t="shared" si="14"/>
        <v>0.9999941005982188</v>
      </c>
      <c r="AH55" s="100">
        <f t="shared" si="15"/>
        <v>228916.37650456166</v>
      </c>
    </row>
    <row r="56" spans="1:34" s="47" customFormat="1" x14ac:dyDescent="0.2">
      <c r="A56" s="50"/>
      <c r="B56" s="50"/>
      <c r="C56" s="50"/>
      <c r="D56" s="50"/>
      <c r="E56" s="62"/>
      <c r="F56" s="62"/>
      <c r="G56" s="62"/>
      <c r="H56" s="50"/>
      <c r="I56" s="50"/>
      <c r="J56" s="50"/>
      <c r="K56" s="67">
        <v>34051247.386368528</v>
      </c>
      <c r="L56" s="50"/>
      <c r="M56" s="50"/>
      <c r="N56" s="50"/>
      <c r="O56" s="87">
        <v>-888815000</v>
      </c>
      <c r="P56" s="50"/>
      <c r="Q56" s="50"/>
      <c r="R56" s="75">
        <v>26.102274313622132</v>
      </c>
      <c r="S56" s="67"/>
      <c r="T56" s="67"/>
      <c r="U56" s="50"/>
      <c r="V56" s="75"/>
      <c r="W56" s="75"/>
      <c r="X56" s="87">
        <v>-150362.22310948966</v>
      </c>
      <c r="Y56" s="87">
        <v>-150362.22310948966</v>
      </c>
      <c r="Z56" s="87">
        <v>-150362.22310948966</v>
      </c>
      <c r="AA56" s="67">
        <v>1.8189894035458565E-12</v>
      </c>
      <c r="AB56" s="50"/>
      <c r="AC56" s="57"/>
      <c r="AE56" s="96"/>
      <c r="AF56" s="96"/>
      <c r="AG56" s="97"/>
      <c r="AH56" s="96"/>
    </row>
    <row r="57" spans="1:34" s="47" customFormat="1" x14ac:dyDescent="0.2">
      <c r="A57" s="50"/>
      <c r="B57" s="50"/>
      <c r="C57" s="50"/>
      <c r="D57" s="50"/>
      <c r="E57" s="62"/>
      <c r="F57" s="62"/>
      <c r="G57" s="62"/>
      <c r="H57" s="50"/>
      <c r="I57" s="50"/>
      <c r="J57" s="50"/>
      <c r="K57" s="67"/>
      <c r="L57" s="50"/>
      <c r="M57" s="50"/>
      <c r="N57" s="50"/>
      <c r="O57" s="67"/>
      <c r="P57" s="50"/>
      <c r="Q57" s="50"/>
      <c r="R57" s="75"/>
      <c r="S57" s="67"/>
      <c r="T57" s="67"/>
      <c r="U57" s="50"/>
      <c r="V57" s="75"/>
      <c r="W57" s="75"/>
      <c r="X57" s="67"/>
      <c r="Y57" s="67"/>
      <c r="Z57" s="67"/>
      <c r="AA57" s="67"/>
      <c r="AB57" s="50"/>
      <c r="AC57" s="57"/>
      <c r="AE57" s="96"/>
      <c r="AF57" s="96"/>
      <c r="AG57" s="97"/>
      <c r="AH57" s="96"/>
    </row>
    <row r="58" spans="1:34" s="47" customFormat="1" x14ac:dyDescent="0.2">
      <c r="A58" s="50"/>
      <c r="B58" s="50"/>
      <c r="C58" s="50"/>
      <c r="D58" s="50"/>
      <c r="E58" s="62"/>
      <c r="F58" s="62"/>
      <c r="G58" s="62"/>
      <c r="H58" s="50"/>
      <c r="I58" s="50" t="s">
        <v>92</v>
      </c>
      <c r="J58" s="50"/>
      <c r="K58" s="68">
        <v>65829530.693832994</v>
      </c>
      <c r="L58" s="51"/>
      <c r="M58" s="51"/>
      <c r="N58" s="51"/>
      <c r="O58" s="88">
        <v>-1701565000</v>
      </c>
      <c r="P58" s="51"/>
      <c r="Q58" s="51"/>
      <c r="R58" s="76">
        <v>25.848049987076774</v>
      </c>
      <c r="S58" s="68"/>
      <c r="T58" s="68"/>
      <c r="U58" s="51"/>
      <c r="V58" s="76"/>
      <c r="W58" s="76"/>
      <c r="X58" s="88">
        <v>-23133.754575195679</v>
      </c>
      <c r="Y58" s="88">
        <v>-23133.754575195679</v>
      </c>
      <c r="Z58" s="88">
        <v>-23133.754575195679</v>
      </c>
      <c r="AA58" s="68">
        <v>1.8189894035458565E-12</v>
      </c>
      <c r="AB58" s="51"/>
      <c r="AC58" s="57"/>
      <c r="AE58" s="96"/>
      <c r="AF58" s="96"/>
      <c r="AG58" s="97"/>
      <c r="AH58" s="101">
        <f>SUM(AH47:AH55)</f>
        <v>79695.569100692286</v>
      </c>
    </row>
    <row r="59" spans="1:34" s="47" customFormat="1" x14ac:dyDescent="0.2">
      <c r="A59" s="50"/>
      <c r="B59" s="50"/>
      <c r="C59" s="50"/>
      <c r="D59" s="50"/>
      <c r="E59" s="62"/>
      <c r="F59" s="62"/>
      <c r="G59" s="62"/>
      <c r="H59" s="50"/>
      <c r="I59" s="50"/>
      <c r="J59" s="50"/>
      <c r="K59" s="67"/>
      <c r="L59" s="50"/>
      <c r="M59" s="50"/>
      <c r="N59" s="50"/>
      <c r="O59" s="87"/>
      <c r="P59" s="50"/>
      <c r="Q59" s="50"/>
      <c r="R59" s="75"/>
      <c r="S59" s="67"/>
      <c r="T59" s="67"/>
      <c r="U59" s="50"/>
      <c r="V59" s="75"/>
      <c r="W59" s="75"/>
      <c r="X59" s="87"/>
      <c r="Y59" s="87"/>
      <c r="Z59" s="87"/>
      <c r="AA59" s="67"/>
      <c r="AB59" s="50"/>
      <c r="AC59" s="57"/>
      <c r="AD59" s="46"/>
      <c r="AE59" s="96"/>
      <c r="AF59" s="96"/>
      <c r="AG59" s="97"/>
      <c r="AH59" s="96"/>
    </row>
    <row r="60" spans="1:34" s="46" customFormat="1" x14ac:dyDescent="0.2">
      <c r="A60" s="49">
        <v>2021</v>
      </c>
      <c r="B60" s="49" t="s">
        <v>98</v>
      </c>
      <c r="C60" s="49">
        <v>529</v>
      </c>
      <c r="D60" s="49" t="s">
        <v>49</v>
      </c>
      <c r="E60" s="61">
        <v>44333</v>
      </c>
      <c r="F60" s="61"/>
      <c r="G60" s="61">
        <v>44519</v>
      </c>
      <c r="H60" s="49" t="s">
        <v>27</v>
      </c>
      <c r="I60" s="49" t="s">
        <v>28</v>
      </c>
      <c r="J60" s="49" t="s">
        <v>29</v>
      </c>
      <c r="K60" s="66">
        <v>5507573.7443529097</v>
      </c>
      <c r="L60" s="49" t="s">
        <v>32</v>
      </c>
      <c r="M60" s="49" t="s">
        <v>28</v>
      </c>
      <c r="N60" s="49" t="s">
        <v>99</v>
      </c>
      <c r="O60" s="86">
        <v>-41450000</v>
      </c>
      <c r="P60" s="49"/>
      <c r="Q60" s="49" t="s">
        <v>100</v>
      </c>
      <c r="R60" s="74">
        <v>7.5259999999999998</v>
      </c>
      <c r="S60" s="66"/>
      <c r="T60" s="66">
        <v>0</v>
      </c>
      <c r="U60" s="49"/>
      <c r="V60" s="74">
        <v>7.5297999999999998</v>
      </c>
      <c r="W60" s="74">
        <v>7.5324927700000002</v>
      </c>
      <c r="X60" s="66">
        <v>4747.8110173398991</v>
      </c>
      <c r="Y60" s="66">
        <v>4747.8110173398991</v>
      </c>
      <c r="Z60" s="66">
        <v>4747.8110173398991</v>
      </c>
      <c r="AA60" s="66">
        <v>0</v>
      </c>
      <c r="AB60" s="49"/>
      <c r="AC60" s="56" t="s">
        <v>25</v>
      </c>
      <c r="AD60" s="47"/>
      <c r="AE60" s="98">
        <f>IF(Q60&lt;&gt;"",VLOOKUP(Q60,$AE$1:$AF$11,2,FALSE),"")</f>
        <v>7.5270000000000001</v>
      </c>
      <c r="AF60" s="98">
        <f>IF(AE60&lt;&gt;"",AE60+W60-V60,"")</f>
        <v>7.5296927700000005</v>
      </c>
      <c r="AG60" s="99">
        <f>IF(AF60&lt;&gt;"",X60/(O60/W60+K60),"")</f>
        <v>1.0000962706419514</v>
      </c>
      <c r="AH60" s="100">
        <f>IF(AF60&lt;&gt;"",(O60/AF60+K60)*AG60,"")</f>
        <v>2701.3268255570511</v>
      </c>
    </row>
    <row r="61" spans="1:34" s="47" customFormat="1" x14ac:dyDescent="0.2">
      <c r="A61" s="50"/>
      <c r="B61" s="50"/>
      <c r="C61" s="50"/>
      <c r="D61" s="50"/>
      <c r="E61" s="62"/>
      <c r="F61" s="62"/>
      <c r="G61" s="62"/>
      <c r="H61" s="50"/>
      <c r="I61" s="50"/>
      <c r="J61" s="50"/>
      <c r="K61" s="67"/>
      <c r="L61" s="50"/>
      <c r="M61" s="50"/>
      <c r="N61" s="50"/>
      <c r="O61" s="87">
        <v>-41450000</v>
      </c>
      <c r="P61" s="50"/>
      <c r="Q61" s="50"/>
      <c r="R61" s="75">
        <v>7.5259999999999998</v>
      </c>
      <c r="S61" s="67"/>
      <c r="T61" s="67"/>
      <c r="U61" s="50"/>
      <c r="V61" s="75"/>
      <c r="W61" s="75"/>
      <c r="X61" s="67">
        <v>4747.8110173398991</v>
      </c>
      <c r="Y61" s="67">
        <v>4747.8110173398991</v>
      </c>
      <c r="Z61" s="67">
        <v>4747.8110173398991</v>
      </c>
      <c r="AA61" s="67">
        <v>0</v>
      </c>
      <c r="AB61" s="50"/>
      <c r="AC61" s="57"/>
      <c r="AE61" s="96"/>
      <c r="AF61" s="96"/>
      <c r="AG61" s="97"/>
      <c r="AH61" s="96"/>
    </row>
    <row r="62" spans="1:34" s="47" customFormat="1" x14ac:dyDescent="0.2">
      <c r="A62" s="50"/>
      <c r="B62" s="50"/>
      <c r="C62" s="50"/>
      <c r="D62" s="50"/>
      <c r="E62" s="62"/>
      <c r="F62" s="62"/>
      <c r="G62" s="62"/>
      <c r="H62" s="50"/>
      <c r="I62" s="50"/>
      <c r="J62" s="50"/>
      <c r="K62" s="67"/>
      <c r="L62" s="50"/>
      <c r="M62" s="50"/>
      <c r="N62" s="50"/>
      <c r="O62" s="87"/>
      <c r="P62" s="50"/>
      <c r="Q62" s="50"/>
      <c r="R62" s="75"/>
      <c r="S62" s="67"/>
      <c r="T62" s="67"/>
      <c r="U62" s="50"/>
      <c r="V62" s="75"/>
      <c r="W62" s="75"/>
      <c r="X62" s="87"/>
      <c r="Y62" s="87"/>
      <c r="Z62" s="87"/>
      <c r="AA62" s="67"/>
      <c r="AB62" s="50"/>
      <c r="AC62" s="57"/>
      <c r="AD62" s="46"/>
      <c r="AE62" s="96"/>
      <c r="AF62" s="96"/>
      <c r="AG62" s="97"/>
      <c r="AH62" s="96"/>
    </row>
    <row r="63" spans="1:34" s="46" customFormat="1" x14ac:dyDescent="0.2">
      <c r="A63" s="48">
        <v>2022</v>
      </c>
      <c r="B63" s="48" t="s">
        <v>101</v>
      </c>
      <c r="C63" s="48">
        <v>500</v>
      </c>
      <c r="D63" s="48" t="s">
        <v>34</v>
      </c>
      <c r="E63" s="60">
        <v>44294</v>
      </c>
      <c r="F63" s="60"/>
      <c r="G63" s="60">
        <v>44578</v>
      </c>
      <c r="H63" s="48" t="s">
        <v>27</v>
      </c>
      <c r="I63" s="48" t="s">
        <v>28</v>
      </c>
      <c r="J63" s="48" t="s">
        <v>29</v>
      </c>
      <c r="K63" s="65">
        <v>26317.406955366954</v>
      </c>
      <c r="L63" s="48" t="s">
        <v>32</v>
      </c>
      <c r="M63" s="48" t="s">
        <v>28</v>
      </c>
      <c r="N63" s="48" t="s">
        <v>99</v>
      </c>
      <c r="O63" s="85">
        <v>-200000</v>
      </c>
      <c r="P63" s="48"/>
      <c r="Q63" s="48" t="s">
        <v>100</v>
      </c>
      <c r="R63" s="73">
        <v>7.5995328999999998</v>
      </c>
      <c r="S63" s="65"/>
      <c r="T63" s="65">
        <v>0</v>
      </c>
      <c r="U63" s="48"/>
      <c r="V63" s="73">
        <v>7.5297999999999998</v>
      </c>
      <c r="W63" s="73">
        <v>7.5404119500000002</v>
      </c>
      <c r="X63" s="85">
        <v>-206.3712938297904</v>
      </c>
      <c r="Y63" s="85">
        <v>-206.3712938297904</v>
      </c>
      <c r="Z63" s="85">
        <v>-206.3712938297904</v>
      </c>
      <c r="AA63" s="65">
        <v>0</v>
      </c>
      <c r="AB63" s="48"/>
      <c r="AC63" s="55" t="s">
        <v>25</v>
      </c>
      <c r="AE63" s="98">
        <f t="shared" ref="AE63:AE64" si="16">IF(Q63&lt;&gt;"",VLOOKUP(Q63,$AE$1:$AF$11,2,FALSE),"")</f>
        <v>7.5270000000000001</v>
      </c>
      <c r="AF63" s="98">
        <f t="shared" ref="AF63:AF64" si="17">IF(AE63&lt;&gt;"",AE63+W63-V63,"")</f>
        <v>7.5376119500000005</v>
      </c>
      <c r="AG63" s="99">
        <f t="shared" ref="AG63:AG64" si="18">IF(AF63&lt;&gt;"",X63/(O63/W63+K63),"")</f>
        <v>1.0001378417642</v>
      </c>
      <c r="AH63" s="100">
        <f t="shared" ref="AH63:AH64" si="19">IF(AF63&lt;&gt;"",(O63/AF63+K63)*AG63,"")</f>
        <v>-216.2254408695043</v>
      </c>
    </row>
    <row r="64" spans="1:34" s="46" customFormat="1" x14ac:dyDescent="0.2">
      <c r="A64" s="49">
        <v>2022</v>
      </c>
      <c r="B64" s="49" t="s">
        <v>102</v>
      </c>
      <c r="C64" s="49">
        <v>586</v>
      </c>
      <c r="D64" s="49" t="s">
        <v>34</v>
      </c>
      <c r="E64" s="61">
        <v>44461</v>
      </c>
      <c r="F64" s="61"/>
      <c r="G64" s="61">
        <v>44635</v>
      </c>
      <c r="H64" s="49" t="s">
        <v>27</v>
      </c>
      <c r="I64" s="49" t="s">
        <v>28</v>
      </c>
      <c r="J64" s="49" t="s">
        <v>29</v>
      </c>
      <c r="K64" s="66">
        <v>4326233.4650691394</v>
      </c>
      <c r="L64" s="49" t="s">
        <v>32</v>
      </c>
      <c r="M64" s="49" t="s">
        <v>28</v>
      </c>
      <c r="N64" s="49" t="s">
        <v>99</v>
      </c>
      <c r="O64" s="86">
        <v>-32500000</v>
      </c>
      <c r="P64" s="49"/>
      <c r="Q64" s="49" t="s">
        <v>100</v>
      </c>
      <c r="R64" s="74">
        <v>7.5123084000000002</v>
      </c>
      <c r="S64" s="66"/>
      <c r="T64" s="66">
        <v>0</v>
      </c>
      <c r="U64" s="49"/>
      <c r="V64" s="74">
        <v>7.5297999999999998</v>
      </c>
      <c r="W64" s="74">
        <v>7.5454159499999998</v>
      </c>
      <c r="X64" s="66">
        <v>18984.337443244814</v>
      </c>
      <c r="Y64" s="66">
        <v>18984.337443244814</v>
      </c>
      <c r="Z64" s="66">
        <v>18984.337443244814</v>
      </c>
      <c r="AA64" s="66">
        <v>0</v>
      </c>
      <c r="AB64" s="49"/>
      <c r="AC64" s="56" t="s">
        <v>25</v>
      </c>
      <c r="AD64" s="47"/>
      <c r="AE64" s="98">
        <f t="shared" si="16"/>
        <v>7.5270000000000001</v>
      </c>
      <c r="AF64" s="98">
        <f t="shared" si="17"/>
        <v>7.5426159500000001</v>
      </c>
      <c r="AG64" s="99">
        <f t="shared" si="18"/>
        <v>1.0000958716260933</v>
      </c>
      <c r="AH64" s="100">
        <f t="shared" si="19"/>
        <v>17385.229259318505</v>
      </c>
    </row>
    <row r="65" spans="1:34" s="47" customFormat="1" x14ac:dyDescent="0.2">
      <c r="A65" s="50"/>
      <c r="B65" s="50"/>
      <c r="C65" s="50"/>
      <c r="D65" s="50"/>
      <c r="E65" s="62"/>
      <c r="F65" s="62"/>
      <c r="G65" s="62"/>
      <c r="H65" s="50"/>
      <c r="I65" s="50"/>
      <c r="J65" s="50"/>
      <c r="K65" s="67">
        <v>4352550.8720245063</v>
      </c>
      <c r="L65" s="50"/>
      <c r="M65" s="50"/>
      <c r="N65" s="50"/>
      <c r="O65" s="87">
        <v>-32700000</v>
      </c>
      <c r="P65" s="50"/>
      <c r="Q65" s="50"/>
      <c r="R65" s="75">
        <v>7.5128357970897683</v>
      </c>
      <c r="S65" s="67"/>
      <c r="T65" s="67"/>
      <c r="U65" s="50"/>
      <c r="V65" s="75"/>
      <c r="W65" s="75"/>
      <c r="X65" s="67">
        <v>18777.966149415024</v>
      </c>
      <c r="Y65" s="67">
        <v>18777.966149415024</v>
      </c>
      <c r="Z65" s="67">
        <v>18777.966149415024</v>
      </c>
      <c r="AA65" s="67">
        <v>0</v>
      </c>
      <c r="AB65" s="50"/>
      <c r="AC65" s="57"/>
      <c r="AE65" s="96"/>
      <c r="AF65" s="96"/>
      <c r="AG65" s="97"/>
      <c r="AH65" s="96"/>
    </row>
    <row r="66" spans="1:34"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c r="AE66" s="96"/>
      <c r="AF66" s="96"/>
      <c r="AG66" s="97"/>
      <c r="AH66" s="96"/>
    </row>
    <row r="67" spans="1:34" s="47" customFormat="1" x14ac:dyDescent="0.2">
      <c r="A67" s="50"/>
      <c r="B67" s="50"/>
      <c r="C67" s="50"/>
      <c r="D67" s="50"/>
      <c r="E67" s="62"/>
      <c r="F67" s="62"/>
      <c r="G67" s="62"/>
      <c r="H67" s="50"/>
      <c r="I67" s="50" t="s">
        <v>103</v>
      </c>
      <c r="J67" s="50"/>
      <c r="K67" s="68">
        <v>9860124.616377417</v>
      </c>
      <c r="L67" s="51"/>
      <c r="M67" s="51"/>
      <c r="N67" s="51"/>
      <c r="O67" s="88">
        <v>-74150000</v>
      </c>
      <c r="P67" s="51"/>
      <c r="Q67" s="51"/>
      <c r="R67" s="76">
        <v>7.5201889311661159</v>
      </c>
      <c r="S67" s="68"/>
      <c r="T67" s="68"/>
      <c r="U67" s="51"/>
      <c r="V67" s="76"/>
      <c r="W67" s="76"/>
      <c r="X67" s="68">
        <v>23525.777166754924</v>
      </c>
      <c r="Y67" s="68">
        <v>23525.777166754924</v>
      </c>
      <c r="Z67" s="68">
        <v>23525.777166754924</v>
      </c>
      <c r="AA67" s="68">
        <v>0</v>
      </c>
      <c r="AB67" s="51"/>
      <c r="AC67" s="57"/>
      <c r="AE67" s="96"/>
      <c r="AF67" s="96"/>
      <c r="AG67" s="97"/>
      <c r="AH67" s="101">
        <f>SUM(AH60:AH64)</f>
        <v>19870.330644006051</v>
      </c>
    </row>
    <row r="68" spans="1:34" s="47" customFormat="1" x14ac:dyDescent="0.2">
      <c r="A68" s="50"/>
      <c r="B68" s="50"/>
      <c r="C68" s="50"/>
      <c r="D68" s="50"/>
      <c r="E68" s="62"/>
      <c r="F68" s="62"/>
      <c r="G68" s="62"/>
      <c r="H68" s="50"/>
      <c r="I68" s="50"/>
      <c r="J68" s="50"/>
      <c r="K68" s="67"/>
      <c r="L68" s="50"/>
      <c r="M68" s="50"/>
      <c r="N68" s="50"/>
      <c r="O68" s="87"/>
      <c r="P68" s="50"/>
      <c r="Q68" s="50"/>
      <c r="R68" s="75"/>
      <c r="S68" s="67"/>
      <c r="T68" s="67"/>
      <c r="U68" s="50"/>
      <c r="V68" s="75"/>
      <c r="W68" s="75"/>
      <c r="X68" s="87"/>
      <c r="Y68" s="87"/>
      <c r="Z68" s="87"/>
      <c r="AA68" s="67"/>
      <c r="AB68" s="50"/>
      <c r="AC68" s="57"/>
      <c r="AE68" s="96"/>
      <c r="AF68" s="96"/>
      <c r="AG68" s="97"/>
      <c r="AH68" s="96"/>
    </row>
    <row r="69" spans="1:34" s="46" customFormat="1" x14ac:dyDescent="0.2">
      <c r="A69" s="49">
        <v>2021</v>
      </c>
      <c r="B69" s="49" t="s">
        <v>65</v>
      </c>
      <c r="C69" s="49">
        <v>581</v>
      </c>
      <c r="D69" s="49" t="s">
        <v>26</v>
      </c>
      <c r="E69" s="61">
        <v>44452</v>
      </c>
      <c r="F69" s="61"/>
      <c r="G69" s="61">
        <v>44545</v>
      </c>
      <c r="H69" s="49" t="s">
        <v>27</v>
      </c>
      <c r="I69" s="49" t="s">
        <v>28</v>
      </c>
      <c r="J69" s="49" t="s">
        <v>29</v>
      </c>
      <c r="K69" s="66">
        <v>3234604.8372863401</v>
      </c>
      <c r="L69" s="49" t="s">
        <v>32</v>
      </c>
      <c r="M69" s="49" t="s">
        <v>28</v>
      </c>
      <c r="N69" s="49" t="s">
        <v>66</v>
      </c>
      <c r="O69" s="86">
        <v>-76900000</v>
      </c>
      <c r="P69" s="49"/>
      <c r="Q69" s="49" t="s">
        <v>67</v>
      </c>
      <c r="R69" s="74">
        <v>23.774156000000001</v>
      </c>
      <c r="S69" s="66"/>
      <c r="T69" s="66">
        <v>0</v>
      </c>
      <c r="U69" s="49"/>
      <c r="V69" s="74">
        <v>23.767713713900001</v>
      </c>
      <c r="W69" s="74">
        <v>23.932636453373629</v>
      </c>
      <c r="X69" s="66">
        <v>21423.113703199295</v>
      </c>
      <c r="Y69" s="66">
        <v>21423.113703199295</v>
      </c>
      <c r="Z69" s="66">
        <v>21423.113703199295</v>
      </c>
      <c r="AA69" s="66">
        <v>0</v>
      </c>
      <c r="AB69" s="49"/>
      <c r="AC69" s="56" t="s">
        <v>25</v>
      </c>
      <c r="AE69" s="98">
        <f>IF(Q69&lt;&gt;"",VLOOKUP(Q69,$AE$1:$AF$11,2,FALSE),"")</f>
        <v>23.8048</v>
      </c>
      <c r="AF69" s="98">
        <f>IF(AE69&lt;&gt;"",AE69+W69-V69,"")</f>
        <v>23.969722739473632</v>
      </c>
      <c r="AG69" s="99">
        <f>IF(AF69&lt;&gt;"",X69/(O69/W69+K69),"")</f>
        <v>1.0001754722255276</v>
      </c>
      <c r="AH69" s="100">
        <f>IF(AF69&lt;&gt;"",(O69/AF69+K69)*AG69,"")</f>
        <v>26395.471020158431</v>
      </c>
    </row>
    <row r="70" spans="1:34" s="47" customFormat="1" x14ac:dyDescent="0.2">
      <c r="A70" s="50"/>
      <c r="B70" s="50"/>
      <c r="C70" s="50"/>
      <c r="D70" s="50"/>
      <c r="E70" s="62"/>
      <c r="F70" s="62"/>
      <c r="G70" s="62"/>
      <c r="H70" s="50"/>
      <c r="I70" s="50"/>
      <c r="J70" s="50"/>
      <c r="K70" s="67">
        <v>3234604.8372863401</v>
      </c>
      <c r="L70" s="50"/>
      <c r="M70" s="50"/>
      <c r="N70" s="50"/>
      <c r="O70" s="87">
        <v>-76900000</v>
      </c>
      <c r="P70" s="50"/>
      <c r="Q70" s="50"/>
      <c r="R70" s="75">
        <v>23.77415599999998</v>
      </c>
      <c r="S70" s="67"/>
      <c r="T70" s="67"/>
      <c r="U70" s="50"/>
      <c r="V70" s="75"/>
      <c r="W70" s="75"/>
      <c r="X70" s="67">
        <v>21423.113703199295</v>
      </c>
      <c r="Y70" s="67">
        <v>21423.113703199295</v>
      </c>
      <c r="Z70" s="67">
        <v>21423.113703199295</v>
      </c>
      <c r="AA70" s="67">
        <v>0</v>
      </c>
      <c r="AB70" s="50"/>
      <c r="AC70" s="57"/>
      <c r="AE70" s="96"/>
      <c r="AF70" s="96"/>
      <c r="AG70" s="97"/>
      <c r="AH70" s="96"/>
    </row>
    <row r="71" spans="1:34" s="47" customFormat="1" x14ac:dyDescent="0.2">
      <c r="A71" s="50"/>
      <c r="B71" s="50"/>
      <c r="C71" s="50"/>
      <c r="D71" s="50"/>
      <c r="E71" s="62"/>
      <c r="F71" s="62"/>
      <c r="G71" s="62"/>
      <c r="H71" s="50"/>
      <c r="I71" s="50"/>
      <c r="J71" s="50"/>
      <c r="K71" s="67"/>
      <c r="L71" s="50"/>
      <c r="M71" s="50"/>
      <c r="N71" s="50"/>
      <c r="O71" s="67"/>
      <c r="P71" s="50"/>
      <c r="Q71" s="50"/>
      <c r="R71" s="75"/>
      <c r="S71" s="67"/>
      <c r="T71" s="67"/>
      <c r="U71" s="50"/>
      <c r="V71" s="75"/>
      <c r="W71" s="75"/>
      <c r="X71" s="67"/>
      <c r="Y71" s="67"/>
      <c r="Z71" s="67"/>
      <c r="AA71" s="67"/>
      <c r="AB71" s="50"/>
      <c r="AC71" s="57"/>
      <c r="AE71" s="96"/>
      <c r="AF71" s="96"/>
      <c r="AG71" s="97"/>
      <c r="AH71" s="96"/>
    </row>
    <row r="72" spans="1:34" s="47" customFormat="1" x14ac:dyDescent="0.2">
      <c r="A72" s="50"/>
      <c r="B72" s="50"/>
      <c r="C72" s="50"/>
      <c r="D72" s="50"/>
      <c r="E72" s="62"/>
      <c r="F72" s="62"/>
      <c r="G72" s="62"/>
      <c r="H72" s="50"/>
      <c r="I72" s="50" t="s">
        <v>93</v>
      </c>
      <c r="J72" s="50"/>
      <c r="K72" s="68">
        <v>3234604.8372863401</v>
      </c>
      <c r="L72" s="51"/>
      <c r="M72" s="51"/>
      <c r="N72" s="51"/>
      <c r="O72" s="88">
        <v>-76900000</v>
      </c>
      <c r="P72" s="51"/>
      <c r="Q72" s="51"/>
      <c r="R72" s="76">
        <v>23.77415599999998</v>
      </c>
      <c r="S72" s="68"/>
      <c r="T72" s="68"/>
      <c r="U72" s="51"/>
      <c r="V72" s="76"/>
      <c r="W72" s="76"/>
      <c r="X72" s="68">
        <v>21423.113703199295</v>
      </c>
      <c r="Y72" s="68">
        <v>21423.113703199295</v>
      </c>
      <c r="Z72" s="68">
        <v>21423.113703199295</v>
      </c>
      <c r="AA72" s="68">
        <v>0</v>
      </c>
      <c r="AB72" s="51"/>
      <c r="AC72" s="57"/>
      <c r="AE72" s="96"/>
      <c r="AF72" s="96"/>
      <c r="AG72" s="97"/>
      <c r="AH72" s="101">
        <f>SUM(AH69)</f>
        <v>26395.471020158431</v>
      </c>
    </row>
    <row r="73" spans="1:34"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c r="AE73" s="96"/>
      <c r="AF73" s="96"/>
      <c r="AG73" s="97"/>
      <c r="AH73" s="96"/>
    </row>
    <row r="74" spans="1:34" s="46" customFormat="1" x14ac:dyDescent="0.2">
      <c r="A74" s="48">
        <v>2021</v>
      </c>
      <c r="B74" s="48" t="s">
        <v>68</v>
      </c>
      <c r="C74" s="48">
        <v>507</v>
      </c>
      <c r="D74" s="48" t="s">
        <v>26</v>
      </c>
      <c r="E74" s="60">
        <v>44299</v>
      </c>
      <c r="F74" s="60"/>
      <c r="G74" s="60">
        <v>44515</v>
      </c>
      <c r="H74" s="48" t="s">
        <v>27</v>
      </c>
      <c r="I74" s="48" t="s">
        <v>28</v>
      </c>
      <c r="J74" s="48" t="s">
        <v>29</v>
      </c>
      <c r="K74" s="65">
        <v>23034501.972233701</v>
      </c>
      <c r="L74" s="48" t="s">
        <v>32</v>
      </c>
      <c r="M74" s="48" t="s">
        <v>28</v>
      </c>
      <c r="N74" s="48" t="s">
        <v>69</v>
      </c>
      <c r="O74" s="85">
        <v>-105500000</v>
      </c>
      <c r="P74" s="48"/>
      <c r="Q74" s="48" t="s">
        <v>70</v>
      </c>
      <c r="R74" s="73">
        <v>4.5800859999999997</v>
      </c>
      <c r="S74" s="65"/>
      <c r="T74" s="65">
        <v>0</v>
      </c>
      <c r="U74" s="48"/>
      <c r="V74" s="73">
        <v>4.6104324955000004</v>
      </c>
      <c r="W74" s="73">
        <v>4.6124967492670903</v>
      </c>
      <c r="X74" s="65">
        <v>161893.47217771379</v>
      </c>
      <c r="Y74" s="65">
        <v>161893.47217771379</v>
      </c>
      <c r="Z74" s="65">
        <v>161893.47217771379</v>
      </c>
      <c r="AA74" s="65">
        <v>0</v>
      </c>
      <c r="AB74" s="48"/>
      <c r="AC74" s="55" t="s">
        <v>25</v>
      </c>
      <c r="AE74" s="98">
        <f t="shared" ref="AE74:AE77" si="20">IF(Q74&lt;&gt;"",VLOOKUP(Q74,$AE$1:$AF$11,2,FALSE),"")</f>
        <v>4.6215000000000002</v>
      </c>
      <c r="AF74" s="98">
        <f t="shared" ref="AF74:AF77" si="21">IF(AE74&lt;&gt;"",AE74+W74-V74,"")</f>
        <v>4.62356425376709</v>
      </c>
      <c r="AG74" s="99">
        <f t="shared" ref="AG74:AG77" si="22">IF(AF74&lt;&gt;"",X74/(O74/W74+K74),"")</f>
        <v>1.0002245566398935</v>
      </c>
      <c r="AH74" s="100">
        <f t="shared" ref="AH74:AH77" si="23">IF(AF74&lt;&gt;"",(O74/AF74+K74)*AG74,"")</f>
        <v>216656.40631867241</v>
      </c>
    </row>
    <row r="75" spans="1:34" s="46" customFormat="1" x14ac:dyDescent="0.2">
      <c r="A75" s="48">
        <v>2021</v>
      </c>
      <c r="B75" s="48" t="s">
        <v>71</v>
      </c>
      <c r="C75" s="48">
        <v>517</v>
      </c>
      <c r="D75" s="48" t="s">
        <v>26</v>
      </c>
      <c r="E75" s="60">
        <v>44301</v>
      </c>
      <c r="F75" s="60"/>
      <c r="G75" s="60">
        <v>44515</v>
      </c>
      <c r="H75" s="48" t="s">
        <v>27</v>
      </c>
      <c r="I75" s="48" t="s">
        <v>28</v>
      </c>
      <c r="J75" s="48" t="s">
        <v>29</v>
      </c>
      <c r="K75" s="65">
        <v>1970637.0697415001</v>
      </c>
      <c r="L75" s="48" t="s">
        <v>32</v>
      </c>
      <c r="M75" s="48" t="s">
        <v>28</v>
      </c>
      <c r="N75" s="48" t="s">
        <v>69</v>
      </c>
      <c r="O75" s="85">
        <v>-9000000</v>
      </c>
      <c r="P75" s="48"/>
      <c r="Q75" s="48" t="s">
        <v>70</v>
      </c>
      <c r="R75" s="73">
        <v>4.5670510000000002</v>
      </c>
      <c r="S75" s="65"/>
      <c r="T75" s="65">
        <v>0</v>
      </c>
      <c r="U75" s="48"/>
      <c r="V75" s="73">
        <v>4.6104324955000004</v>
      </c>
      <c r="W75" s="73">
        <v>4.6124967492670903</v>
      </c>
      <c r="X75" s="65">
        <v>19420.542425029402</v>
      </c>
      <c r="Y75" s="65">
        <v>19420.542425029402</v>
      </c>
      <c r="Z75" s="65">
        <v>19420.542425029402</v>
      </c>
      <c r="AA75" s="65">
        <v>0</v>
      </c>
      <c r="AB75" s="48"/>
      <c r="AC75" s="55" t="s">
        <v>25</v>
      </c>
      <c r="AE75" s="98">
        <f t="shared" si="20"/>
        <v>4.6215000000000002</v>
      </c>
      <c r="AF75" s="98">
        <f t="shared" si="21"/>
        <v>4.62356425376709</v>
      </c>
      <c r="AG75" s="99">
        <f t="shared" si="22"/>
        <v>1.0002245566399666</v>
      </c>
      <c r="AH75" s="100">
        <f t="shared" si="23"/>
        <v>24092.261925206327</v>
      </c>
    </row>
    <row r="76" spans="1:34" s="46" customFormat="1" x14ac:dyDescent="0.2">
      <c r="A76" s="48">
        <v>2021</v>
      </c>
      <c r="B76" s="48" t="s">
        <v>72</v>
      </c>
      <c r="C76" s="48">
        <v>547</v>
      </c>
      <c r="D76" s="48" t="s">
        <v>34</v>
      </c>
      <c r="E76" s="60">
        <v>44361</v>
      </c>
      <c r="F76" s="60"/>
      <c r="G76" s="60">
        <v>44515</v>
      </c>
      <c r="H76" s="48" t="s">
        <v>27</v>
      </c>
      <c r="I76" s="48" t="s">
        <v>28</v>
      </c>
      <c r="J76" s="48" t="s">
        <v>29</v>
      </c>
      <c r="K76" s="65">
        <v>5773093.6179071805</v>
      </c>
      <c r="L76" s="48" t="s">
        <v>32</v>
      </c>
      <c r="M76" s="48" t="s">
        <v>28</v>
      </c>
      <c r="N76" s="48" t="s">
        <v>69</v>
      </c>
      <c r="O76" s="85">
        <v>-26000000</v>
      </c>
      <c r="P76" s="48"/>
      <c r="Q76" s="48" t="s">
        <v>70</v>
      </c>
      <c r="R76" s="73">
        <v>4.5036512000000002</v>
      </c>
      <c r="S76" s="65"/>
      <c r="T76" s="65">
        <v>0</v>
      </c>
      <c r="U76" s="48"/>
      <c r="V76" s="73">
        <v>4.6104324955000004</v>
      </c>
      <c r="W76" s="73">
        <v>4.6124967492670903</v>
      </c>
      <c r="X76" s="65">
        <v>136263.86876314614</v>
      </c>
      <c r="Y76" s="65">
        <v>136263.86876314614</v>
      </c>
      <c r="Z76" s="65">
        <v>136263.86876314614</v>
      </c>
      <c r="AA76" s="65">
        <v>0</v>
      </c>
      <c r="AB76" s="48"/>
      <c r="AC76" s="55" t="s">
        <v>25</v>
      </c>
      <c r="AE76" s="98">
        <f t="shared" si="20"/>
        <v>4.6215000000000002</v>
      </c>
      <c r="AF76" s="98">
        <f t="shared" si="21"/>
        <v>4.62356425376709</v>
      </c>
      <c r="AG76" s="99">
        <f t="shared" si="22"/>
        <v>1.0002245566398225</v>
      </c>
      <c r="AH76" s="100">
        <f t="shared" si="23"/>
        <v>149759.94731921091</v>
      </c>
    </row>
    <row r="77" spans="1:34" s="46" customFormat="1" x14ac:dyDescent="0.2">
      <c r="A77" s="49">
        <v>2021</v>
      </c>
      <c r="B77" s="49" t="s">
        <v>73</v>
      </c>
      <c r="C77" s="49">
        <v>563</v>
      </c>
      <c r="D77" s="49" t="s">
        <v>74</v>
      </c>
      <c r="E77" s="61">
        <v>44400</v>
      </c>
      <c r="F77" s="61"/>
      <c r="G77" s="61">
        <v>44545</v>
      </c>
      <c r="H77" s="49" t="s">
        <v>27</v>
      </c>
      <c r="I77" s="49" t="s">
        <v>28</v>
      </c>
      <c r="J77" s="49" t="s">
        <v>29</v>
      </c>
      <c r="K77" s="66">
        <v>2973498.0211042701</v>
      </c>
      <c r="L77" s="49" t="s">
        <v>32</v>
      </c>
      <c r="M77" s="49" t="s">
        <v>28</v>
      </c>
      <c r="N77" s="49" t="s">
        <v>69</v>
      </c>
      <c r="O77" s="86">
        <v>-13600000</v>
      </c>
      <c r="P77" s="49"/>
      <c r="Q77" s="49" t="s">
        <v>70</v>
      </c>
      <c r="R77" s="74">
        <v>4.5737376999999997</v>
      </c>
      <c r="S77" s="66"/>
      <c r="T77" s="66">
        <v>0</v>
      </c>
      <c r="U77" s="49"/>
      <c r="V77" s="74">
        <v>4.6104324955000004</v>
      </c>
      <c r="W77" s="74">
        <v>4.6193890142802729</v>
      </c>
      <c r="X77" s="66">
        <v>29420.965235141492</v>
      </c>
      <c r="Y77" s="66">
        <v>29420.965235141492</v>
      </c>
      <c r="Z77" s="66">
        <v>29420.965235141492</v>
      </c>
      <c r="AA77" s="66">
        <v>0</v>
      </c>
      <c r="AB77" s="49"/>
      <c r="AC77" s="56" t="s">
        <v>25</v>
      </c>
      <c r="AE77" s="98">
        <f t="shared" si="20"/>
        <v>4.6215000000000002</v>
      </c>
      <c r="AF77" s="98">
        <f t="shared" si="21"/>
        <v>4.6304565187802735</v>
      </c>
      <c r="AG77" s="99">
        <f t="shared" si="22"/>
        <v>1.0011992486769139</v>
      </c>
      <c r="AH77" s="100">
        <f t="shared" si="23"/>
        <v>36466.286198570873</v>
      </c>
    </row>
    <row r="78" spans="1:34" s="47" customFormat="1" x14ac:dyDescent="0.2">
      <c r="A78" s="50"/>
      <c r="B78" s="50"/>
      <c r="C78" s="50"/>
      <c r="D78" s="50"/>
      <c r="E78" s="62"/>
      <c r="F78" s="62"/>
      <c r="G78" s="62"/>
      <c r="H78" s="50"/>
      <c r="I78" s="50"/>
      <c r="J78" s="50"/>
      <c r="K78" s="67">
        <v>33751730.68098665</v>
      </c>
      <c r="L78" s="50"/>
      <c r="M78" s="50"/>
      <c r="N78" s="50"/>
      <c r="O78" s="87">
        <v>-154100000</v>
      </c>
      <c r="P78" s="50"/>
      <c r="Q78" s="50"/>
      <c r="R78" s="75">
        <v>4.5656917998225524</v>
      </c>
      <c r="S78" s="67"/>
      <c r="T78" s="67"/>
      <c r="U78" s="50"/>
      <c r="V78" s="75"/>
      <c r="W78" s="75"/>
      <c r="X78" s="67">
        <v>346998.84860103083</v>
      </c>
      <c r="Y78" s="67">
        <v>346998.84860103083</v>
      </c>
      <c r="Z78" s="67">
        <v>346998.84860103083</v>
      </c>
      <c r="AA78" s="67">
        <v>0</v>
      </c>
      <c r="AB78" s="50"/>
      <c r="AC78" s="57"/>
      <c r="AE78" s="96"/>
      <c r="AF78" s="96"/>
      <c r="AG78" s="97"/>
      <c r="AH78" s="96"/>
    </row>
    <row r="79" spans="1:34"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c r="AE79" s="96"/>
      <c r="AF79" s="96"/>
      <c r="AG79" s="97"/>
      <c r="AH79" s="96"/>
    </row>
    <row r="80" spans="1:34" s="46" customFormat="1" x14ac:dyDescent="0.2">
      <c r="A80" s="48">
        <v>2022</v>
      </c>
      <c r="B80" s="48" t="s">
        <v>75</v>
      </c>
      <c r="C80" s="48">
        <v>533</v>
      </c>
      <c r="D80" s="48" t="s">
        <v>34</v>
      </c>
      <c r="E80" s="60">
        <v>44337</v>
      </c>
      <c r="F80" s="60"/>
      <c r="G80" s="60">
        <v>44578</v>
      </c>
      <c r="H80" s="48" t="s">
        <v>27</v>
      </c>
      <c r="I80" s="48" t="s">
        <v>28</v>
      </c>
      <c r="J80" s="48" t="s">
        <v>29</v>
      </c>
      <c r="K80" s="65">
        <v>2209883.8025417598</v>
      </c>
      <c r="L80" s="48" t="s">
        <v>32</v>
      </c>
      <c r="M80" s="48" t="s">
        <v>28</v>
      </c>
      <c r="N80" s="48" t="s">
        <v>69</v>
      </c>
      <c r="O80" s="85">
        <v>-10000000</v>
      </c>
      <c r="P80" s="48"/>
      <c r="Q80" s="48" t="s">
        <v>70</v>
      </c>
      <c r="R80" s="73">
        <v>4.5251248000000004</v>
      </c>
      <c r="S80" s="65"/>
      <c r="T80" s="65">
        <v>0</v>
      </c>
      <c r="U80" s="48"/>
      <c r="V80" s="73">
        <v>4.6104324955000004</v>
      </c>
      <c r="W80" s="73">
        <v>4.6272992360103977</v>
      </c>
      <c r="X80" s="65">
        <v>48906.964969156623</v>
      </c>
      <c r="Y80" s="65">
        <v>48906.964969156623</v>
      </c>
      <c r="Z80" s="65">
        <v>48906.964969156623</v>
      </c>
      <c r="AA80" s="65">
        <v>0</v>
      </c>
      <c r="AB80" s="48"/>
      <c r="AC80" s="55" t="s">
        <v>25</v>
      </c>
      <c r="AE80" s="98">
        <f t="shared" ref="AE80:AE85" si="24">IF(Q80&lt;&gt;"",VLOOKUP(Q80,$AE$1:$AF$11,2,FALSE),"")</f>
        <v>4.6215000000000002</v>
      </c>
      <c r="AF80" s="98">
        <f t="shared" ref="AF80:AF85" si="25">IF(AE80&lt;&gt;"",AE80+W80-V80,"")</f>
        <v>4.6383667405103983</v>
      </c>
      <c r="AG80" s="99">
        <f t="shared" ref="AG80:AG85" si="26">IF(AF80&lt;&gt;"",X80/(O80/W80+K80),"")</f>
        <v>1.0022743354693364</v>
      </c>
      <c r="AH80" s="100">
        <f t="shared" ref="AH80:AH85" si="27">IF(AF80&lt;&gt;"",(O80/AF80+K80)*AG80,"")</f>
        <v>54075.216572011581</v>
      </c>
    </row>
    <row r="81" spans="1:34" s="46" customFormat="1" x14ac:dyDescent="0.2">
      <c r="A81" s="48">
        <v>2022</v>
      </c>
      <c r="B81" s="48" t="s">
        <v>76</v>
      </c>
      <c r="C81" s="48">
        <v>553</v>
      </c>
      <c r="D81" s="48" t="s">
        <v>34</v>
      </c>
      <c r="E81" s="60">
        <v>44377</v>
      </c>
      <c r="F81" s="60"/>
      <c r="G81" s="60">
        <v>44578</v>
      </c>
      <c r="H81" s="48" t="s">
        <v>27</v>
      </c>
      <c r="I81" s="48" t="s">
        <v>28</v>
      </c>
      <c r="J81" s="48" t="s">
        <v>29</v>
      </c>
      <c r="K81" s="65">
        <v>2734896.2103579799</v>
      </c>
      <c r="L81" s="48" t="s">
        <v>32</v>
      </c>
      <c r="M81" s="48" t="s">
        <v>28</v>
      </c>
      <c r="N81" s="48" t="s">
        <v>69</v>
      </c>
      <c r="O81" s="85">
        <v>-12400000</v>
      </c>
      <c r="P81" s="48"/>
      <c r="Q81" s="48" t="s">
        <v>70</v>
      </c>
      <c r="R81" s="73">
        <v>4.5339929000000003</v>
      </c>
      <c r="S81" s="65"/>
      <c r="T81" s="65">
        <v>0</v>
      </c>
      <c r="U81" s="48"/>
      <c r="V81" s="73">
        <v>4.6104324955000004</v>
      </c>
      <c r="W81" s="73">
        <v>4.6272992360103977</v>
      </c>
      <c r="X81" s="65">
        <v>55272.742001241997</v>
      </c>
      <c r="Y81" s="65">
        <v>55272.742001241997</v>
      </c>
      <c r="Z81" s="65">
        <v>55272.742001241997</v>
      </c>
      <c r="AA81" s="65">
        <v>0</v>
      </c>
      <c r="AB81" s="48"/>
      <c r="AC81" s="55" t="s">
        <v>25</v>
      </c>
      <c r="AE81" s="98">
        <f t="shared" si="24"/>
        <v>4.6215000000000002</v>
      </c>
      <c r="AF81" s="98">
        <f t="shared" si="25"/>
        <v>4.6383667405103983</v>
      </c>
      <c r="AG81" s="99">
        <f t="shared" si="26"/>
        <v>1.002274335469483</v>
      </c>
      <c r="AH81" s="100">
        <f t="shared" si="27"/>
        <v>61681.373988783052</v>
      </c>
    </row>
    <row r="82" spans="1:34" s="46" customFormat="1" x14ac:dyDescent="0.2">
      <c r="A82" s="48">
        <v>2022</v>
      </c>
      <c r="B82" s="48" t="s">
        <v>77</v>
      </c>
      <c r="C82" s="48">
        <v>498</v>
      </c>
      <c r="D82" s="48" t="s">
        <v>26</v>
      </c>
      <c r="E82" s="60">
        <v>44273</v>
      </c>
      <c r="F82" s="60"/>
      <c r="G82" s="60">
        <v>44635</v>
      </c>
      <c r="H82" s="48" t="s">
        <v>27</v>
      </c>
      <c r="I82" s="48" t="s">
        <v>28</v>
      </c>
      <c r="J82" s="48" t="s">
        <v>29</v>
      </c>
      <c r="K82" s="65">
        <v>1249037.6487942999</v>
      </c>
      <c r="L82" s="48" t="s">
        <v>32</v>
      </c>
      <c r="M82" s="48" t="s">
        <v>28</v>
      </c>
      <c r="N82" s="48" t="s">
        <v>69</v>
      </c>
      <c r="O82" s="85">
        <v>-5800000</v>
      </c>
      <c r="P82" s="48"/>
      <c r="Q82" s="48" t="s">
        <v>70</v>
      </c>
      <c r="R82" s="73">
        <v>4.6435750000000002</v>
      </c>
      <c r="S82" s="65"/>
      <c r="T82" s="65">
        <v>0</v>
      </c>
      <c r="U82" s="48"/>
      <c r="V82" s="73">
        <v>4.6104324955000004</v>
      </c>
      <c r="W82" s="73">
        <v>4.6435018080815444</v>
      </c>
      <c r="X82" s="85">
        <v>-19.749463471429195</v>
      </c>
      <c r="Y82" s="85">
        <v>-19.749463471429195</v>
      </c>
      <c r="Z82" s="85">
        <v>-19.749463471429195</v>
      </c>
      <c r="AA82" s="65">
        <v>0</v>
      </c>
      <c r="AB82" s="48"/>
      <c r="AC82" s="55" t="s">
        <v>25</v>
      </c>
      <c r="AE82" s="98">
        <f t="shared" si="24"/>
        <v>4.6215000000000002</v>
      </c>
      <c r="AF82" s="98">
        <f t="shared" si="25"/>
        <v>4.6545693125815442</v>
      </c>
      <c r="AG82" s="99">
        <f t="shared" si="26"/>
        <v>1.0031416460468012</v>
      </c>
      <c r="AH82" s="100">
        <f t="shared" si="27"/>
        <v>2959.5546806448847</v>
      </c>
    </row>
    <row r="83" spans="1:34" s="46" customFormat="1" x14ac:dyDescent="0.2">
      <c r="A83" s="48">
        <v>2022</v>
      </c>
      <c r="B83" s="48" t="s">
        <v>78</v>
      </c>
      <c r="C83" s="48">
        <v>590</v>
      </c>
      <c r="D83" s="48" t="s">
        <v>79</v>
      </c>
      <c r="E83" s="60">
        <v>44483</v>
      </c>
      <c r="F83" s="60"/>
      <c r="G83" s="60">
        <v>44697</v>
      </c>
      <c r="H83" s="48" t="s">
        <v>27</v>
      </c>
      <c r="I83" s="48" t="s">
        <v>28</v>
      </c>
      <c r="J83" s="48" t="s">
        <v>29</v>
      </c>
      <c r="K83" s="65">
        <v>1325426.5380182599</v>
      </c>
      <c r="L83" s="48" t="s">
        <v>32</v>
      </c>
      <c r="M83" s="48" t="s">
        <v>28</v>
      </c>
      <c r="N83" s="48" t="s">
        <v>69</v>
      </c>
      <c r="O83" s="85">
        <v>-6140000</v>
      </c>
      <c r="P83" s="48"/>
      <c r="Q83" s="48" t="s">
        <v>70</v>
      </c>
      <c r="R83" s="73">
        <v>4.6324709999999998</v>
      </c>
      <c r="S83" s="65"/>
      <c r="T83" s="65">
        <v>0</v>
      </c>
      <c r="U83" s="48"/>
      <c r="V83" s="73">
        <v>4.6104324955000004</v>
      </c>
      <c r="W83" s="73">
        <v>4.665248840500607</v>
      </c>
      <c r="X83" s="65">
        <v>9352.809428627239</v>
      </c>
      <c r="Y83" s="65">
        <v>9352.809428627239</v>
      </c>
      <c r="Z83" s="65">
        <v>9352.809428627239</v>
      </c>
      <c r="AA83" s="65">
        <v>0</v>
      </c>
      <c r="AB83" s="48"/>
      <c r="AC83" s="55" t="s">
        <v>25</v>
      </c>
      <c r="AE83" s="98">
        <f t="shared" si="24"/>
        <v>4.6215000000000002</v>
      </c>
      <c r="AF83" s="98">
        <f t="shared" si="25"/>
        <v>4.6763163450006067</v>
      </c>
      <c r="AG83" s="99">
        <f t="shared" si="26"/>
        <v>1.0043403230454864</v>
      </c>
      <c r="AH83" s="100">
        <f t="shared" si="27"/>
        <v>12481.195052165996</v>
      </c>
    </row>
    <row r="84" spans="1:34" s="46" customFormat="1" x14ac:dyDescent="0.2">
      <c r="A84" s="48">
        <v>2022</v>
      </c>
      <c r="B84" s="48" t="s">
        <v>80</v>
      </c>
      <c r="C84" s="48">
        <v>594</v>
      </c>
      <c r="D84" s="48" t="s">
        <v>34</v>
      </c>
      <c r="E84" s="60">
        <v>44488</v>
      </c>
      <c r="F84" s="60"/>
      <c r="G84" s="60">
        <v>44697</v>
      </c>
      <c r="H84" s="48" t="s">
        <v>27</v>
      </c>
      <c r="I84" s="48" t="s">
        <v>28</v>
      </c>
      <c r="J84" s="48" t="s">
        <v>29</v>
      </c>
      <c r="K84" s="65">
        <v>1683336.99027504</v>
      </c>
      <c r="L84" s="48" t="s">
        <v>32</v>
      </c>
      <c r="M84" s="48" t="s">
        <v>28</v>
      </c>
      <c r="N84" s="48" t="s">
        <v>69</v>
      </c>
      <c r="O84" s="85">
        <v>-7800000</v>
      </c>
      <c r="P84" s="48"/>
      <c r="Q84" s="48" t="s">
        <v>70</v>
      </c>
      <c r="R84" s="73">
        <v>4.6336532999999998</v>
      </c>
      <c r="S84" s="65"/>
      <c r="T84" s="65">
        <v>0</v>
      </c>
      <c r="U84" s="48"/>
      <c r="V84" s="73">
        <v>4.6104324955000004</v>
      </c>
      <c r="W84" s="73">
        <v>4.665248840500607</v>
      </c>
      <c r="X84" s="65">
        <v>11449.932907896511</v>
      </c>
      <c r="Y84" s="65">
        <v>11449.932907896511</v>
      </c>
      <c r="Z84" s="65">
        <v>11449.932907896509</v>
      </c>
      <c r="AA84" s="65">
        <v>1.8189894035458565E-12</v>
      </c>
      <c r="AB84" s="48"/>
      <c r="AC84" s="55" t="s">
        <v>25</v>
      </c>
      <c r="AD84" s="47"/>
      <c r="AE84" s="98">
        <f t="shared" si="24"/>
        <v>4.6215000000000002</v>
      </c>
      <c r="AF84" s="98">
        <f t="shared" si="25"/>
        <v>4.6763163450006067</v>
      </c>
      <c r="AG84" s="99">
        <f t="shared" si="26"/>
        <v>1.0043403230450438</v>
      </c>
      <c r="AH84" s="100">
        <f t="shared" si="27"/>
        <v>15424.103569719382</v>
      </c>
    </row>
    <row r="85" spans="1:34" s="46" customFormat="1" x14ac:dyDescent="0.2">
      <c r="A85" s="49">
        <v>2022</v>
      </c>
      <c r="B85" s="49" t="s">
        <v>81</v>
      </c>
      <c r="C85" s="49">
        <v>575</v>
      </c>
      <c r="D85" s="49" t="s">
        <v>26</v>
      </c>
      <c r="E85" s="61">
        <v>44452</v>
      </c>
      <c r="F85" s="61"/>
      <c r="G85" s="61">
        <v>44727</v>
      </c>
      <c r="H85" s="49" t="s">
        <v>27</v>
      </c>
      <c r="I85" s="49" t="s">
        <v>28</v>
      </c>
      <c r="J85" s="49" t="s">
        <v>29</v>
      </c>
      <c r="K85" s="66">
        <v>13872747.8135914</v>
      </c>
      <c r="L85" s="49" t="s">
        <v>32</v>
      </c>
      <c r="M85" s="49" t="s">
        <v>28</v>
      </c>
      <c r="N85" s="49" t="s">
        <v>69</v>
      </c>
      <c r="O85" s="86">
        <v>-63350000</v>
      </c>
      <c r="P85" s="49"/>
      <c r="Q85" s="49" t="s">
        <v>70</v>
      </c>
      <c r="R85" s="74">
        <v>4.5665069999999996</v>
      </c>
      <c r="S85" s="66"/>
      <c r="T85" s="66">
        <v>0</v>
      </c>
      <c r="U85" s="49"/>
      <c r="V85" s="74">
        <v>4.6104324955000004</v>
      </c>
      <c r="W85" s="74">
        <v>4.6758098837875792</v>
      </c>
      <c r="X85" s="66">
        <v>325794.8821587913</v>
      </c>
      <c r="Y85" s="66">
        <v>325794.8821587913</v>
      </c>
      <c r="Z85" s="66">
        <v>325794.8821587913</v>
      </c>
      <c r="AA85" s="66">
        <v>0</v>
      </c>
      <c r="AB85" s="49"/>
      <c r="AC85" s="56" t="s">
        <v>25</v>
      </c>
      <c r="AD85" s="47"/>
      <c r="AE85" s="98">
        <f t="shared" si="24"/>
        <v>4.6215000000000002</v>
      </c>
      <c r="AF85" s="98">
        <f t="shared" si="25"/>
        <v>4.6868773882875798</v>
      </c>
      <c r="AG85" s="99">
        <f t="shared" si="26"/>
        <v>1.0046319612391823</v>
      </c>
      <c r="AH85" s="100">
        <f t="shared" si="27"/>
        <v>357936.14084506809</v>
      </c>
    </row>
    <row r="86" spans="1:34" s="47" customFormat="1" x14ac:dyDescent="0.2">
      <c r="A86" s="50"/>
      <c r="B86" s="50"/>
      <c r="C86" s="50"/>
      <c r="D86" s="50"/>
      <c r="E86" s="62"/>
      <c r="F86" s="62"/>
      <c r="G86" s="62"/>
      <c r="H86" s="50"/>
      <c r="I86" s="50"/>
      <c r="J86" s="50"/>
      <c r="K86" s="67">
        <v>23075329.003578737</v>
      </c>
      <c r="L86" s="50"/>
      <c r="M86" s="50"/>
      <c r="N86" s="50"/>
      <c r="O86" s="87">
        <v>-105490000</v>
      </c>
      <c r="P86" s="50"/>
      <c r="Q86" s="50"/>
      <c r="R86" s="75">
        <v>4.5715491199990961</v>
      </c>
      <c r="S86" s="67"/>
      <c r="T86" s="67"/>
      <c r="U86" s="50"/>
      <c r="V86" s="75"/>
      <c r="W86" s="75"/>
      <c r="X86" s="67">
        <v>450757.58200224221</v>
      </c>
      <c r="Y86" s="67">
        <v>450757.58200224221</v>
      </c>
      <c r="Z86" s="67">
        <v>450757.58200224221</v>
      </c>
      <c r="AA86" s="67">
        <v>1.8189894035458565E-12</v>
      </c>
      <c r="AB86" s="50"/>
      <c r="AC86" s="57"/>
      <c r="AE86" s="96"/>
      <c r="AF86" s="96"/>
      <c r="AG86" s="97"/>
      <c r="AH86" s="96"/>
    </row>
    <row r="87" spans="1:34"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c r="AE87" s="96"/>
      <c r="AF87" s="96"/>
      <c r="AG87" s="97"/>
      <c r="AH87" s="96"/>
    </row>
    <row r="88" spans="1:34" s="47" customFormat="1" x14ac:dyDescent="0.2">
      <c r="A88" s="50"/>
      <c r="B88" s="50"/>
      <c r="C88" s="50"/>
      <c r="D88" s="50"/>
      <c r="E88" s="62"/>
      <c r="F88" s="62"/>
      <c r="G88" s="62"/>
      <c r="H88" s="50"/>
      <c r="I88" s="50" t="s">
        <v>94</v>
      </c>
      <c r="J88" s="50"/>
      <c r="K88" s="68">
        <v>56827059.684565388</v>
      </c>
      <c r="L88" s="51"/>
      <c r="M88" s="51"/>
      <c r="N88" s="51"/>
      <c r="O88" s="88">
        <v>-259590000</v>
      </c>
      <c r="P88" s="51"/>
      <c r="Q88" s="51"/>
      <c r="R88" s="76">
        <v>4.5680702369773742</v>
      </c>
      <c r="S88" s="68"/>
      <c r="T88" s="68"/>
      <c r="U88" s="51"/>
      <c r="V88" s="76"/>
      <c r="W88" s="76"/>
      <c r="X88" s="68">
        <v>797756.43060327298</v>
      </c>
      <c r="Y88" s="68">
        <v>797756.43060327298</v>
      </c>
      <c r="Z88" s="68">
        <v>797756.43060327298</v>
      </c>
      <c r="AA88" s="68">
        <v>1.8189894035458565E-12</v>
      </c>
      <c r="AB88" s="51"/>
      <c r="AC88" s="57"/>
      <c r="AD88" s="46"/>
      <c r="AE88" s="96"/>
      <c r="AF88" s="96"/>
      <c r="AG88" s="97"/>
      <c r="AH88" s="101">
        <f>SUM(AH74:AH85)</f>
        <v>931532.48647005344</v>
      </c>
    </row>
    <row r="89" spans="1:34"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c r="AD89" s="46"/>
      <c r="AE89" s="96"/>
      <c r="AF89" s="96"/>
      <c r="AG89" s="97"/>
      <c r="AH89" s="96"/>
    </row>
    <row r="90" spans="1:34" s="46" customFormat="1" x14ac:dyDescent="0.2">
      <c r="A90" s="48">
        <v>2021</v>
      </c>
      <c r="B90" s="48" t="s">
        <v>82</v>
      </c>
      <c r="C90" s="48">
        <v>503</v>
      </c>
      <c r="D90" s="48" t="s">
        <v>41</v>
      </c>
      <c r="E90" s="60">
        <v>44287</v>
      </c>
      <c r="F90" s="60"/>
      <c r="G90" s="60">
        <v>44515</v>
      </c>
      <c r="H90" s="48" t="s">
        <v>27</v>
      </c>
      <c r="I90" s="48" t="s">
        <v>28</v>
      </c>
      <c r="J90" s="48" t="s">
        <v>29</v>
      </c>
      <c r="K90" s="65">
        <v>140867.70387918199</v>
      </c>
      <c r="L90" s="48" t="s">
        <v>32</v>
      </c>
      <c r="M90" s="48" t="s">
        <v>28</v>
      </c>
      <c r="N90" s="48" t="s">
        <v>83</v>
      </c>
      <c r="O90" s="85">
        <v>-13000000</v>
      </c>
      <c r="P90" s="48"/>
      <c r="Q90" s="48" t="s">
        <v>84</v>
      </c>
      <c r="R90" s="73">
        <v>92.285169999999994</v>
      </c>
      <c r="S90" s="65"/>
      <c r="T90" s="65">
        <v>0</v>
      </c>
      <c r="U90" s="48"/>
      <c r="V90" s="73">
        <v>81.883424028899981</v>
      </c>
      <c r="W90" s="73">
        <v>82.126644010785355</v>
      </c>
      <c r="X90" s="85">
        <v>-17407.147626639464</v>
      </c>
      <c r="Y90" s="85">
        <v>-17407.147626639464</v>
      </c>
      <c r="Z90" s="85">
        <v>-17407.147626639464</v>
      </c>
      <c r="AA90" s="65">
        <v>0</v>
      </c>
      <c r="AB90" s="48"/>
      <c r="AC90" s="55" t="s">
        <v>25</v>
      </c>
      <c r="AD90" s="47"/>
      <c r="AE90" s="98">
        <f t="shared" ref="AE90:AE91" si="28">IF(Q90&lt;&gt;"",VLOOKUP(Q90,$AE$1:$AF$11,2,FALSE),"")</f>
        <v>82.328000000000003</v>
      </c>
      <c r="AF90" s="98">
        <f t="shared" ref="AF90:AF91" si="29">IF(AE90&lt;&gt;"",AE90+W90-V90,"")</f>
        <v>82.571219981885378</v>
      </c>
      <c r="AG90" s="99">
        <f t="shared" ref="AG90:AG91" si="30">IF(AF90&lt;&gt;"",X90/(O90/W90+K90),"")</f>
        <v>0.99900935963128712</v>
      </c>
      <c r="AH90" s="100">
        <f t="shared" ref="AH90:AH91" si="31">IF(AF90&lt;&gt;"",(O90/AF90+K90)*AG90,"")</f>
        <v>-16555.72317647309</v>
      </c>
    </row>
    <row r="91" spans="1:34" s="46" customFormat="1" x14ac:dyDescent="0.2">
      <c r="A91" s="49">
        <v>2021</v>
      </c>
      <c r="B91" s="49" t="s">
        <v>85</v>
      </c>
      <c r="C91" s="49">
        <v>505</v>
      </c>
      <c r="D91" s="49" t="s">
        <v>26</v>
      </c>
      <c r="E91" s="61">
        <v>44299</v>
      </c>
      <c r="F91" s="61"/>
      <c r="G91" s="61">
        <v>44515</v>
      </c>
      <c r="H91" s="49" t="s">
        <v>27</v>
      </c>
      <c r="I91" s="49" t="s">
        <v>28</v>
      </c>
      <c r="J91" s="49" t="s">
        <v>29</v>
      </c>
      <c r="K91" s="66">
        <v>531156.58283599396</v>
      </c>
      <c r="L91" s="49" t="s">
        <v>32</v>
      </c>
      <c r="M91" s="49" t="s">
        <v>28</v>
      </c>
      <c r="N91" s="49" t="s">
        <v>83</v>
      </c>
      <c r="O91" s="86">
        <v>-50000000</v>
      </c>
      <c r="P91" s="49"/>
      <c r="Q91" s="49" t="s">
        <v>84</v>
      </c>
      <c r="R91" s="74">
        <v>94.134200000000007</v>
      </c>
      <c r="S91" s="66"/>
      <c r="T91" s="66">
        <v>0</v>
      </c>
      <c r="U91" s="49"/>
      <c r="V91" s="74">
        <v>81.883424028899981</v>
      </c>
      <c r="W91" s="74">
        <v>82.126644010785355</v>
      </c>
      <c r="X91" s="86">
        <v>-77582.303362114893</v>
      </c>
      <c r="Y91" s="86">
        <v>-77582.303362114893</v>
      </c>
      <c r="Z91" s="86">
        <v>-77582.303362114893</v>
      </c>
      <c r="AA91" s="66">
        <v>0</v>
      </c>
      <c r="AB91" s="49"/>
      <c r="AC91" s="56" t="s">
        <v>25</v>
      </c>
      <c r="AD91" s="47"/>
      <c r="AE91" s="98">
        <f t="shared" si="28"/>
        <v>82.328000000000003</v>
      </c>
      <c r="AF91" s="98">
        <f t="shared" si="29"/>
        <v>82.571219981885378</v>
      </c>
      <c r="AG91" s="99">
        <f t="shared" si="30"/>
        <v>0.99900935963131687</v>
      </c>
      <c r="AH91" s="100">
        <f t="shared" si="31"/>
        <v>-74307.59393839816</v>
      </c>
    </row>
    <row r="92" spans="1:34" s="47" customFormat="1" x14ac:dyDescent="0.2">
      <c r="A92" s="50"/>
      <c r="B92" s="50"/>
      <c r="C92" s="50"/>
      <c r="D92" s="50"/>
      <c r="E92" s="62"/>
      <c r="F92" s="62"/>
      <c r="G92" s="62"/>
      <c r="H92" s="50"/>
      <c r="I92" s="50"/>
      <c r="J92" s="50"/>
      <c r="K92" s="67">
        <v>672024.28671517596</v>
      </c>
      <c r="L92" s="50"/>
      <c r="M92" s="50"/>
      <c r="N92" s="50"/>
      <c r="O92" s="87">
        <v>-63000000</v>
      </c>
      <c r="P92" s="50"/>
      <c r="Q92" s="50"/>
      <c r="R92" s="75">
        <v>93.746611908836101</v>
      </c>
      <c r="S92" s="67"/>
      <c r="T92" s="67"/>
      <c r="U92" s="50"/>
      <c r="V92" s="75"/>
      <c r="W92" s="75"/>
      <c r="X92" s="87">
        <v>-94989.450988754354</v>
      </c>
      <c r="Y92" s="87">
        <v>-94989.450988754354</v>
      </c>
      <c r="Z92" s="87">
        <v>-94989.450988754354</v>
      </c>
      <c r="AA92" s="67">
        <v>0</v>
      </c>
      <c r="AB92" s="50"/>
      <c r="AC92" s="57"/>
      <c r="AD92" s="46"/>
      <c r="AE92" s="96"/>
      <c r="AF92" s="96"/>
      <c r="AG92" s="97"/>
      <c r="AH92" s="96"/>
    </row>
    <row r="93" spans="1:34"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c r="AE93" s="96"/>
      <c r="AF93" s="96"/>
      <c r="AG93" s="97"/>
      <c r="AH93" s="96"/>
    </row>
    <row r="94" spans="1:34" s="46" customFormat="1" x14ac:dyDescent="0.2">
      <c r="A94" s="49">
        <v>2022</v>
      </c>
      <c r="B94" s="49" t="s">
        <v>86</v>
      </c>
      <c r="C94" s="49">
        <v>579</v>
      </c>
      <c r="D94" s="49" t="s">
        <v>34</v>
      </c>
      <c r="E94" s="61">
        <v>44452</v>
      </c>
      <c r="F94" s="61"/>
      <c r="G94" s="61">
        <v>44727</v>
      </c>
      <c r="H94" s="49" t="s">
        <v>27</v>
      </c>
      <c r="I94" s="49" t="s">
        <v>28</v>
      </c>
      <c r="J94" s="49" t="s">
        <v>29</v>
      </c>
      <c r="K94" s="66">
        <v>178042.89270231599</v>
      </c>
      <c r="L94" s="49" t="s">
        <v>32</v>
      </c>
      <c r="M94" s="49" t="s">
        <v>28</v>
      </c>
      <c r="N94" s="49" t="s">
        <v>83</v>
      </c>
      <c r="O94" s="86">
        <v>-16190355</v>
      </c>
      <c r="P94" s="49"/>
      <c r="Q94" s="49" t="s">
        <v>84</v>
      </c>
      <c r="R94" s="74">
        <v>90.935137900000001</v>
      </c>
      <c r="S94" s="66"/>
      <c r="T94" s="66">
        <v>0</v>
      </c>
      <c r="U94" s="49"/>
      <c r="V94" s="74">
        <v>81.883424028899981</v>
      </c>
      <c r="W94" s="74">
        <v>86.431784222000715</v>
      </c>
      <c r="X94" s="86">
        <v>-9248.3228456916531</v>
      </c>
      <c r="Y94" s="86">
        <v>-9248.3228456916531</v>
      </c>
      <c r="Z94" s="86">
        <v>-9248.3228456916531</v>
      </c>
      <c r="AA94" s="66">
        <v>0</v>
      </c>
      <c r="AB94" s="49"/>
      <c r="AC94" s="56" t="s">
        <v>25</v>
      </c>
      <c r="AD94" s="47"/>
      <c r="AE94" s="98">
        <f>IF(Q94&lt;&gt;"",VLOOKUP(Q94,$AE$1:$AF$11,2,FALSE),"")</f>
        <v>82.328000000000003</v>
      </c>
      <c r="AF94" s="98">
        <f>IF(AE94&lt;&gt;"",AE94+W94-V94,"")</f>
        <v>86.876360193100737</v>
      </c>
      <c r="AG94" s="99">
        <f>IF(AF94&lt;&gt;"",X94/(O94/W94+K94),"")</f>
        <v>0.99695547371986493</v>
      </c>
      <c r="AH94" s="100">
        <f>IF(AF94&lt;&gt;"",(O94/AF94+K94)*AG94,"")</f>
        <v>-8292.6636922067119</v>
      </c>
    </row>
    <row r="95" spans="1:34" s="47" customFormat="1" x14ac:dyDescent="0.2">
      <c r="A95" s="50"/>
      <c r="B95" s="50"/>
      <c r="C95" s="50"/>
      <c r="D95" s="50"/>
      <c r="E95" s="62"/>
      <c r="F95" s="62"/>
      <c r="G95" s="62"/>
      <c r="H95" s="50"/>
      <c r="I95" s="50"/>
      <c r="J95" s="50"/>
      <c r="K95" s="67">
        <v>178042.89270231599</v>
      </c>
      <c r="L95" s="50"/>
      <c r="M95" s="50"/>
      <c r="N95" s="50"/>
      <c r="O95" s="87">
        <v>-16190355</v>
      </c>
      <c r="P95" s="50"/>
      <c r="Q95" s="50"/>
      <c r="R95" s="75">
        <v>90.935137899999958</v>
      </c>
      <c r="S95" s="67"/>
      <c r="T95" s="67"/>
      <c r="U95" s="50"/>
      <c r="V95" s="75"/>
      <c r="W95" s="75"/>
      <c r="X95" s="87">
        <v>-9248.3228456916531</v>
      </c>
      <c r="Y95" s="87">
        <v>-9248.3228456916531</v>
      </c>
      <c r="Z95" s="87">
        <v>-9248.3228456916531</v>
      </c>
      <c r="AA95" s="67">
        <v>0</v>
      </c>
      <c r="AB95" s="50"/>
      <c r="AC95" s="57"/>
      <c r="AE95" s="96"/>
      <c r="AF95" s="96"/>
      <c r="AG95" s="97"/>
      <c r="AH95" s="96"/>
    </row>
    <row r="96" spans="1:34" s="47" customFormat="1" x14ac:dyDescent="0.2">
      <c r="A96" s="50"/>
      <c r="B96" s="50"/>
      <c r="C96" s="50"/>
      <c r="D96" s="50"/>
      <c r="E96" s="62"/>
      <c r="F96" s="62"/>
      <c r="G96" s="62"/>
      <c r="H96" s="50"/>
      <c r="I96" s="50"/>
      <c r="J96" s="50"/>
      <c r="K96" s="67"/>
      <c r="L96" s="50"/>
      <c r="M96" s="50"/>
      <c r="N96" s="50"/>
      <c r="O96" s="67"/>
      <c r="P96" s="50"/>
      <c r="Q96" s="50"/>
      <c r="R96" s="75"/>
      <c r="S96" s="67"/>
      <c r="T96" s="67"/>
      <c r="U96" s="50"/>
      <c r="V96" s="75"/>
      <c r="W96" s="75"/>
      <c r="X96" s="67"/>
      <c r="Y96" s="67"/>
      <c r="Z96" s="67"/>
      <c r="AA96" s="67"/>
      <c r="AB96" s="50"/>
      <c r="AC96" s="57"/>
      <c r="AE96" s="96"/>
      <c r="AF96" s="96"/>
      <c r="AG96" s="97"/>
      <c r="AH96" s="96"/>
    </row>
    <row r="97" spans="1:34" s="47" customFormat="1" x14ac:dyDescent="0.2">
      <c r="A97" s="50"/>
      <c r="B97" s="50"/>
      <c r="C97" s="50"/>
      <c r="D97" s="50"/>
      <c r="E97" s="62"/>
      <c r="F97" s="62"/>
      <c r="G97" s="62"/>
      <c r="H97" s="50"/>
      <c r="I97" s="50" t="s">
        <v>95</v>
      </c>
      <c r="J97" s="50"/>
      <c r="K97" s="68">
        <v>850067.17941749189</v>
      </c>
      <c r="L97" s="51"/>
      <c r="M97" s="51"/>
      <c r="N97" s="51"/>
      <c r="O97" s="88">
        <v>-79190355</v>
      </c>
      <c r="P97" s="51"/>
      <c r="Q97" s="51"/>
      <c r="R97" s="76">
        <v>93.157760842225613</v>
      </c>
      <c r="S97" s="68"/>
      <c r="T97" s="68"/>
      <c r="U97" s="51"/>
      <c r="V97" s="76"/>
      <c r="W97" s="76"/>
      <c r="X97" s="88">
        <v>-104237.77383444601</v>
      </c>
      <c r="Y97" s="88">
        <v>-104237.77383444601</v>
      </c>
      <c r="Z97" s="88">
        <v>-104237.77383444601</v>
      </c>
      <c r="AA97" s="68">
        <v>0</v>
      </c>
      <c r="AB97" s="51"/>
      <c r="AC97" s="57"/>
      <c r="AD97" s="46"/>
      <c r="AE97" s="96"/>
      <c r="AF97" s="96"/>
      <c r="AG97" s="97"/>
      <c r="AH97" s="101">
        <f>SUM(AH90:AH94)</f>
        <v>-99155.980807077969</v>
      </c>
    </row>
    <row r="98" spans="1:34"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c r="AE98" s="96"/>
      <c r="AF98" s="96"/>
      <c r="AG98" s="97"/>
      <c r="AH98" s="96"/>
    </row>
    <row r="99" spans="1:34" s="46" customFormat="1" x14ac:dyDescent="0.2">
      <c r="A99" s="49">
        <v>2021</v>
      </c>
      <c r="B99" s="49" t="s">
        <v>87</v>
      </c>
      <c r="C99" s="49">
        <v>545</v>
      </c>
      <c r="D99" s="49" t="s">
        <v>34</v>
      </c>
      <c r="E99" s="61">
        <v>44361</v>
      </c>
      <c r="F99" s="61"/>
      <c r="G99" s="61">
        <v>44515</v>
      </c>
      <c r="H99" s="49" t="s">
        <v>27</v>
      </c>
      <c r="I99" s="49" t="s">
        <v>28</v>
      </c>
      <c r="J99" s="49" t="s">
        <v>29</v>
      </c>
      <c r="K99" s="66">
        <v>433948.94156753499</v>
      </c>
      <c r="L99" s="49" t="s">
        <v>32</v>
      </c>
      <c r="M99" s="49" t="s">
        <v>28</v>
      </c>
      <c r="N99" s="49" t="s">
        <v>88</v>
      </c>
      <c r="O99" s="86">
        <v>-700000</v>
      </c>
      <c r="P99" s="49"/>
      <c r="Q99" s="49" t="s">
        <v>89</v>
      </c>
      <c r="R99" s="74">
        <v>1.6130930000000001</v>
      </c>
      <c r="S99" s="66"/>
      <c r="T99" s="66">
        <v>0</v>
      </c>
      <c r="U99" s="49"/>
      <c r="V99" s="74">
        <v>1.5590066205999997</v>
      </c>
      <c r="W99" s="74">
        <v>1.5594086560915164</v>
      </c>
      <c r="X99" s="86">
        <v>-14941.176400460943</v>
      </c>
      <c r="Y99" s="86">
        <v>-14941.176400460943</v>
      </c>
      <c r="Z99" s="86">
        <v>-14941.176400460943</v>
      </c>
      <c r="AA99" s="66">
        <v>0</v>
      </c>
      <c r="AB99" s="49"/>
      <c r="AC99" s="56" t="s">
        <v>25</v>
      </c>
      <c r="AD99" s="47"/>
      <c r="AE99" s="98">
        <f>IF(Q99&lt;&gt;"",VLOOKUP(Q99,$AE$1:$AF$11,2,FALSE),"")</f>
        <v>1.5676000000000001</v>
      </c>
      <c r="AF99" s="98">
        <f>IF(AE99&lt;&gt;"",AE99+W99-V99,"")</f>
        <v>1.5680020354915165</v>
      </c>
      <c r="AG99" s="99">
        <f>IF(AF99&lt;&gt;"",X99/(O99/W99+K99),"")</f>
        <v>1.0001345963973203</v>
      </c>
      <c r="AH99" s="100">
        <f>IF(AF99&lt;&gt;"",(O99/AF99+K99)*AG99,"")</f>
        <v>-12480.729967943093</v>
      </c>
    </row>
    <row r="100" spans="1:34" s="47" customFormat="1" x14ac:dyDescent="0.2">
      <c r="A100" s="50"/>
      <c r="B100" s="50"/>
      <c r="C100" s="50"/>
      <c r="D100" s="50"/>
      <c r="E100" s="62"/>
      <c r="F100" s="62"/>
      <c r="G100" s="62"/>
      <c r="H100" s="50"/>
      <c r="I100" s="50"/>
      <c r="J100" s="50"/>
      <c r="K100" s="67">
        <v>433948.94156753499</v>
      </c>
      <c r="L100" s="50"/>
      <c r="M100" s="50"/>
      <c r="N100" s="50"/>
      <c r="O100" s="87">
        <v>-700000</v>
      </c>
      <c r="P100" s="50"/>
      <c r="Q100" s="50"/>
      <c r="R100" s="75">
        <v>1.6130930000000006</v>
      </c>
      <c r="S100" s="67"/>
      <c r="T100" s="67"/>
      <c r="U100" s="50"/>
      <c r="V100" s="75"/>
      <c r="W100" s="75"/>
      <c r="X100" s="87">
        <v>-14941.176400460943</v>
      </c>
      <c r="Y100" s="87">
        <v>-14941.176400460943</v>
      </c>
      <c r="Z100" s="87">
        <v>-14941.176400460943</v>
      </c>
      <c r="AA100" s="67">
        <v>0</v>
      </c>
      <c r="AB100" s="50"/>
      <c r="AC100" s="57"/>
      <c r="AE100" s="96"/>
      <c r="AF100" s="96"/>
      <c r="AG100" s="97"/>
      <c r="AH100" s="96"/>
    </row>
    <row r="101" spans="1:34" s="47" customFormat="1" x14ac:dyDescent="0.2">
      <c r="A101" s="50"/>
      <c r="B101" s="50"/>
      <c r="C101" s="50"/>
      <c r="D101" s="50"/>
      <c r="E101" s="62"/>
      <c r="F101" s="62"/>
      <c r="G101" s="62"/>
      <c r="H101" s="50"/>
      <c r="I101" s="50"/>
      <c r="J101" s="50"/>
      <c r="K101" s="67"/>
      <c r="L101" s="50"/>
      <c r="M101" s="50"/>
      <c r="N101" s="50"/>
      <c r="O101" s="67"/>
      <c r="P101" s="50"/>
      <c r="Q101" s="50"/>
      <c r="R101" s="75"/>
      <c r="S101" s="67"/>
      <c r="T101" s="67"/>
      <c r="U101" s="50"/>
      <c r="V101" s="75"/>
      <c r="W101" s="75"/>
      <c r="X101" s="67"/>
      <c r="Y101" s="67"/>
      <c r="Z101" s="67"/>
      <c r="AA101" s="67"/>
      <c r="AB101" s="50"/>
      <c r="AC101" s="57"/>
      <c r="AE101" s="96"/>
      <c r="AF101" s="96"/>
      <c r="AG101" s="97"/>
      <c r="AH101" s="96"/>
    </row>
    <row r="102" spans="1:34" s="47" customFormat="1" x14ac:dyDescent="0.2">
      <c r="A102" s="50"/>
      <c r="B102" s="50"/>
      <c r="C102" s="50"/>
      <c r="D102" s="50"/>
      <c r="E102" s="62"/>
      <c r="F102" s="62"/>
      <c r="G102" s="62"/>
      <c r="H102" s="50"/>
      <c r="I102" s="50" t="s">
        <v>96</v>
      </c>
      <c r="J102" s="50"/>
      <c r="K102" s="68">
        <v>433948.94156753499</v>
      </c>
      <c r="L102" s="51"/>
      <c r="M102" s="51"/>
      <c r="N102" s="51"/>
      <c r="O102" s="88">
        <v>-700000</v>
      </c>
      <c r="P102" s="51"/>
      <c r="Q102" s="51"/>
      <c r="R102" s="76">
        <v>1.6130930000000006</v>
      </c>
      <c r="S102" s="68"/>
      <c r="T102" s="68"/>
      <c r="U102" s="51"/>
      <c r="V102" s="76"/>
      <c r="W102" s="76"/>
      <c r="X102" s="88">
        <v>-14941.176400460943</v>
      </c>
      <c r="Y102" s="88">
        <v>-14941.176400460943</v>
      </c>
      <c r="Z102" s="88">
        <v>-14941.176400460943</v>
      </c>
      <c r="AA102" s="68">
        <v>0</v>
      </c>
      <c r="AB102" s="51"/>
      <c r="AC102" s="57"/>
      <c r="AE102" s="96"/>
      <c r="AF102" s="96"/>
      <c r="AG102" s="97"/>
      <c r="AH102" s="101">
        <f>SUM(AH99)</f>
        <v>-12480.729967943093</v>
      </c>
    </row>
    <row r="103" spans="1:34" s="47" customFormat="1" x14ac:dyDescent="0.2">
      <c r="A103" s="50"/>
      <c r="B103" s="50"/>
      <c r="C103" s="50"/>
      <c r="D103" s="50"/>
      <c r="E103" s="62"/>
      <c r="F103" s="62"/>
      <c r="G103" s="62"/>
      <c r="H103" s="50"/>
      <c r="I103" s="50"/>
      <c r="J103" s="50"/>
      <c r="K103" s="67"/>
      <c r="L103" s="50"/>
      <c r="M103" s="50"/>
      <c r="N103" s="50"/>
      <c r="O103" s="67"/>
      <c r="P103" s="50"/>
      <c r="Q103" s="50"/>
      <c r="R103" s="75"/>
      <c r="S103" s="67"/>
      <c r="T103" s="67"/>
      <c r="U103" s="50"/>
      <c r="V103" s="75"/>
      <c r="W103" s="75"/>
      <c r="X103" s="67"/>
      <c r="Y103" s="67"/>
      <c r="Z103" s="67"/>
      <c r="AA103" s="67"/>
      <c r="AB103" s="50"/>
      <c r="AC103" s="57"/>
      <c r="AD103"/>
      <c r="AE103" s="96"/>
      <c r="AF103" s="96"/>
      <c r="AG103" s="97"/>
      <c r="AH103" s="96"/>
    </row>
    <row r="104" spans="1:34" s="47" customFormat="1" x14ac:dyDescent="0.2">
      <c r="A104" s="52"/>
      <c r="B104" s="52"/>
      <c r="C104" s="52"/>
      <c r="D104" s="52"/>
      <c r="E104" s="63"/>
      <c r="F104" s="63"/>
      <c r="G104" s="63"/>
      <c r="H104" s="52"/>
      <c r="I104" s="52"/>
      <c r="J104" s="52"/>
      <c r="K104" s="69"/>
      <c r="L104" s="52"/>
      <c r="M104" s="52"/>
      <c r="N104" s="52"/>
      <c r="O104" s="69"/>
      <c r="P104" s="52"/>
      <c r="Q104" s="52"/>
      <c r="R104" s="80" t="s">
        <v>97</v>
      </c>
      <c r="S104" s="69"/>
      <c r="T104" s="69"/>
      <c r="U104" s="52"/>
      <c r="V104" s="76"/>
      <c r="W104" s="76"/>
      <c r="X104" s="88">
        <v>-6488836.2478585616</v>
      </c>
      <c r="Y104" s="88">
        <v>-6488836.2478585616</v>
      </c>
      <c r="Z104" s="88">
        <v>-6488836.2478585616</v>
      </c>
      <c r="AA104" s="68">
        <v>3.637978807091713E-12</v>
      </c>
      <c r="AB104" s="51"/>
      <c r="AC104" s="58"/>
      <c r="AD104"/>
      <c r="AE104" s="96"/>
      <c r="AF104" s="96"/>
      <c r="AG104" s="97"/>
      <c r="AH104" s="101">
        <f>+AH28+AH45+AH58+AH67+AH72+AH88+AH97+AH102</f>
        <v>-5804571.8701503947</v>
      </c>
    </row>
    <row r="105" spans="1:34" x14ac:dyDescent="0.2">
      <c r="A105" s="53"/>
      <c r="B105" s="53"/>
      <c r="C105" s="53"/>
      <c r="D105" s="53"/>
      <c r="E105" s="59"/>
      <c r="F105" s="59"/>
      <c r="G105" s="59"/>
      <c r="H105" s="53"/>
      <c r="I105" s="53"/>
      <c r="J105" s="53"/>
      <c r="K105" s="64"/>
      <c r="L105" s="53"/>
      <c r="M105" s="53"/>
      <c r="N105" s="53"/>
      <c r="O105" s="64"/>
      <c r="P105" s="53"/>
      <c r="Q105" s="53"/>
      <c r="R105" s="72"/>
      <c r="S105" s="64"/>
      <c r="T105" s="64"/>
      <c r="U105" s="53"/>
      <c r="V105" s="72"/>
      <c r="W105" s="72"/>
      <c r="X105" s="64"/>
      <c r="Y105" s="64"/>
      <c r="Z105" s="64"/>
      <c r="AA105" s="64"/>
      <c r="AB105" s="53"/>
      <c r="AC105" s="54"/>
    </row>
    <row r="106" spans="1:34" x14ac:dyDescent="0.2">
      <c r="D106"/>
      <c r="P106"/>
      <c r="R106" s="77"/>
      <c r="S106" s="40"/>
      <c r="T106" s="40"/>
      <c r="AC106" s="32"/>
    </row>
    <row r="107" spans="1:34" x14ac:dyDescent="0.2">
      <c r="D107"/>
      <c r="P107"/>
      <c r="R107" s="77"/>
      <c r="S107" s="40"/>
      <c r="T107" s="40"/>
      <c r="AC107" s="32"/>
    </row>
    <row r="108" spans="1:34" x14ac:dyDescent="0.2">
      <c r="D108"/>
      <c r="P108"/>
      <c r="R108" s="77"/>
      <c r="S108" s="40"/>
      <c r="T108" s="40"/>
      <c r="AC108" s="32"/>
    </row>
    <row r="109" spans="1:34" x14ac:dyDescent="0.2">
      <c r="D109"/>
      <c r="P109"/>
      <c r="R109" s="77"/>
      <c r="S109" s="40"/>
      <c r="T109" s="40"/>
      <c r="AC109" s="32"/>
    </row>
    <row r="110" spans="1:34" x14ac:dyDescent="0.2">
      <c r="D110"/>
      <c r="P110"/>
      <c r="R110" s="77"/>
      <c r="S110" s="40"/>
      <c r="T110" s="40"/>
      <c r="AC110" s="32"/>
    </row>
    <row r="111" spans="1:34" x14ac:dyDescent="0.2">
      <c r="D111"/>
      <c r="P111"/>
      <c r="R111" s="77"/>
      <c r="S111" s="40"/>
      <c r="T111" s="40"/>
      <c r="AC111" s="32"/>
    </row>
    <row r="112" spans="1:34"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D1015"/>
      <c r="P1015"/>
      <c r="R1015" s="77"/>
      <c r="S1015" s="40"/>
      <c r="T1015" s="40"/>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row r="100016" spans="29:29" x14ac:dyDescent="0.2">
      <c r="AC100016" s="32"/>
    </row>
  </sheetData>
  <mergeCells count="26">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 ref="I13:I15"/>
    <mergeCell ref="N13:O15"/>
    <mergeCell ref="G13:G15"/>
    <mergeCell ref="L13:L15"/>
    <mergeCell ref="M13:M15"/>
    <mergeCell ref="P13:P15"/>
    <mergeCell ref="AF13:AF15"/>
    <mergeCell ref="AG13:AG15"/>
    <mergeCell ref="AH13:AH15"/>
    <mergeCell ref="AE13:AE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9" t="s">
        <v>22</v>
      </c>
      <c r="B2" s="130"/>
      <c r="C2" s="130"/>
      <c r="D2" s="26"/>
      <c r="E2" s="26"/>
      <c r="F2" s="25"/>
      <c r="G2" s="27"/>
      <c r="H2" s="27"/>
      <c r="I2" s="27"/>
      <c r="J2" s="27"/>
    </row>
    <row r="3" spans="1:10" s="7" customFormat="1" ht="15.75" x14ac:dyDescent="0.25">
      <c r="A3" s="131"/>
      <c r="B3" s="131"/>
      <c r="C3" s="131"/>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2021-11-11T15:53:33Z</dcterms:modified>
</cp:coreProperties>
</file>