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ius-Interne\Clients\TerresDuSud\Rapports divers\"/>
    </mc:Choice>
  </mc:AlternateContent>
  <xr:revisionPtr revIDLastSave="0" documentId="13_ncr:1_{1DFE1035-631F-4D93-8CC6-4C9CF792BA8C}" xr6:coauthVersionLast="47" xr6:coauthVersionMax="47" xr10:uidLastSave="{00000000-0000-0000-0000-000000000000}"/>
  <bookViews>
    <workbookView xWindow="28680" yWindow="-120" windowWidth="29040" windowHeight="15720" xr2:uid="{96B8FF79-9EF8-451F-A3F6-C6CBEFF795B2}"/>
  </bookViews>
  <sheets>
    <sheet name="Feuil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33" i="1" l="1"/>
  <c r="V19" i="1"/>
  <c r="T35" i="1"/>
  <c r="T34" i="1"/>
  <c r="T33" i="1"/>
  <c r="T32" i="1"/>
  <c r="T37" i="1" s="1"/>
  <c r="T30" i="1"/>
  <c r="T28" i="1"/>
  <c r="T27" i="1"/>
  <c r="T26" i="1"/>
  <c r="T25" i="1"/>
  <c r="T14" i="1"/>
  <c r="T13" i="1"/>
  <c r="T12" i="1"/>
  <c r="T11" i="1"/>
  <c r="T7" i="1"/>
  <c r="T6" i="1"/>
  <c r="T9" i="1" s="1"/>
  <c r="Q35" i="1"/>
  <c r="Q34" i="1"/>
  <c r="Q37" i="1" s="1"/>
  <c r="Q33" i="1"/>
  <c r="Q32" i="1"/>
  <c r="Q28" i="1"/>
  <c r="V28" i="1" s="1"/>
  <c r="Q27" i="1"/>
  <c r="Q26" i="1"/>
  <c r="Q25" i="1"/>
  <c r="Q21" i="1"/>
  <c r="Q20" i="1"/>
  <c r="Q19" i="1"/>
  <c r="Q18" i="1"/>
  <c r="Q14" i="1"/>
  <c r="V14" i="1" s="1"/>
  <c r="Q13" i="1"/>
  <c r="Q12" i="1"/>
  <c r="Q11" i="1"/>
  <c r="Q7" i="1"/>
  <c r="Q6" i="1"/>
  <c r="N35" i="1"/>
  <c r="N34" i="1"/>
  <c r="N33" i="1"/>
  <c r="N32" i="1"/>
  <c r="N28" i="1"/>
  <c r="N27" i="1"/>
  <c r="N26" i="1"/>
  <c r="N25" i="1"/>
  <c r="N21" i="1"/>
  <c r="N20" i="1"/>
  <c r="N19" i="1"/>
  <c r="N18" i="1"/>
  <c r="N14" i="1"/>
  <c r="N13" i="1"/>
  <c r="N12" i="1"/>
  <c r="N11" i="1"/>
  <c r="K35" i="1"/>
  <c r="K34" i="1"/>
  <c r="K33" i="1"/>
  <c r="K32" i="1"/>
  <c r="K37" i="1" s="1"/>
  <c r="K28" i="1"/>
  <c r="K27" i="1"/>
  <c r="K26" i="1"/>
  <c r="K25" i="1"/>
  <c r="K21" i="1"/>
  <c r="K20" i="1"/>
  <c r="K19" i="1"/>
  <c r="K18" i="1"/>
  <c r="K14" i="1"/>
  <c r="K13" i="1"/>
  <c r="K12" i="1"/>
  <c r="K11" i="1"/>
  <c r="H35" i="1"/>
  <c r="V35" i="1" s="1"/>
  <c r="H34" i="1"/>
  <c r="V34" i="1" s="1"/>
  <c r="H33" i="1"/>
  <c r="H32" i="1"/>
  <c r="V32" i="1" s="1"/>
  <c r="H28" i="1"/>
  <c r="H27" i="1"/>
  <c r="V27" i="1" s="1"/>
  <c r="H26" i="1"/>
  <c r="V26" i="1" s="1"/>
  <c r="H25" i="1"/>
  <c r="V25" i="1" s="1"/>
  <c r="H21" i="1"/>
  <c r="V21" i="1" s="1"/>
  <c r="H20" i="1"/>
  <c r="V20" i="1" s="1"/>
  <c r="H19" i="1"/>
  <c r="H18" i="1"/>
  <c r="V18" i="1" s="1"/>
  <c r="H12" i="1"/>
  <c r="H13" i="1"/>
  <c r="H14" i="1"/>
  <c r="H11" i="1"/>
  <c r="N7" i="1"/>
  <c r="N6" i="1"/>
  <c r="N9" i="1" s="1"/>
  <c r="K7" i="1"/>
  <c r="K6" i="1"/>
  <c r="K9" i="1" s="1"/>
  <c r="H7" i="1"/>
  <c r="H6" i="1"/>
  <c r="K23" i="1" l="1"/>
  <c r="N23" i="1"/>
  <c r="N37" i="1"/>
  <c r="V13" i="1"/>
  <c r="H23" i="1"/>
  <c r="T16" i="1"/>
  <c r="V11" i="1"/>
  <c r="Q9" i="1"/>
  <c r="V6" i="1"/>
  <c r="V9" i="1" s="1"/>
  <c r="V12" i="1"/>
  <c r="V7" i="1"/>
  <c r="T39" i="1"/>
  <c r="H9" i="1"/>
  <c r="K16" i="1"/>
  <c r="Q16" i="1"/>
  <c r="Q39" i="1" s="1"/>
  <c r="K30" i="1"/>
  <c r="N30" i="1"/>
  <c r="Q30" i="1"/>
  <c r="N16" i="1"/>
  <c r="N39" i="1" s="1"/>
  <c r="H30" i="1"/>
  <c r="V16" i="1"/>
  <c r="Q23" i="1"/>
  <c r="V37" i="1"/>
  <c r="H16" i="1"/>
  <c r="H37" i="1"/>
  <c r="V30" i="1"/>
  <c r="K39" i="1" l="1"/>
  <c r="H39" i="1"/>
  <c r="V23" i="1"/>
  <c r="V39" i="1" s="1"/>
  <c r="X25" i="1" l="1"/>
  <c r="X26" i="1"/>
  <c r="X21" i="1"/>
  <c r="X19" i="1"/>
  <c r="X18" i="1"/>
  <c r="X6" i="1"/>
  <c r="X20" i="1"/>
  <c r="X14" i="1"/>
  <c r="X13" i="1"/>
  <c r="X12" i="1"/>
  <c r="X35" i="1"/>
  <c r="X7" i="1"/>
  <c r="X34" i="1"/>
  <c r="X33" i="1"/>
  <c r="X32" i="1"/>
  <c r="X28" i="1"/>
  <c r="X11" i="1"/>
  <c r="X27" i="1"/>
</calcChain>
</file>

<file path=xl/sharedStrings.xml><?xml version="1.0" encoding="utf-8"?>
<sst xmlns="http://schemas.openxmlformats.org/spreadsheetml/2006/main" count="31" uniqueCount="23">
  <si>
    <t>Fixing</t>
  </si>
  <si>
    <t>Début</t>
  </si>
  <si>
    <t>Fin</t>
  </si>
  <si>
    <t>Paiement</t>
  </si>
  <si>
    <t>Notionnel</t>
  </si>
  <si>
    <t>Prime à payer - LCL 1</t>
  </si>
  <si>
    <t>Prime à payer - CIC</t>
  </si>
  <si>
    <t>Prime à payer - LCL 2</t>
  </si>
  <si>
    <t>Prime à payer - Arkéa</t>
  </si>
  <si>
    <t>Primes à payer - Total</t>
  </si>
  <si>
    <t>Restant à payer en cas de débouclement</t>
  </si>
  <si>
    <t>Prime lissée - LCL 1</t>
  </si>
  <si>
    <t>Total à payer</t>
  </si>
  <si>
    <t>Prime lissée - CIC</t>
  </si>
  <si>
    <t>Prime lissée - LCL 2</t>
  </si>
  <si>
    <t>Prime lissée - Arkéa</t>
  </si>
  <si>
    <t>Année 2022</t>
  </si>
  <si>
    <t>Année 2023</t>
  </si>
  <si>
    <t>Année 2024</t>
  </si>
  <si>
    <t>Année 2025</t>
  </si>
  <si>
    <t>Année 2026</t>
  </si>
  <si>
    <t>Prime à payer - Natixis</t>
  </si>
  <si>
    <t>Prime lissée - Natixis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</si>
</sst>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00%"/>
    <numFmt numFmtId="166" formatCode="_ [$€-2]\ * #,##0.000000_ ;_ [$€-2]\ * \-#,##0.000000_ ;_ [$€-2]\ * &quot;-&quot;??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5" fillId="0" borderId="0" xfId="0" applyFont="1"/>
    <xf numFmtId="14" fontId="4" fillId="2" borderId="3" xfId="0" applyNumberFormat="1" applyFont="1" applyFill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4" fontId="4" fillId="2" borderId="3" xfId="0" applyNumberFormat="1" applyFont="1" applyFill="1" applyBorder="1"/>
    <xf numFmtId="165" fontId="0" fillId="0" borderId="3" xfId="2" applyNumberFormat="1" applyFont="1" applyBorder="1" applyAlignment="1">
      <alignment horizontal="center"/>
    </xf>
    <xf numFmtId="166" fontId="0" fillId="0" borderId="0" xfId="0" applyNumberForma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2A6D-058D-4B4F-ADB9-F8912F9D4B93}">
  <dimension ref="B1:X45"/>
  <sheetViews>
    <sheetView tabSelected="1" workbookViewId="0"/>
  </sheetViews>
  <sheetFormatPr baseColWidth="10" defaultRowHeight="15" x14ac:dyDescent="0.25"/>
  <cols>
    <col min="2" max="2" width="12.42578125" bestFit="1" customWidth="1"/>
    <col min="3" max="3" width="22.42578125" customWidth="1"/>
    <col min="4" max="5" width="12.42578125" bestFit="1" customWidth="1"/>
    <col min="6" max="6" width="1.28515625" customWidth="1"/>
    <col min="7" max="7" width="14.7109375" customWidth="1"/>
    <col min="8" max="8" width="23.7109375" bestFit="1" customWidth="1"/>
    <col min="9" max="9" width="1.28515625" customWidth="1"/>
    <col min="10" max="10" width="14.7109375" customWidth="1"/>
    <col min="11" max="11" width="23.7109375" bestFit="1" customWidth="1"/>
    <col min="12" max="12" width="1.28515625" customWidth="1"/>
    <col min="13" max="13" width="14.7109375" customWidth="1"/>
    <col min="14" max="14" width="23.7109375" bestFit="1" customWidth="1"/>
    <col min="15" max="15" width="1.28515625" customWidth="1"/>
    <col min="16" max="16" width="14.7109375" customWidth="1"/>
    <col min="17" max="17" width="23.7109375" bestFit="1" customWidth="1"/>
    <col min="18" max="18" width="1.28515625" customWidth="1"/>
    <col min="19" max="19" width="14.7109375" customWidth="1"/>
    <col min="20" max="20" width="23.7109375" bestFit="1" customWidth="1"/>
    <col min="21" max="21" width="1.28515625" customWidth="1"/>
    <col min="22" max="22" width="23.7109375" bestFit="1" customWidth="1"/>
    <col min="23" max="23" width="1.28515625" customWidth="1"/>
    <col min="24" max="24" width="14.7109375" customWidth="1"/>
  </cols>
  <sheetData>
    <row r="1" spans="2:24" ht="36" x14ac:dyDescent="0.5500000000000000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4" spans="2:24" x14ac:dyDescent="0.25">
      <c r="B4" s="10" t="s">
        <v>0</v>
      </c>
      <c r="C4" s="10" t="s">
        <v>1</v>
      </c>
      <c r="D4" s="10" t="s">
        <v>2</v>
      </c>
      <c r="E4" s="10" t="s">
        <v>3</v>
      </c>
      <c r="G4" s="10" t="s">
        <v>4</v>
      </c>
      <c r="H4" s="10" t="s">
        <v>5</v>
      </c>
      <c r="J4" s="10" t="s">
        <v>4</v>
      </c>
      <c r="K4" s="10" t="s">
        <v>6</v>
      </c>
      <c r="M4" s="10" t="s">
        <v>4</v>
      </c>
      <c r="N4" s="10" t="s">
        <v>7</v>
      </c>
      <c r="P4" s="10" t="s">
        <v>4</v>
      </c>
      <c r="Q4" s="10" t="s">
        <v>8</v>
      </c>
      <c r="S4" s="10" t="s">
        <v>4</v>
      </c>
      <c r="T4" s="10" t="s">
        <v>21</v>
      </c>
      <c r="V4" s="10" t="s">
        <v>9</v>
      </c>
      <c r="X4" s="10" t="s">
        <v>10</v>
      </c>
    </row>
    <row r="5" spans="2:24" x14ac:dyDescent="0.25">
      <c r="B5" s="11"/>
      <c r="C5" s="11"/>
      <c r="D5" s="11"/>
      <c r="E5" s="11"/>
      <c r="G5" s="11"/>
      <c r="H5" s="11"/>
      <c r="J5" s="11"/>
      <c r="K5" s="11"/>
      <c r="M5" s="11"/>
      <c r="N5" s="11"/>
      <c r="P5" s="11"/>
      <c r="Q5" s="11"/>
      <c r="S5" s="11"/>
      <c r="T5" s="11"/>
      <c r="V5" s="11"/>
      <c r="X5" s="11"/>
    </row>
    <row r="6" spans="2:24" x14ac:dyDescent="0.25">
      <c r="B6" s="2">
        <v>44740</v>
      </c>
      <c r="C6" s="2">
        <v>44742</v>
      </c>
      <c r="D6" s="2">
        <v>44834</v>
      </c>
      <c r="E6" s="2">
        <v>44834</v>
      </c>
      <c r="G6" s="3">
        <v>10000000</v>
      </c>
      <c r="H6" s="3">
        <f>($D6-$C6)/360*G6*$D$39</f>
        <v>19626.666666666668</v>
      </c>
      <c r="J6" s="3">
        <v>10000000</v>
      </c>
      <c r="K6" s="3">
        <f>($D6-$C6)/360*J6*$D$40</f>
        <v>21275</v>
      </c>
      <c r="M6" s="3">
        <v>10000000</v>
      </c>
      <c r="N6" s="3">
        <f>($D6-$C6)/360*M6*$D$41</f>
        <v>33350</v>
      </c>
      <c r="P6" s="3">
        <v>0</v>
      </c>
      <c r="Q6" s="3">
        <f>($D6-$C6)/360*P6*$D$42</f>
        <v>0</v>
      </c>
      <c r="S6" s="3">
        <v>0</v>
      </c>
      <c r="T6" s="3">
        <f>($D6-$C6)/360*S6*$D$42</f>
        <v>0</v>
      </c>
      <c r="V6" s="3">
        <f>+H6+K6+N6+Q6+T6</f>
        <v>74251.666666666672</v>
      </c>
      <c r="X6" s="3">
        <f>-V$39+SUM(V6)</f>
        <v>-1591755.9722222222</v>
      </c>
    </row>
    <row r="7" spans="2:24" x14ac:dyDescent="0.25">
      <c r="B7" s="2">
        <v>44832</v>
      </c>
      <c r="C7" s="2">
        <v>44834</v>
      </c>
      <c r="D7" s="2">
        <v>44925</v>
      </c>
      <c r="E7" s="2">
        <v>44925</v>
      </c>
      <c r="G7" s="3">
        <v>10000000</v>
      </c>
      <c r="H7" s="3">
        <f>($D7-$C7)/360*G7*$D$39</f>
        <v>19413.333333333332</v>
      </c>
      <c r="J7" s="3">
        <v>10000000</v>
      </c>
      <c r="K7" s="3">
        <f>($D7-$C7)/360*J7*$D$40</f>
        <v>21043.75</v>
      </c>
      <c r="M7" s="3">
        <v>10000000</v>
      </c>
      <c r="N7" s="3">
        <f>($D7-$C7)/360*M7*$D$41</f>
        <v>32987.5</v>
      </c>
      <c r="P7" s="3">
        <v>0</v>
      </c>
      <c r="Q7" s="3">
        <f>($D7-$C7)/360*P7*$D$42</f>
        <v>0</v>
      </c>
      <c r="S7" s="3">
        <v>0</v>
      </c>
      <c r="T7" s="3">
        <f>($D7-$C7)/360*S7*$D$42</f>
        <v>0</v>
      </c>
      <c r="V7" s="3">
        <f>+H7+K7+N7+Q7+T7</f>
        <v>73444.583333333328</v>
      </c>
      <c r="X7" s="3">
        <f>-V$39+SUM(V6:V7)</f>
        <v>-1518311.388888889</v>
      </c>
    </row>
    <row r="8" spans="2:24" ht="5.0999999999999996" customHeight="1" x14ac:dyDescent="0.25"/>
    <row r="9" spans="2:24" x14ac:dyDescent="0.25">
      <c r="B9" s="7" t="s">
        <v>16</v>
      </c>
      <c r="C9" s="8"/>
      <c r="D9" s="8"/>
      <c r="E9" s="9"/>
      <c r="H9" s="3">
        <f>SUM(H6:H7)</f>
        <v>39040</v>
      </c>
      <c r="K9" s="3">
        <f>SUM(K6:K7)</f>
        <v>42318.75</v>
      </c>
      <c r="N9" s="3">
        <f>SUM(N6:N7)</f>
        <v>66337.5</v>
      </c>
      <c r="Q9" s="3">
        <f>SUM(Q6:Q7)</f>
        <v>0</v>
      </c>
      <c r="T9" s="3">
        <f>SUM(T6:T7)</f>
        <v>0</v>
      </c>
      <c r="V9" s="3">
        <f>SUM(V6:V7)</f>
        <v>147696.25</v>
      </c>
    </row>
    <row r="11" spans="2:24" x14ac:dyDescent="0.25">
      <c r="B11" s="2">
        <v>44923</v>
      </c>
      <c r="C11" s="2">
        <v>44925</v>
      </c>
      <c r="D11" s="2">
        <v>45016</v>
      </c>
      <c r="E11" s="2">
        <v>45016</v>
      </c>
      <c r="G11" s="3">
        <v>10000000</v>
      </c>
      <c r="H11" s="3">
        <f>($D11-$C11)/360*G11*$D$39</f>
        <v>19413.333333333332</v>
      </c>
      <c r="J11" s="3">
        <v>10000000</v>
      </c>
      <c r="K11" s="3">
        <f t="shared" ref="K11:K14" si="0">($D11-$C11)/360*J11*$D$40</f>
        <v>21043.75</v>
      </c>
      <c r="M11" s="3">
        <v>10000000</v>
      </c>
      <c r="N11" s="3">
        <f t="shared" ref="N11:N14" si="1">($D11-$C11)/360*M11*$D$41</f>
        <v>32987.5</v>
      </c>
      <c r="P11" s="3">
        <v>0</v>
      </c>
      <c r="Q11" s="3">
        <f t="shared" ref="Q11:Q14" si="2">($D11-$C11)/360*P11*$D$42</f>
        <v>0</v>
      </c>
      <c r="S11" s="3">
        <v>0</v>
      </c>
      <c r="T11" s="3">
        <f t="shared" ref="T11:T14" si="3">($D11-$C11)/360*S11*$D$42</f>
        <v>0</v>
      </c>
      <c r="V11" s="3">
        <f>+H11+K11+N11+Q11+T11</f>
        <v>73444.583333333328</v>
      </c>
      <c r="X11" s="3">
        <f>-V$39+SUM(V6:V7,V11)</f>
        <v>-1444866.8055555557</v>
      </c>
    </row>
    <row r="12" spans="2:24" x14ac:dyDescent="0.25">
      <c r="B12" s="2">
        <v>45014</v>
      </c>
      <c r="C12" s="2">
        <v>45016</v>
      </c>
      <c r="D12" s="2">
        <v>45107</v>
      </c>
      <c r="E12" s="2">
        <v>45107</v>
      </c>
      <c r="G12" s="3">
        <v>10000000</v>
      </c>
      <c r="H12" s="3">
        <f t="shared" ref="H12:H14" si="4">($D12-$C12)/360*G12*$D$39</f>
        <v>19413.333333333332</v>
      </c>
      <c r="J12" s="3">
        <v>10000000</v>
      </c>
      <c r="K12" s="3">
        <f t="shared" si="0"/>
        <v>21043.75</v>
      </c>
      <c r="M12" s="3">
        <v>10000000</v>
      </c>
      <c r="N12" s="3">
        <f t="shared" si="1"/>
        <v>32987.5</v>
      </c>
      <c r="P12" s="3">
        <v>0</v>
      </c>
      <c r="Q12" s="3">
        <f t="shared" si="2"/>
        <v>0</v>
      </c>
      <c r="S12" s="3">
        <v>0</v>
      </c>
      <c r="T12" s="3">
        <f t="shared" si="3"/>
        <v>0</v>
      </c>
      <c r="V12" s="3">
        <f t="shared" ref="V12:V14" si="5">+H12+K12+N12+Q12+T12</f>
        <v>73444.583333333328</v>
      </c>
      <c r="X12" s="3">
        <f>-V$39+SUM(V6:V7,V11:V12)</f>
        <v>-1371422.2222222225</v>
      </c>
    </row>
    <row r="13" spans="2:24" x14ac:dyDescent="0.25">
      <c r="B13" s="2">
        <v>45105</v>
      </c>
      <c r="C13" s="2">
        <v>45107</v>
      </c>
      <c r="D13" s="2">
        <v>45198</v>
      </c>
      <c r="E13" s="2">
        <v>45198</v>
      </c>
      <c r="G13" s="3">
        <v>10000000</v>
      </c>
      <c r="H13" s="3">
        <f t="shared" si="4"/>
        <v>19413.333333333332</v>
      </c>
      <c r="J13" s="3">
        <v>10000000</v>
      </c>
      <c r="K13" s="3">
        <f t="shared" si="0"/>
        <v>21043.75</v>
      </c>
      <c r="M13" s="3">
        <v>10000000</v>
      </c>
      <c r="N13" s="3">
        <f t="shared" si="1"/>
        <v>32987.5</v>
      </c>
      <c r="P13" s="3">
        <v>0</v>
      </c>
      <c r="Q13" s="3">
        <f t="shared" si="2"/>
        <v>0</v>
      </c>
      <c r="S13" s="3">
        <v>0</v>
      </c>
      <c r="T13" s="3">
        <f t="shared" si="3"/>
        <v>0</v>
      </c>
      <c r="V13" s="3">
        <f t="shared" si="5"/>
        <v>73444.583333333328</v>
      </c>
      <c r="X13" s="3">
        <f>-V$39+SUM(V6:V7,V11:V13)</f>
        <v>-1297977.638888889</v>
      </c>
    </row>
    <row r="14" spans="2:24" x14ac:dyDescent="0.25">
      <c r="B14" s="2">
        <v>45196</v>
      </c>
      <c r="C14" s="2">
        <v>45198</v>
      </c>
      <c r="D14" s="2">
        <v>45289</v>
      </c>
      <c r="E14" s="2">
        <v>45289</v>
      </c>
      <c r="G14" s="3">
        <v>10000000</v>
      </c>
      <c r="H14" s="3">
        <f t="shared" si="4"/>
        <v>19413.333333333332</v>
      </c>
      <c r="J14" s="3">
        <v>10000000</v>
      </c>
      <c r="K14" s="3">
        <f t="shared" si="0"/>
        <v>21043.75</v>
      </c>
      <c r="M14" s="3">
        <v>10000000</v>
      </c>
      <c r="N14" s="3">
        <f t="shared" si="1"/>
        <v>32987.5</v>
      </c>
      <c r="P14" s="3">
        <v>0</v>
      </c>
      <c r="Q14" s="3">
        <f t="shared" si="2"/>
        <v>0</v>
      </c>
      <c r="S14" s="3">
        <v>0</v>
      </c>
      <c r="T14" s="3">
        <f t="shared" si="3"/>
        <v>0</v>
      </c>
      <c r="V14" s="3">
        <f t="shared" si="5"/>
        <v>73444.583333333328</v>
      </c>
      <c r="X14" s="3">
        <f>-V$39+SUM(V6:V7,V11:V14)</f>
        <v>-1224533.0555555557</v>
      </c>
    </row>
    <row r="15" spans="2:24" ht="5.0999999999999996" customHeight="1" x14ac:dyDescent="0.25"/>
    <row r="16" spans="2:24" x14ac:dyDescent="0.25">
      <c r="B16" s="7" t="s">
        <v>17</v>
      </c>
      <c r="C16" s="8"/>
      <c r="D16" s="8"/>
      <c r="E16" s="9"/>
      <c r="H16" s="3">
        <f>SUM(H11:H14)</f>
        <v>77653.333333333328</v>
      </c>
      <c r="K16" s="3">
        <f>SUM(K11:K14)</f>
        <v>84175</v>
      </c>
      <c r="N16" s="3">
        <f>SUM(N11:N14)</f>
        <v>131950</v>
      </c>
      <c r="Q16" s="3">
        <f>SUM(Q11:Q14)</f>
        <v>0</v>
      </c>
      <c r="T16" s="3">
        <f>SUM(T11:T14)</f>
        <v>0</v>
      </c>
      <c r="V16" s="3">
        <f>SUM(V11:V14)</f>
        <v>293778.33333333331</v>
      </c>
    </row>
    <row r="18" spans="2:24" x14ac:dyDescent="0.25">
      <c r="B18" s="2">
        <v>45287</v>
      </c>
      <c r="C18" s="2">
        <v>45289</v>
      </c>
      <c r="D18" s="2">
        <v>45379</v>
      </c>
      <c r="E18" s="2">
        <v>45379</v>
      </c>
      <c r="G18" s="3">
        <v>10000000</v>
      </c>
      <c r="H18" s="3">
        <f>($D18-$C18)/360*G18*$D$39</f>
        <v>19200</v>
      </c>
      <c r="J18" s="3">
        <v>10000000</v>
      </c>
      <c r="K18" s="3">
        <f t="shared" ref="K18:K21" si="6">($D18-$C18)/360*J18*$D$40</f>
        <v>20812.500000000004</v>
      </c>
      <c r="M18" s="3">
        <v>10000000</v>
      </c>
      <c r="N18" s="3">
        <f t="shared" ref="N18:N21" si="7">($D18-$C18)/360*M18*$D$41</f>
        <v>32625.000000000004</v>
      </c>
      <c r="P18" s="3">
        <v>10000000</v>
      </c>
      <c r="Q18" s="3">
        <f t="shared" ref="Q18:Q21" si="8">($D18-$C18)/360*P18*$D$42</f>
        <v>42750</v>
      </c>
      <c r="S18" s="3">
        <v>10000000</v>
      </c>
      <c r="T18" s="3">
        <v>40000</v>
      </c>
      <c r="V18" s="3">
        <f>+H18+K18+N18+Q18+T18</f>
        <v>155387.5</v>
      </c>
      <c r="X18" s="3">
        <f>-V$39+SUM(V6:V7,V11:V14,V18)</f>
        <v>-1069145.5555555557</v>
      </c>
    </row>
    <row r="19" spans="2:24" x14ac:dyDescent="0.25">
      <c r="B19" s="2">
        <v>45377</v>
      </c>
      <c r="C19" s="2">
        <v>45379</v>
      </c>
      <c r="D19" s="2">
        <v>45471</v>
      </c>
      <c r="E19" s="2">
        <v>45471</v>
      </c>
      <c r="G19" s="3">
        <v>10000000</v>
      </c>
      <c r="H19" s="3">
        <f t="shared" ref="H19:H21" si="9">($D19-$C19)/360*G19*$D$39</f>
        <v>19626.666666666668</v>
      </c>
      <c r="J19" s="3">
        <v>10000000</v>
      </c>
      <c r="K19" s="3">
        <f t="shared" si="6"/>
        <v>21275</v>
      </c>
      <c r="M19" s="3">
        <v>10000000</v>
      </c>
      <c r="N19" s="3">
        <f t="shared" si="7"/>
        <v>33350</v>
      </c>
      <c r="P19" s="3">
        <v>10000000</v>
      </c>
      <c r="Q19" s="3">
        <f t="shared" si="8"/>
        <v>43700</v>
      </c>
      <c r="S19" s="3">
        <v>10000000</v>
      </c>
      <c r="T19" s="3">
        <v>40888.888888888891</v>
      </c>
      <c r="V19" s="3">
        <f t="shared" ref="V19:V21" si="10">+H19+K19+N19+Q19+T19</f>
        <v>158840.55555555556</v>
      </c>
      <c r="X19" s="3">
        <f>-V$39+SUM(V6:V7,V11:V14,V18:V19)</f>
        <v>-910305.00000000023</v>
      </c>
    </row>
    <row r="20" spans="2:24" x14ac:dyDescent="0.25">
      <c r="B20" s="2">
        <v>45469</v>
      </c>
      <c r="C20" s="2">
        <v>45471</v>
      </c>
      <c r="D20" s="2">
        <v>45565</v>
      </c>
      <c r="E20" s="2">
        <v>45565</v>
      </c>
      <c r="G20" s="3">
        <v>10000000</v>
      </c>
      <c r="H20" s="3">
        <f t="shared" si="9"/>
        <v>20053.333333333336</v>
      </c>
      <c r="J20" s="3">
        <v>10000000</v>
      </c>
      <c r="K20" s="3">
        <f t="shared" si="6"/>
        <v>21737.500000000004</v>
      </c>
      <c r="M20" s="3">
        <v>10000000</v>
      </c>
      <c r="N20" s="3">
        <f t="shared" si="7"/>
        <v>34075.000000000007</v>
      </c>
      <c r="P20" s="3">
        <v>10000000</v>
      </c>
      <c r="Q20" s="3">
        <f t="shared" si="8"/>
        <v>44650.000000000007</v>
      </c>
      <c r="S20" s="3">
        <v>10000000</v>
      </c>
      <c r="T20" s="3">
        <v>41777.777777777781</v>
      </c>
      <c r="V20" s="3">
        <f t="shared" si="10"/>
        <v>162293.61111111112</v>
      </c>
      <c r="X20" s="3">
        <f>-V$39+SUM(V6:V7,V11:V14,V18:V20)</f>
        <v>-748011.38888888911</v>
      </c>
    </row>
    <row r="21" spans="2:24" x14ac:dyDescent="0.25">
      <c r="B21" s="2">
        <v>45561</v>
      </c>
      <c r="C21" s="2">
        <v>45565</v>
      </c>
      <c r="D21" s="2">
        <v>45657</v>
      </c>
      <c r="E21" s="2">
        <v>45657</v>
      </c>
      <c r="G21" s="3">
        <v>10000000</v>
      </c>
      <c r="H21" s="3">
        <f t="shared" si="9"/>
        <v>19626.666666666668</v>
      </c>
      <c r="J21" s="3">
        <v>10000000</v>
      </c>
      <c r="K21" s="3">
        <f t="shared" si="6"/>
        <v>21275</v>
      </c>
      <c r="M21" s="3">
        <v>10000000</v>
      </c>
      <c r="N21" s="3">
        <f t="shared" si="7"/>
        <v>33350</v>
      </c>
      <c r="P21" s="3">
        <v>10000000</v>
      </c>
      <c r="Q21" s="3">
        <f t="shared" si="8"/>
        <v>43700</v>
      </c>
      <c r="S21" s="3">
        <v>10000000</v>
      </c>
      <c r="T21" s="3">
        <v>40888.888888888891</v>
      </c>
      <c r="V21" s="3">
        <f t="shared" si="10"/>
        <v>158840.55555555556</v>
      </c>
      <c r="X21" s="3">
        <f>-V$39+SUM(V6:V7,V11:V14,V18:V21)</f>
        <v>-589170.83333333349</v>
      </c>
    </row>
    <row r="22" spans="2:24" ht="5.0999999999999996" customHeight="1" x14ac:dyDescent="0.25"/>
    <row r="23" spans="2:24" x14ac:dyDescent="0.25">
      <c r="B23" s="7" t="s">
        <v>18</v>
      </c>
      <c r="C23" s="8"/>
      <c r="D23" s="8"/>
      <c r="E23" s="9"/>
      <c r="H23" s="3">
        <f>SUM(H18:H21)</f>
        <v>78506.666666666672</v>
      </c>
      <c r="K23" s="3">
        <f>SUM(K18:K21)</f>
        <v>85100</v>
      </c>
      <c r="N23" s="3">
        <f>SUM(N18:N21)</f>
        <v>133400</v>
      </c>
      <c r="Q23" s="3">
        <f>SUM(Q18:Q21)</f>
        <v>174800</v>
      </c>
      <c r="T23" s="3">
        <v>163555.55555555556</v>
      </c>
      <c r="V23" s="3">
        <f>SUM(V18:V21)</f>
        <v>635362.22222222225</v>
      </c>
    </row>
    <row r="25" spans="2:24" x14ac:dyDescent="0.25">
      <c r="B25" s="2">
        <v>45653</v>
      </c>
      <c r="C25" s="2">
        <v>45657</v>
      </c>
      <c r="D25" s="2">
        <v>45747</v>
      </c>
      <c r="E25" s="2">
        <v>45747</v>
      </c>
      <c r="G25" s="3">
        <v>10000000</v>
      </c>
      <c r="H25" s="3">
        <f>($D25-$C25)/360*G25*$D$39</f>
        <v>19200</v>
      </c>
      <c r="J25" s="3">
        <v>10000000</v>
      </c>
      <c r="K25" s="3">
        <f t="shared" ref="K25:K28" si="11">($D25-$C25)/360*J25*$D$40</f>
        <v>20812.500000000004</v>
      </c>
      <c r="M25" s="3">
        <v>10000000</v>
      </c>
      <c r="N25" s="3">
        <f t="shared" ref="N25:N28" si="12">($D25-$C25)/360*M25*$D$41</f>
        <v>32625.000000000004</v>
      </c>
      <c r="P25" s="3">
        <v>0</v>
      </c>
      <c r="Q25" s="3">
        <f t="shared" ref="Q25:Q28" si="13">($D25-$C25)/360*P25*$D$42</f>
        <v>0</v>
      </c>
      <c r="S25" s="3">
        <v>0</v>
      </c>
      <c r="T25" s="3">
        <f t="shared" ref="T25:T28" si="14">($D25-$C25)/360*S25*$D$42</f>
        <v>0</v>
      </c>
      <c r="V25" s="3">
        <f>+H25+K25+N25+Q25+T25</f>
        <v>72637.5</v>
      </c>
      <c r="X25" s="3">
        <f>-V$39+SUM(V6:V7,V11:V14,V18:V21,V25)</f>
        <v>-516533.33333333349</v>
      </c>
    </row>
    <row r="26" spans="2:24" x14ac:dyDescent="0.25">
      <c r="B26" s="2">
        <v>45743</v>
      </c>
      <c r="C26" s="2">
        <v>45747</v>
      </c>
      <c r="D26" s="2">
        <v>45838</v>
      </c>
      <c r="E26" s="2">
        <v>45838</v>
      </c>
      <c r="G26" s="3">
        <v>10000000</v>
      </c>
      <c r="H26" s="3">
        <f t="shared" ref="H26:H28" si="15">($D26-$C26)/360*G26*$D$39</f>
        <v>19413.333333333332</v>
      </c>
      <c r="J26" s="3">
        <v>10000000</v>
      </c>
      <c r="K26" s="3">
        <f t="shared" si="11"/>
        <v>21043.75</v>
      </c>
      <c r="M26" s="3">
        <v>10000000</v>
      </c>
      <c r="N26" s="3">
        <f t="shared" si="12"/>
        <v>32987.5</v>
      </c>
      <c r="P26" s="3">
        <v>0</v>
      </c>
      <c r="Q26" s="3">
        <f t="shared" si="13"/>
        <v>0</v>
      </c>
      <c r="S26" s="3">
        <v>0</v>
      </c>
      <c r="T26" s="3">
        <f t="shared" si="14"/>
        <v>0</v>
      </c>
      <c r="V26" s="3">
        <f t="shared" ref="V26:V28" si="16">+H26+K26+N26+Q26+T26</f>
        <v>73444.583333333328</v>
      </c>
      <c r="X26" s="3">
        <f>-V$39+SUM(V6:V7,V11:V14,V18:V21,V25:V26)</f>
        <v>-443088.75000000023</v>
      </c>
    </row>
    <row r="27" spans="2:24" x14ac:dyDescent="0.25">
      <c r="B27" s="2">
        <v>45834</v>
      </c>
      <c r="C27" s="2">
        <v>45838</v>
      </c>
      <c r="D27" s="2">
        <v>45930</v>
      </c>
      <c r="E27" s="2">
        <v>45930</v>
      </c>
      <c r="G27" s="3">
        <v>10000000</v>
      </c>
      <c r="H27" s="3">
        <f t="shared" si="15"/>
        <v>19626.666666666668</v>
      </c>
      <c r="J27" s="3">
        <v>10000000</v>
      </c>
      <c r="K27" s="3">
        <f t="shared" si="11"/>
        <v>21275</v>
      </c>
      <c r="M27" s="3">
        <v>10000000</v>
      </c>
      <c r="N27" s="3">
        <f t="shared" si="12"/>
        <v>33350</v>
      </c>
      <c r="P27" s="3">
        <v>0</v>
      </c>
      <c r="Q27" s="3">
        <f t="shared" si="13"/>
        <v>0</v>
      </c>
      <c r="S27" s="3">
        <v>0</v>
      </c>
      <c r="T27" s="3">
        <f t="shared" si="14"/>
        <v>0</v>
      </c>
      <c r="V27" s="3">
        <f t="shared" si="16"/>
        <v>74251.666666666672</v>
      </c>
      <c r="X27" s="3">
        <f>-V$39+SUM(V6:V7,V11:V14,V18:V21,V25:V27)</f>
        <v>-368837.08333333349</v>
      </c>
    </row>
    <row r="28" spans="2:24" x14ac:dyDescent="0.25">
      <c r="B28" s="2">
        <v>45926</v>
      </c>
      <c r="C28" s="2">
        <v>45930</v>
      </c>
      <c r="D28" s="2">
        <v>46022</v>
      </c>
      <c r="E28" s="2">
        <v>46022</v>
      </c>
      <c r="G28" s="3">
        <v>10000000</v>
      </c>
      <c r="H28" s="3">
        <f t="shared" si="15"/>
        <v>19626.666666666668</v>
      </c>
      <c r="J28" s="3">
        <v>10000000</v>
      </c>
      <c r="K28" s="3">
        <f t="shared" si="11"/>
        <v>21275</v>
      </c>
      <c r="M28" s="3">
        <v>10000000</v>
      </c>
      <c r="N28" s="3">
        <f t="shared" si="12"/>
        <v>33350</v>
      </c>
      <c r="P28" s="3">
        <v>0</v>
      </c>
      <c r="Q28" s="3">
        <f t="shared" si="13"/>
        <v>0</v>
      </c>
      <c r="S28" s="3">
        <v>0</v>
      </c>
      <c r="T28" s="3">
        <f t="shared" si="14"/>
        <v>0</v>
      </c>
      <c r="V28" s="3">
        <f t="shared" si="16"/>
        <v>74251.666666666672</v>
      </c>
      <c r="X28" s="3">
        <f>-V$39+SUM(V6:V7,V11:V14,V18:V21,V25:V28)</f>
        <v>-294585.41666666674</v>
      </c>
    </row>
    <row r="29" spans="2:24" ht="5.0999999999999996" customHeight="1" x14ac:dyDescent="0.25"/>
    <row r="30" spans="2:24" x14ac:dyDescent="0.25">
      <c r="B30" s="7" t="s">
        <v>19</v>
      </c>
      <c r="C30" s="8"/>
      <c r="D30" s="8"/>
      <c r="E30" s="9"/>
      <c r="H30" s="3">
        <f>SUM(H25:H28)</f>
        <v>77866.666666666672</v>
      </c>
      <c r="K30" s="3">
        <f>SUM(K25:K28)</f>
        <v>84406.25</v>
      </c>
      <c r="N30" s="3">
        <f>SUM(N25:N28)</f>
        <v>132312.5</v>
      </c>
      <c r="Q30" s="3">
        <f>SUM(Q25:Q28)</f>
        <v>0</v>
      </c>
      <c r="T30" s="3">
        <f>SUM(T25:T28)</f>
        <v>0</v>
      </c>
      <c r="V30" s="3">
        <f>SUM(V25:V28)</f>
        <v>294585.41666666669</v>
      </c>
    </row>
    <row r="32" spans="2:24" x14ac:dyDescent="0.25">
      <c r="B32" s="2">
        <v>46020</v>
      </c>
      <c r="C32" s="2">
        <v>46022</v>
      </c>
      <c r="D32" s="2">
        <v>46112</v>
      </c>
      <c r="E32" s="2">
        <v>46112</v>
      </c>
      <c r="G32" s="3">
        <v>10000000</v>
      </c>
      <c r="H32" s="3">
        <f>($D32-$C32)/360*G32*$D$39</f>
        <v>19200</v>
      </c>
      <c r="J32" s="3">
        <v>10000000</v>
      </c>
      <c r="K32" s="3">
        <f t="shared" ref="K32:K35" si="17">($D32-$C32)/360*J32*$D$40</f>
        <v>20812.500000000004</v>
      </c>
      <c r="M32" s="3">
        <v>10000000</v>
      </c>
      <c r="N32" s="3">
        <f t="shared" ref="N32:N35" si="18">($D32-$C32)/360*M32*$D$41</f>
        <v>32625.000000000004</v>
      </c>
      <c r="P32" s="3">
        <v>0</v>
      </c>
      <c r="Q32" s="3">
        <f t="shared" ref="Q32:Q35" si="19">($D32-$C32)/360*P32*$D$42</f>
        <v>0</v>
      </c>
      <c r="S32" s="3">
        <v>0</v>
      </c>
      <c r="T32" s="3">
        <f t="shared" ref="T32:T35" si="20">($D32-$C32)/360*S32*$D$42</f>
        <v>0</v>
      </c>
      <c r="V32" s="3">
        <f>+H32+K32+N32+Q32+T32</f>
        <v>72637.5</v>
      </c>
      <c r="X32" s="3">
        <f>-V$39+SUM(V6:V7,V11:V14,V18:V21,V25:V28,V32)</f>
        <v>-221947.91666666674</v>
      </c>
    </row>
    <row r="33" spans="2:24" x14ac:dyDescent="0.25">
      <c r="B33" s="2">
        <v>46108</v>
      </c>
      <c r="C33" s="2">
        <v>46112</v>
      </c>
      <c r="D33" s="2">
        <v>46203</v>
      </c>
      <c r="E33" s="2">
        <v>46203</v>
      </c>
      <c r="G33" s="3">
        <v>10000000</v>
      </c>
      <c r="H33" s="3">
        <f t="shared" ref="H33:H35" si="21">($D33-$C33)/360*G33*$D$39</f>
        <v>19413.333333333332</v>
      </c>
      <c r="J33" s="3">
        <v>10000000</v>
      </c>
      <c r="K33" s="3">
        <f t="shared" si="17"/>
        <v>21043.75</v>
      </c>
      <c r="M33" s="3">
        <v>10000000</v>
      </c>
      <c r="N33" s="3">
        <f t="shared" si="18"/>
        <v>32987.5</v>
      </c>
      <c r="P33" s="3">
        <v>0</v>
      </c>
      <c r="Q33" s="3">
        <f t="shared" si="19"/>
        <v>0</v>
      </c>
      <c r="S33" s="3">
        <v>0</v>
      </c>
      <c r="T33" s="3">
        <f t="shared" si="20"/>
        <v>0</v>
      </c>
      <c r="V33" s="3">
        <f t="shared" ref="V33:V35" si="22">+H33+K33+N33+Q33+T33</f>
        <v>73444.583333333328</v>
      </c>
      <c r="X33" s="3">
        <f>-V$39+SUM(V6:V7,V11:V14,V18:V21,V25:V28,V32:V33)</f>
        <v>-148503.33333333349</v>
      </c>
    </row>
    <row r="34" spans="2:24" x14ac:dyDescent="0.25">
      <c r="B34" s="2">
        <v>46199</v>
      </c>
      <c r="C34" s="2">
        <v>46203</v>
      </c>
      <c r="D34" s="2">
        <v>46295</v>
      </c>
      <c r="E34" s="2">
        <v>46295</v>
      </c>
      <c r="G34" s="3">
        <v>10000000</v>
      </c>
      <c r="H34" s="3">
        <f t="shared" si="21"/>
        <v>19626.666666666668</v>
      </c>
      <c r="J34" s="3">
        <v>10000000</v>
      </c>
      <c r="K34" s="3">
        <f t="shared" si="17"/>
        <v>21275</v>
      </c>
      <c r="M34" s="3">
        <v>10000000</v>
      </c>
      <c r="N34" s="3">
        <f t="shared" si="18"/>
        <v>33350</v>
      </c>
      <c r="P34" s="3">
        <v>0</v>
      </c>
      <c r="Q34" s="3">
        <f t="shared" si="19"/>
        <v>0</v>
      </c>
      <c r="S34" s="3">
        <v>0</v>
      </c>
      <c r="T34" s="3">
        <f t="shared" si="20"/>
        <v>0</v>
      </c>
      <c r="V34" s="3">
        <f t="shared" si="22"/>
        <v>74251.666666666672</v>
      </c>
      <c r="X34" s="3">
        <f>-V$39+SUM(V6:V7,V11:V14,V18:V21,V25:V28,V32:V34)</f>
        <v>-74251.666666666744</v>
      </c>
    </row>
    <row r="35" spans="2:24" x14ac:dyDescent="0.25">
      <c r="B35" s="2">
        <v>46293</v>
      </c>
      <c r="C35" s="2">
        <v>46295</v>
      </c>
      <c r="D35" s="2">
        <v>46387</v>
      </c>
      <c r="E35" s="2">
        <v>46387</v>
      </c>
      <c r="G35" s="3">
        <v>10000000</v>
      </c>
      <c r="H35" s="3">
        <f t="shared" si="21"/>
        <v>19626.666666666668</v>
      </c>
      <c r="J35" s="3">
        <v>10000000</v>
      </c>
      <c r="K35" s="3">
        <f t="shared" si="17"/>
        <v>21275</v>
      </c>
      <c r="M35" s="3">
        <v>10000000</v>
      </c>
      <c r="N35" s="3">
        <f t="shared" si="18"/>
        <v>33350</v>
      </c>
      <c r="P35" s="3">
        <v>0</v>
      </c>
      <c r="Q35" s="3">
        <f t="shared" si="19"/>
        <v>0</v>
      </c>
      <c r="S35" s="3">
        <v>0</v>
      </c>
      <c r="T35" s="3">
        <f t="shared" si="20"/>
        <v>0</v>
      </c>
      <c r="V35" s="3">
        <f t="shared" si="22"/>
        <v>74251.666666666672</v>
      </c>
      <c r="X35" s="3">
        <f>-V$39+SUM(V6:V7,V11:V14,V18:V21,V25:V28,V32:V35)</f>
        <v>0</v>
      </c>
    </row>
    <row r="36" spans="2:24" ht="5.0999999999999996" customHeight="1" x14ac:dyDescent="0.25"/>
    <row r="37" spans="2:24" x14ac:dyDescent="0.25">
      <c r="B37" s="7" t="s">
        <v>20</v>
      </c>
      <c r="C37" s="8"/>
      <c r="D37" s="8"/>
      <c r="E37" s="9"/>
      <c r="H37" s="3">
        <f>SUM(H32:H35)</f>
        <v>77866.666666666672</v>
      </c>
      <c r="K37" s="3">
        <f>SUM(K32:K35)</f>
        <v>84406.25</v>
      </c>
      <c r="N37" s="3">
        <f>SUM(N32:N35)</f>
        <v>132312.5</v>
      </c>
      <c r="Q37" s="3">
        <f>SUM(Q32:Q35)</f>
        <v>0</v>
      </c>
      <c r="T37" s="3">
        <f>SUM(T32:T35)</f>
        <v>0</v>
      </c>
      <c r="V37" s="3">
        <f>SUM(V32:V35)</f>
        <v>294585.41666666669</v>
      </c>
    </row>
    <row r="39" spans="2:24" x14ac:dyDescent="0.25">
      <c r="C39" s="4" t="s">
        <v>11</v>
      </c>
      <c r="D39" s="5">
        <v>7.6800000000000002E-3</v>
      </c>
      <c r="G39" s="4" t="s">
        <v>12</v>
      </c>
      <c r="H39" s="3">
        <f>H9+H16+H23+H30+H37</f>
        <v>350933.33333333337</v>
      </c>
      <c r="J39" s="4" t="s">
        <v>12</v>
      </c>
      <c r="K39" s="3">
        <f>K9+K16+K23+K30+K37</f>
        <v>380406.25</v>
      </c>
      <c r="M39" s="4" t="s">
        <v>12</v>
      </c>
      <c r="N39" s="3">
        <f>N9+N16+N23+N30+N37</f>
        <v>596312.5</v>
      </c>
      <c r="P39" s="4" t="s">
        <v>12</v>
      </c>
      <c r="Q39" s="3">
        <f>Q9+Q16+Q23+Q30+Q37</f>
        <v>174800</v>
      </c>
      <c r="S39" s="4" t="s">
        <v>12</v>
      </c>
      <c r="T39" s="3">
        <f>T9+T16+T23+T30+T37</f>
        <v>163555.55555555556</v>
      </c>
      <c r="V39" s="3">
        <f>V9+V16+V23+V30+V37</f>
        <v>1666007.638888889</v>
      </c>
    </row>
    <row r="40" spans="2:24" x14ac:dyDescent="0.25">
      <c r="C40" s="4" t="s">
        <v>13</v>
      </c>
      <c r="D40" s="5">
        <v>8.3250000000000008E-3</v>
      </c>
    </row>
    <row r="41" spans="2:24" x14ac:dyDescent="0.25">
      <c r="C41" s="4" t="s">
        <v>14</v>
      </c>
      <c r="D41" s="5">
        <v>1.3050000000000001E-2</v>
      </c>
    </row>
    <row r="42" spans="2:24" x14ac:dyDescent="0.25">
      <c r="C42" s="4" t="s">
        <v>15</v>
      </c>
      <c r="D42" s="5">
        <v>1.7100000000000001E-2</v>
      </c>
    </row>
    <row r="43" spans="2:24" x14ac:dyDescent="0.25">
      <c r="C43" s="4" t="s">
        <v>22</v>
      </c>
      <c r="D43" s="5">
        <v>1.6E-2</v>
      </c>
    </row>
    <row r="45" spans="2:24" x14ac:dyDescent="0.25">
      <c r="H45" s="6"/>
      <c r="K45" s="6"/>
      <c r="N45" s="6"/>
      <c r="Q45" s="6"/>
      <c r="T45" s="6"/>
      <c r="V45" s="6"/>
    </row>
  </sheetData>
  <mergeCells count="21">
    <mergeCell ref="V4:V5"/>
    <mergeCell ref="X4:X5"/>
    <mergeCell ref="B9:E9"/>
    <mergeCell ref="B16:E16"/>
    <mergeCell ref="J4:J5"/>
    <mergeCell ref="M4:M5"/>
    <mergeCell ref="P4:P5"/>
    <mergeCell ref="B4:B5"/>
    <mergeCell ref="C4:C5"/>
    <mergeCell ref="D4:D5"/>
    <mergeCell ref="E4:E5"/>
    <mergeCell ref="G4:G5"/>
    <mergeCell ref="H4:H5"/>
    <mergeCell ref="K4:K5"/>
    <mergeCell ref="N4:N5"/>
    <mergeCell ref="B23:E23"/>
    <mergeCell ref="B30:E30"/>
    <mergeCell ref="B37:E37"/>
    <mergeCell ref="S4:S5"/>
    <mergeCell ref="T4:T5"/>
    <mergeCell ref="Q4:Q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KF-MARION</dc:creator>
  <cp:lastModifiedBy>KF-MARION</cp:lastModifiedBy>
  <dcterms:created xsi:type="dcterms:W3CDTF">2022-04-27T12:44:17Z</dcterms:created>
  <dcterms:modified xsi:type="dcterms:W3CDTF">2022-06-03T15:48:00Z</dcterms:modified>
</cp:coreProperties>
</file>