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TerresDuSud\Rapports divers\"/>
    </mc:Choice>
  </mc:AlternateContent>
  <xr:revisionPtr revIDLastSave="0" documentId="13_ncr:1_{F95531C6-D62C-452A-88EC-120F1017FF63}" xr6:coauthVersionLast="47" xr6:coauthVersionMax="47" xr10:uidLastSave="{00000000-0000-0000-0000-000000000000}"/>
  <bookViews>
    <workbookView xWindow="-28920" yWindow="-90" windowWidth="29040" windowHeight="15720" xr2:uid="{96B8FF79-9EF8-451F-A3F6-C6CBEFF795B2}"/>
  </bookViews>
  <sheets>
    <sheet name="Feui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M6" i="1" l="1"/>
  <c r="AK6" i="1"/>
  <c r="AK32" i="1"/>
  <c r="AI32" i="1" l="1"/>
  <c r="AK19" i="1" l="1"/>
  <c r="AK20" i="1"/>
  <c r="AK21" i="1"/>
  <c r="AK33" i="1"/>
  <c r="AK34" i="1"/>
  <c r="AK35" i="1"/>
  <c r="AK26" i="1"/>
  <c r="AK27" i="1"/>
  <c r="AK28" i="1"/>
  <c r="AK25" i="1"/>
  <c r="AI19" i="1"/>
  <c r="AI20" i="1"/>
  <c r="AI21" i="1"/>
  <c r="AK18" i="1"/>
  <c r="AK12" i="1"/>
  <c r="AK13" i="1"/>
  <c r="AK14" i="1"/>
  <c r="AK11" i="1"/>
  <c r="AK7" i="1"/>
  <c r="AI33" i="1"/>
  <c r="AI37" i="1" s="1"/>
  <c r="AI34" i="1"/>
  <c r="AI35" i="1"/>
  <c r="AI26" i="1"/>
  <c r="AI27" i="1"/>
  <c r="AI28" i="1"/>
  <c r="AI25" i="1"/>
  <c r="AI18" i="1"/>
  <c r="AI23" i="1" s="1"/>
  <c r="AI14" i="1"/>
  <c r="AI13" i="1"/>
  <c r="AI12" i="1"/>
  <c r="AI11" i="1"/>
  <c r="AI7" i="1"/>
  <c r="AI6" i="1"/>
  <c r="AI9" i="1" s="1"/>
  <c r="AF12" i="1"/>
  <c r="AF13" i="1"/>
  <c r="AF14" i="1"/>
  <c r="AF11" i="1"/>
  <c r="AC12" i="1"/>
  <c r="AC13" i="1"/>
  <c r="AC14" i="1"/>
  <c r="AC11" i="1"/>
  <c r="AF7" i="1"/>
  <c r="AF6" i="1"/>
  <c r="AC6" i="1"/>
  <c r="AF26" i="1"/>
  <c r="AF27" i="1"/>
  <c r="AF28" i="1"/>
  <c r="AF25" i="1"/>
  <c r="AI16" i="1" l="1"/>
  <c r="AI30" i="1"/>
  <c r="AI39" i="1" s="1"/>
  <c r="AF35" i="1"/>
  <c r="AF34" i="1"/>
  <c r="AF33" i="1"/>
  <c r="AF32" i="1"/>
  <c r="AF21" i="1"/>
  <c r="AF20" i="1"/>
  <c r="AF19" i="1"/>
  <c r="AF18" i="1"/>
  <c r="AC33" i="1"/>
  <c r="AC34" i="1"/>
  <c r="AC35" i="1"/>
  <c r="AC32" i="1"/>
  <c r="AC26" i="1"/>
  <c r="AC27" i="1"/>
  <c r="AC28" i="1"/>
  <c r="AC25" i="1"/>
  <c r="AC19" i="1"/>
  <c r="AC20" i="1"/>
  <c r="AC21" i="1"/>
  <c r="AC18" i="1"/>
  <c r="W18" i="1"/>
  <c r="X23" i="1"/>
  <c r="Y23" i="1"/>
  <c r="Z23" i="1"/>
  <c r="AF37" i="1" l="1"/>
  <c r="AF30" i="1"/>
  <c r="AF23" i="1"/>
  <c r="AC23" i="1"/>
  <c r="T19" i="1"/>
  <c r="T20" i="1"/>
  <c r="T21" i="1"/>
  <c r="T18" i="1"/>
  <c r="Z33" i="1"/>
  <c r="Z34" i="1"/>
  <c r="Z35" i="1"/>
  <c r="Z32" i="1"/>
  <c r="Z26" i="1"/>
  <c r="Z27" i="1"/>
  <c r="Z28" i="1"/>
  <c r="Z25" i="1"/>
  <c r="AC30" i="1" s="1"/>
  <c r="W19" i="1"/>
  <c r="W20" i="1"/>
  <c r="W21" i="1"/>
  <c r="W35" i="1"/>
  <c r="W34" i="1"/>
  <c r="W33" i="1"/>
  <c r="W32" i="1"/>
  <c r="W28" i="1"/>
  <c r="W27" i="1"/>
  <c r="W26" i="1"/>
  <c r="W25" i="1"/>
  <c r="Z14" i="1"/>
  <c r="W14" i="1"/>
  <c r="Z13" i="1"/>
  <c r="W13" i="1"/>
  <c r="Z12" i="1"/>
  <c r="W12" i="1"/>
  <c r="Z11" i="1"/>
  <c r="W11" i="1"/>
  <c r="Z7" i="1"/>
  <c r="AC7" i="1" s="1"/>
  <c r="W7" i="1"/>
  <c r="Z6" i="1"/>
  <c r="W6" i="1"/>
  <c r="T35" i="1"/>
  <c r="T34" i="1"/>
  <c r="T33" i="1"/>
  <c r="T32" i="1"/>
  <c r="T28" i="1"/>
  <c r="T27" i="1"/>
  <c r="T26" i="1"/>
  <c r="T25" i="1"/>
  <c r="T14" i="1"/>
  <c r="T13" i="1"/>
  <c r="T12" i="1"/>
  <c r="T11" i="1"/>
  <c r="T7" i="1"/>
  <c r="T6" i="1"/>
  <c r="Q35" i="1"/>
  <c r="Q34" i="1"/>
  <c r="Q33" i="1"/>
  <c r="Q32" i="1"/>
  <c r="Q28" i="1"/>
  <c r="Q27" i="1"/>
  <c r="Q26" i="1"/>
  <c r="Q25" i="1"/>
  <c r="Q21" i="1"/>
  <c r="Q20" i="1"/>
  <c r="Q19" i="1"/>
  <c r="Q18" i="1"/>
  <c r="Q14" i="1"/>
  <c r="Q13" i="1"/>
  <c r="Q12" i="1"/>
  <c r="Q11" i="1"/>
  <c r="Q7" i="1"/>
  <c r="Q6" i="1"/>
  <c r="N35" i="1"/>
  <c r="N34" i="1"/>
  <c r="N33" i="1"/>
  <c r="N32" i="1"/>
  <c r="N28" i="1"/>
  <c r="N27" i="1"/>
  <c r="N26" i="1"/>
  <c r="N25" i="1"/>
  <c r="N21" i="1"/>
  <c r="N20" i="1"/>
  <c r="N19" i="1"/>
  <c r="N18" i="1"/>
  <c r="N14" i="1"/>
  <c r="N13" i="1"/>
  <c r="N12" i="1"/>
  <c r="N11" i="1"/>
  <c r="K35" i="1"/>
  <c r="K34" i="1"/>
  <c r="K33" i="1"/>
  <c r="K32" i="1"/>
  <c r="K28" i="1"/>
  <c r="K27" i="1"/>
  <c r="K26" i="1"/>
  <c r="K25" i="1"/>
  <c r="K21" i="1"/>
  <c r="K20" i="1"/>
  <c r="K19" i="1"/>
  <c r="K18" i="1"/>
  <c r="K14" i="1"/>
  <c r="K13" i="1"/>
  <c r="K12" i="1"/>
  <c r="K11" i="1"/>
  <c r="H35" i="1"/>
  <c r="H34" i="1"/>
  <c r="H33" i="1"/>
  <c r="H32" i="1"/>
  <c r="H28" i="1"/>
  <c r="H27" i="1"/>
  <c r="H26" i="1"/>
  <c r="H25" i="1"/>
  <c r="H21" i="1"/>
  <c r="H20" i="1"/>
  <c r="H19" i="1"/>
  <c r="H18" i="1"/>
  <c r="H12" i="1"/>
  <c r="H13" i="1"/>
  <c r="H14" i="1"/>
  <c r="H11" i="1"/>
  <c r="N7" i="1"/>
  <c r="N6" i="1"/>
  <c r="K7" i="1"/>
  <c r="K6" i="1"/>
  <c r="H7" i="1"/>
  <c r="H6" i="1"/>
  <c r="T9" i="1" l="1"/>
  <c r="W23" i="1"/>
  <c r="AC16" i="1"/>
  <c r="AF16" i="1"/>
  <c r="AC9" i="1"/>
  <c r="T23" i="1"/>
  <c r="T37" i="1"/>
  <c r="W30" i="1"/>
  <c r="AC37" i="1"/>
  <c r="N9" i="1"/>
  <c r="K9" i="1"/>
  <c r="W37" i="1"/>
  <c r="Z30" i="1"/>
  <c r="Z37" i="1"/>
  <c r="Z9" i="1"/>
  <c r="W9" i="1"/>
  <c r="Z16" i="1"/>
  <c r="W16" i="1"/>
  <c r="T30" i="1"/>
  <c r="Q37" i="1"/>
  <c r="K37" i="1"/>
  <c r="K23" i="1"/>
  <c r="N23" i="1"/>
  <c r="N37" i="1"/>
  <c r="H23" i="1"/>
  <c r="T16" i="1"/>
  <c r="Q9" i="1"/>
  <c r="H9" i="1"/>
  <c r="K16" i="1"/>
  <c r="Q16" i="1"/>
  <c r="K30" i="1"/>
  <c r="N30" i="1"/>
  <c r="Q30" i="1"/>
  <c r="N16" i="1"/>
  <c r="H30" i="1"/>
  <c r="Q23" i="1"/>
  <c r="H16" i="1"/>
  <c r="H37" i="1"/>
  <c r="AK37" i="1" l="1"/>
  <c r="AC39" i="1"/>
  <c r="AK30" i="1"/>
  <c r="T39" i="1"/>
  <c r="Z39" i="1"/>
  <c r="AK16" i="1"/>
  <c r="W39" i="1"/>
  <c r="AK23" i="1"/>
  <c r="N39" i="1"/>
  <c r="Q39" i="1"/>
  <c r="K39" i="1"/>
  <c r="H39" i="1"/>
  <c r="AK9" i="1"/>
  <c r="AF9" i="1"/>
  <c r="AF39" i="1" s="1"/>
  <c r="AK39" i="1" l="1"/>
  <c r="AM19" i="1" s="1"/>
  <c r="AM28" i="1" l="1"/>
  <c r="AM20" i="1"/>
  <c r="AM21" i="1"/>
  <c r="AM13" i="1"/>
  <c r="AM12" i="1"/>
  <c r="AM35" i="1"/>
  <c r="AM27" i="1"/>
  <c r="AM14" i="1"/>
  <c r="AM33" i="1"/>
  <c r="AM11" i="1"/>
  <c r="AM32" i="1"/>
  <c r="AM34" i="1"/>
  <c r="AM18" i="1"/>
  <c r="AM7" i="1"/>
  <c r="AM25" i="1"/>
  <c r="AM26" i="1"/>
</calcChain>
</file>

<file path=xl/sharedStrings.xml><?xml version="1.0" encoding="utf-8"?>
<sst xmlns="http://schemas.openxmlformats.org/spreadsheetml/2006/main" count="51" uniqueCount="33">
  <si>
    <t>Fixing</t>
  </si>
  <si>
    <t>Début</t>
  </si>
  <si>
    <t>Fin</t>
  </si>
  <si>
    <t>Paiement</t>
  </si>
  <si>
    <t>Notionnel</t>
  </si>
  <si>
    <t>Prime à payer - LCL 1</t>
  </si>
  <si>
    <t>Prime à payer - LCL 2</t>
  </si>
  <si>
    <t>Prime à payer - Arkéa</t>
  </si>
  <si>
    <t>Primes à payer - Total</t>
  </si>
  <si>
    <t>Restant à payer en cas de débouclement</t>
  </si>
  <si>
    <t>Prime lissée - LCL 1</t>
  </si>
  <si>
    <t>Total à payer</t>
  </si>
  <si>
    <t>Prime lissée - LCL 2</t>
  </si>
  <si>
    <t>Prime lissée - Arkéa</t>
  </si>
  <si>
    <t>Année 2022</t>
  </si>
  <si>
    <t>Année 2023</t>
  </si>
  <si>
    <t>Année 2024</t>
  </si>
  <si>
    <t>Année 2025</t>
  </si>
  <si>
    <t>Année 2026</t>
  </si>
  <si>
    <t>Prime lissée - Natixis 2</t>
  </si>
  <si>
    <t>Prime lissée - Natixis 1</t>
  </si>
  <si>
    <t>Prime lissée - CIC 2</t>
  </si>
  <si>
    <t>Prime lissée - CIC 1</t>
  </si>
  <si>
    <t>Prime à payer - CIC 1</t>
  </si>
  <si>
    <t>Prime à payer - Natixis 1</t>
  </si>
  <si>
    <t>Prime à payer - Natixis 2</t>
  </si>
  <si>
    <t>Prime à payer - CIC 2</t>
  </si>
  <si>
    <t>Prime à payer - Arkéa 2</t>
  </si>
  <si>
    <t>Prime lissée - Arkéa 2</t>
  </si>
  <si>
    <t>Prime à payer - Natixis 3</t>
  </si>
  <si>
    <t>Prime lissée - Natixis 3</t>
  </si>
  <si>
    <t>Prime à payer - CA</t>
  </si>
  <si>
    <t>Prime lissée -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</si>
</sst>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_ [$€-2]\ * #,##0.000000_ ;_ [$€-2]\ * \-#,##0.000000_ ;_ [$€-2]\ * &quot;-&quot;??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4" fillId="2" borderId="3" xfId="0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4" fontId="4" fillId="2" borderId="3" xfId="0" applyNumberFormat="1" applyFont="1" applyFill="1" applyBorder="1"/>
    <xf numFmtId="165" fontId="0" fillId="0" borderId="3" xfId="2" applyNumberFormat="1" applyFont="1" applyBorder="1" applyAlignment="1">
      <alignment horizontal="center"/>
    </xf>
    <xf numFmtId="166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6D-058D-4B4F-ADB9-F8912F9D4B93}">
  <dimension ref="B4:AM48"/>
  <sheetViews>
    <sheetView tabSelected="1" zoomScale="85" zoomScaleNormal="85" workbookViewId="0"/>
  </sheetViews>
  <sheetFormatPr baseColWidth="10" defaultRowHeight="15" x14ac:dyDescent="0.25"/>
  <cols>
    <col min="2" max="2" width="12.42578125" bestFit="1" customWidth="1"/>
    <col min="3" max="3" width="22.42578125" customWidth="1"/>
    <col min="4" max="5" width="12.42578125" bestFit="1" customWidth="1"/>
    <col min="6" max="6" width="1.28515625" customWidth="1"/>
    <col min="7" max="7" width="14.7109375" customWidth="1"/>
    <col min="8" max="8" width="23.7109375" customWidth="1"/>
    <col min="9" max="9" width="1.28515625" customWidth="1"/>
    <col min="10" max="10" width="14.7109375" customWidth="1"/>
    <col min="11" max="11" width="23.7109375" customWidth="1"/>
    <col min="12" max="12" width="1.28515625" customWidth="1"/>
    <col min="13" max="13" width="14.7109375" customWidth="1"/>
    <col min="14" max="14" width="23.7109375" customWidth="1"/>
    <col min="15" max="15" width="1.28515625" customWidth="1"/>
    <col min="16" max="16" width="14.7109375" customWidth="1"/>
    <col min="17" max="17" width="23.7109375" customWidth="1"/>
    <col min="18" max="18" width="1.28515625" customWidth="1"/>
    <col min="19" max="19" width="14.7109375" customWidth="1"/>
    <col min="20" max="20" width="23.7109375" customWidth="1"/>
    <col min="21" max="21" width="1.28515625" customWidth="1"/>
    <col min="22" max="22" width="14.7109375" customWidth="1"/>
    <col min="23" max="23" width="23.7109375" customWidth="1"/>
    <col min="24" max="24" width="1.28515625" customWidth="1"/>
    <col min="25" max="25" width="14.7109375" customWidth="1"/>
    <col min="26" max="26" width="23.7109375" customWidth="1"/>
    <col min="27" max="27" width="1.28515625" customWidth="1"/>
    <col min="28" max="28" width="14.7109375" customWidth="1"/>
    <col min="29" max="29" width="23.7109375" bestFit="1" customWidth="1"/>
    <col min="30" max="30" width="1.28515625" customWidth="1"/>
    <col min="31" max="31" width="14.7109375" customWidth="1"/>
    <col min="32" max="32" width="23.7109375" bestFit="1" customWidth="1"/>
    <col min="33" max="33" width="1.28515625" customWidth="1"/>
    <col min="34" max="34" width="14.7109375" customWidth="1"/>
    <col min="35" max="35" width="23.7109375" bestFit="1" customWidth="1"/>
    <col min="36" max="36" width="1.28515625" customWidth="1"/>
    <col min="37" max="37" width="23.7109375" bestFit="1" customWidth="1"/>
    <col min="38" max="38" width="1.28515625" customWidth="1"/>
    <col min="39" max="39" width="14.7109375" customWidth="1"/>
  </cols>
  <sheetData>
    <row r="4" spans="2:39" x14ac:dyDescent="0.25">
      <c r="B4" s="6" t="s">
        <v>0</v>
      </c>
      <c r="C4" s="6" t="s">
        <v>1</v>
      </c>
      <c r="D4" s="6" t="s">
        <v>2</v>
      </c>
      <c r="E4" s="6" t="s">
        <v>3</v>
      </c>
      <c r="G4" s="6" t="s">
        <v>4</v>
      </c>
      <c r="H4" s="6" t="s">
        <v>5</v>
      </c>
      <c r="J4" s="6" t="s">
        <v>4</v>
      </c>
      <c r="K4" s="6" t="s">
        <v>23</v>
      </c>
      <c r="M4" s="6" t="s">
        <v>4</v>
      </c>
      <c r="N4" s="6" t="s">
        <v>6</v>
      </c>
      <c r="P4" s="6" t="s">
        <v>4</v>
      </c>
      <c r="Q4" s="6" t="s">
        <v>7</v>
      </c>
      <c r="S4" s="6" t="s">
        <v>4</v>
      </c>
      <c r="T4" s="6" t="s">
        <v>24</v>
      </c>
      <c r="V4" s="6" t="s">
        <v>4</v>
      </c>
      <c r="W4" s="6" t="s">
        <v>25</v>
      </c>
      <c r="Y4" s="6" t="s">
        <v>4</v>
      </c>
      <c r="Z4" s="6" t="s">
        <v>26</v>
      </c>
      <c r="AB4" s="6" t="s">
        <v>4</v>
      </c>
      <c r="AC4" s="6" t="s">
        <v>27</v>
      </c>
      <c r="AE4" s="6" t="s">
        <v>4</v>
      </c>
      <c r="AF4" s="6" t="s">
        <v>29</v>
      </c>
      <c r="AH4" s="6" t="s">
        <v>4</v>
      </c>
      <c r="AI4" s="6" t="s">
        <v>31</v>
      </c>
      <c r="AK4" s="6" t="s">
        <v>8</v>
      </c>
      <c r="AM4" s="6" t="s">
        <v>9</v>
      </c>
    </row>
    <row r="5" spans="2:39" x14ac:dyDescent="0.25">
      <c r="B5" s="7"/>
      <c r="C5" s="7"/>
      <c r="D5" s="7"/>
      <c r="E5" s="7"/>
      <c r="G5" s="7"/>
      <c r="H5" s="7"/>
      <c r="J5" s="7"/>
      <c r="K5" s="7"/>
      <c r="M5" s="7"/>
      <c r="N5" s="7"/>
      <c r="P5" s="7"/>
      <c r="Q5" s="7"/>
      <c r="S5" s="7"/>
      <c r="T5" s="7"/>
      <c r="V5" s="7"/>
      <c r="W5" s="7"/>
      <c r="Y5" s="7"/>
      <c r="Z5" s="7"/>
      <c r="AB5" s="7"/>
      <c r="AC5" s="7"/>
      <c r="AE5" s="7"/>
      <c r="AF5" s="7"/>
      <c r="AH5" s="7"/>
      <c r="AI5" s="7"/>
      <c r="AK5" s="7"/>
      <c r="AM5" s="7"/>
    </row>
    <row r="6" spans="2:39" x14ac:dyDescent="0.25">
      <c r="B6" s="1">
        <v>44740</v>
      </c>
      <c r="C6" s="1">
        <v>44742</v>
      </c>
      <c r="D6" s="1">
        <v>44834</v>
      </c>
      <c r="E6" s="1">
        <v>44834</v>
      </c>
      <c r="G6" s="2">
        <v>10000000</v>
      </c>
      <c r="H6" s="2">
        <f>($D6-$C6)/360*G6*$D$39</f>
        <v>19626.666666666668</v>
      </c>
      <c r="J6" s="2">
        <v>10000000</v>
      </c>
      <c r="K6" s="2">
        <f>($D6-$C6)/360*J6*$D$40</f>
        <v>21275</v>
      </c>
      <c r="M6" s="2">
        <v>10000000</v>
      </c>
      <c r="N6" s="2">
        <f>($D6-$C6)/360*M6*$D$41</f>
        <v>33350</v>
      </c>
      <c r="P6" s="2">
        <v>0</v>
      </c>
      <c r="Q6" s="2">
        <f>($D6-$C6)/360*P6*$D$42</f>
        <v>0</v>
      </c>
      <c r="S6" s="2">
        <v>0</v>
      </c>
      <c r="T6" s="2">
        <f>($D6-$C6)/360*S6*$D$42</f>
        <v>0</v>
      </c>
      <c r="V6" s="2">
        <v>0</v>
      </c>
      <c r="W6" s="2">
        <f>($D6-$C6)/360*V6*$D$42</f>
        <v>0</v>
      </c>
      <c r="Y6" s="2">
        <v>0</v>
      </c>
      <c r="Z6" s="2">
        <f>($D6-$C6)/360*Y6*$D$42</f>
        <v>0</v>
      </c>
      <c r="AB6" s="2">
        <v>0</v>
      </c>
      <c r="AC6" s="2">
        <f>($D6-$C6)/360*AB6*$D$42</f>
        <v>0</v>
      </c>
      <c r="AE6" s="2">
        <v>0</v>
      </c>
      <c r="AF6" s="2">
        <f>($D6-$C6)/360*AE6*$D$42</f>
        <v>0</v>
      </c>
      <c r="AH6" s="2">
        <v>0</v>
      </c>
      <c r="AI6" s="2">
        <f>($D6-$C6)/360*AH6*$D$42</f>
        <v>0</v>
      </c>
      <c r="AK6" s="2">
        <f>+H6+K6+N6+Q6+T6+W6+Z6+AC6+AF6+AI6</f>
        <v>74251.666666666672</v>
      </c>
      <c r="AM6" s="2">
        <f>-AK$39+SUM(AK6)</f>
        <v>-2856260.4166666665</v>
      </c>
    </row>
    <row r="7" spans="2:39" x14ac:dyDescent="0.25">
      <c r="B7" s="1">
        <v>44832</v>
      </c>
      <c r="C7" s="1">
        <v>44834</v>
      </c>
      <c r="D7" s="1">
        <v>44925</v>
      </c>
      <c r="E7" s="1">
        <v>44925</v>
      </c>
      <c r="G7" s="2">
        <v>10000000</v>
      </c>
      <c r="H7" s="2">
        <f>($D7-$C7)/360*G7*$D$39</f>
        <v>19413.333333333332</v>
      </c>
      <c r="J7" s="2">
        <v>10000000</v>
      </c>
      <c r="K7" s="2">
        <f>($D7-$C7)/360*J7*$D$40</f>
        <v>21043.75</v>
      </c>
      <c r="M7" s="2">
        <v>10000000</v>
      </c>
      <c r="N7" s="2">
        <f>($D7-$C7)/360*M7*$D$41</f>
        <v>32987.5</v>
      </c>
      <c r="P7" s="2">
        <v>0</v>
      </c>
      <c r="Q7" s="2">
        <f>($D7-$C7)/360*P7*$D$42</f>
        <v>0</v>
      </c>
      <c r="S7" s="2">
        <v>0</v>
      </c>
      <c r="T7" s="2">
        <f>($D7-$C7)/360*S7*$D$42</f>
        <v>0</v>
      </c>
      <c r="V7" s="2">
        <v>0</v>
      </c>
      <c r="W7" s="2">
        <f>($D7-$C7)/360*V7*$D$42</f>
        <v>0</v>
      </c>
      <c r="Y7" s="2">
        <v>0</v>
      </c>
      <c r="Z7" s="2">
        <f>($D7-$C7)/360*Y7*$D$42</f>
        <v>0</v>
      </c>
      <c r="AB7" s="2">
        <v>0</v>
      </c>
      <c r="AC7" s="2">
        <f>($D7-$C7)/360*Z7*$D$42</f>
        <v>0</v>
      </c>
      <c r="AE7" s="2">
        <v>0</v>
      </c>
      <c r="AF7" s="2">
        <f>($D7-$C7)/360*AE7*$D$42</f>
        <v>0</v>
      </c>
      <c r="AH7" s="2">
        <v>0</v>
      </c>
      <c r="AI7" s="2">
        <f>($D7-$C7)/360*AH7*$D$42</f>
        <v>0</v>
      </c>
      <c r="AK7" s="2">
        <f>+H7+K7+N7+Q7+T7+W7+Z7+AC7+AF7+AI7</f>
        <v>73444.583333333328</v>
      </c>
      <c r="AM7" s="2">
        <f>-AK$39+SUM(AK6:AK7)</f>
        <v>-2782815.833333333</v>
      </c>
    </row>
    <row r="8" spans="2:39" ht="5.0999999999999996" customHeight="1" x14ac:dyDescent="0.25"/>
    <row r="9" spans="2:39" x14ac:dyDescent="0.25">
      <c r="B9" s="8" t="s">
        <v>14</v>
      </c>
      <c r="C9" s="9"/>
      <c r="D9" s="9"/>
      <c r="E9" s="10"/>
      <c r="H9" s="2">
        <f>SUM(H6:H7)</f>
        <v>39040</v>
      </c>
      <c r="K9" s="2">
        <f>SUM(K6:K7)</f>
        <v>42318.75</v>
      </c>
      <c r="N9" s="2">
        <f>SUM(N6:N7)</f>
        <v>66337.5</v>
      </c>
      <c r="Q9" s="2">
        <f>SUM(Q6:Q7)</f>
        <v>0</v>
      </c>
      <c r="T9" s="2">
        <f>SUM(T6:T7)</f>
        <v>0</v>
      </c>
      <c r="W9" s="2">
        <f>SUM(W6:W7)</f>
        <v>0</v>
      </c>
      <c r="Z9" s="2">
        <f>SUM(Z6:Z7)</f>
        <v>0</v>
      </c>
      <c r="AC9" s="2">
        <f>SUM(AC6:AC7)</f>
        <v>0</v>
      </c>
      <c r="AF9" s="2">
        <f>SUM(AF6:AF7)</f>
        <v>0</v>
      </c>
      <c r="AI9" s="2">
        <f>SUM(AI6:AI7)</f>
        <v>0</v>
      </c>
      <c r="AK9" s="2">
        <f>SUM(AK6:AK7)</f>
        <v>147696.25</v>
      </c>
    </row>
    <row r="11" spans="2:39" x14ac:dyDescent="0.25">
      <c r="B11" s="1">
        <v>44923</v>
      </c>
      <c r="C11" s="1">
        <v>44925</v>
      </c>
      <c r="D11" s="1">
        <v>45016</v>
      </c>
      <c r="E11" s="1">
        <v>45016</v>
      </c>
      <c r="G11" s="2">
        <v>10000000</v>
      </c>
      <c r="H11" s="2">
        <f>($D11-$C11)/360*G11*$D$39</f>
        <v>19413.333333333332</v>
      </c>
      <c r="J11" s="2">
        <v>10000000</v>
      </c>
      <c r="K11" s="2">
        <f t="shared" ref="K11:K14" si="0">($D11-$C11)/360*J11*$D$40</f>
        <v>21043.75</v>
      </c>
      <c r="M11" s="2">
        <v>10000000</v>
      </c>
      <c r="N11" s="2">
        <f t="shared" ref="N11:N14" si="1">($D11-$C11)/360*M11*$D$41</f>
        <v>32987.5</v>
      </c>
      <c r="P11" s="2">
        <v>0</v>
      </c>
      <c r="Q11" s="2">
        <f t="shared" ref="Q11:Q14" si="2">($D11-$C11)/360*P11*$D$42</f>
        <v>0</v>
      </c>
      <c r="S11" s="2">
        <v>0</v>
      </c>
      <c r="T11" s="2">
        <f t="shared" ref="T11:T14" si="3">($D11-$C11)/360*S11*$D$42</f>
        <v>0</v>
      </c>
      <c r="V11" s="2">
        <v>0</v>
      </c>
      <c r="W11" s="2">
        <f t="shared" ref="W11:W14" si="4">($D11-$C11)/360*V11*$D$42</f>
        <v>0</v>
      </c>
      <c r="Y11" s="2">
        <v>0</v>
      </c>
      <c r="Z11" s="2">
        <f>($D11-$C11)/360*Y11*$D$42</f>
        <v>0</v>
      </c>
      <c r="AB11" s="2">
        <v>0</v>
      </c>
      <c r="AC11" s="2">
        <f>($D11-$C11)/360*AB11*$D$42</f>
        <v>0</v>
      </c>
      <c r="AE11" s="2">
        <v>0</v>
      </c>
      <c r="AF11" s="2">
        <f>($D11-$C11)/360*AE11*$D$42</f>
        <v>0</v>
      </c>
      <c r="AH11" s="2">
        <v>0</v>
      </c>
      <c r="AI11" s="2">
        <f>($D11-$C11)/360*AH11*$D$42</f>
        <v>0</v>
      </c>
      <c r="AK11" s="2">
        <f>+H11+K11+N11+Q11+T11+W11+Z11+AC11+AF11+AI11</f>
        <v>73444.583333333328</v>
      </c>
      <c r="AM11" s="2">
        <f>-AK$39+SUM(AK6:AK7,AK11)</f>
        <v>-2709371.2499999995</v>
      </c>
    </row>
    <row r="12" spans="2:39" x14ac:dyDescent="0.25">
      <c r="B12" s="1">
        <v>45014</v>
      </c>
      <c r="C12" s="1">
        <v>45016</v>
      </c>
      <c r="D12" s="1">
        <v>45107</v>
      </c>
      <c r="E12" s="1">
        <v>45107</v>
      </c>
      <c r="G12" s="2">
        <v>10000000</v>
      </c>
      <c r="H12" s="2">
        <f t="shared" ref="H12:H14" si="5">($D12-$C12)/360*G12*$D$39</f>
        <v>19413.333333333332</v>
      </c>
      <c r="J12" s="2">
        <v>10000000</v>
      </c>
      <c r="K12" s="2">
        <f t="shared" si="0"/>
        <v>21043.75</v>
      </c>
      <c r="M12" s="2">
        <v>10000000</v>
      </c>
      <c r="N12" s="2">
        <f t="shared" si="1"/>
        <v>32987.5</v>
      </c>
      <c r="P12" s="2">
        <v>0</v>
      </c>
      <c r="Q12" s="2">
        <f t="shared" si="2"/>
        <v>0</v>
      </c>
      <c r="S12" s="2">
        <v>0</v>
      </c>
      <c r="T12" s="2">
        <f t="shared" si="3"/>
        <v>0</v>
      </c>
      <c r="V12" s="2">
        <v>0</v>
      </c>
      <c r="W12" s="2">
        <f t="shared" si="4"/>
        <v>0</v>
      </c>
      <c r="Y12" s="2">
        <v>0</v>
      </c>
      <c r="Z12" s="2">
        <f>($D12-$C12)/360*Y12*$D$42</f>
        <v>0</v>
      </c>
      <c r="AB12" s="2">
        <v>0</v>
      </c>
      <c r="AC12" s="2">
        <f t="shared" ref="AC12:AC14" si="6">($D12-$C12)/360*AB12*$D$42</f>
        <v>0</v>
      </c>
      <c r="AE12" s="2">
        <v>0</v>
      </c>
      <c r="AF12" s="2">
        <f t="shared" ref="AF12:AF14" si="7">($D12-$C12)/360*AE12*$D$42</f>
        <v>0</v>
      </c>
      <c r="AH12" s="2">
        <v>0</v>
      </c>
      <c r="AI12" s="2">
        <f t="shared" ref="AI12:AI14" si="8">($D12-$C12)/360*AH12*$D$42</f>
        <v>0</v>
      </c>
      <c r="AK12" s="2">
        <f t="shared" ref="AK12:AK14" si="9">+H12+K12+N12+Q12+T12+W12+Z12+AC12+AF12+AI12</f>
        <v>73444.583333333328</v>
      </c>
      <c r="AM12" s="2">
        <f>-AK$39+SUM(AK6:AK7,AK11:AK12)</f>
        <v>-2635926.6666666665</v>
      </c>
    </row>
    <row r="13" spans="2:39" x14ac:dyDescent="0.25">
      <c r="B13" s="1">
        <v>45105</v>
      </c>
      <c r="C13" s="1">
        <v>45107</v>
      </c>
      <c r="D13" s="1">
        <v>45198</v>
      </c>
      <c r="E13" s="1">
        <v>45198</v>
      </c>
      <c r="G13" s="2">
        <v>10000000</v>
      </c>
      <c r="H13" s="2">
        <f t="shared" si="5"/>
        <v>19413.333333333332</v>
      </c>
      <c r="J13" s="2">
        <v>10000000</v>
      </c>
      <c r="K13" s="2">
        <f t="shared" si="0"/>
        <v>21043.75</v>
      </c>
      <c r="M13" s="2">
        <v>10000000</v>
      </c>
      <c r="N13" s="2">
        <f t="shared" si="1"/>
        <v>32987.5</v>
      </c>
      <c r="P13" s="2">
        <v>0</v>
      </c>
      <c r="Q13" s="2">
        <f t="shared" si="2"/>
        <v>0</v>
      </c>
      <c r="S13" s="2">
        <v>0</v>
      </c>
      <c r="T13" s="2">
        <f t="shared" si="3"/>
        <v>0</v>
      </c>
      <c r="V13" s="2">
        <v>0</v>
      </c>
      <c r="W13" s="2">
        <f t="shared" si="4"/>
        <v>0</v>
      </c>
      <c r="Y13" s="2">
        <v>0</v>
      </c>
      <c r="Z13" s="2">
        <f>($D13-$C13)/360*Y13*$D$42</f>
        <v>0</v>
      </c>
      <c r="AB13" s="2">
        <v>0</v>
      </c>
      <c r="AC13" s="2">
        <f t="shared" si="6"/>
        <v>0</v>
      </c>
      <c r="AE13" s="2">
        <v>0</v>
      </c>
      <c r="AF13" s="2">
        <f t="shared" si="7"/>
        <v>0</v>
      </c>
      <c r="AH13" s="2">
        <v>0</v>
      </c>
      <c r="AI13" s="2">
        <f t="shared" si="8"/>
        <v>0</v>
      </c>
      <c r="AK13" s="2">
        <f t="shared" si="9"/>
        <v>73444.583333333328</v>
      </c>
      <c r="AM13" s="2">
        <f>-AK$39+SUM(AK6:AK7,AK11:AK13)</f>
        <v>-2562482.083333333</v>
      </c>
    </row>
    <row r="14" spans="2:39" x14ac:dyDescent="0.25">
      <c r="B14" s="1">
        <v>45196</v>
      </c>
      <c r="C14" s="1">
        <v>45198</v>
      </c>
      <c r="D14" s="1">
        <v>45289</v>
      </c>
      <c r="E14" s="1">
        <v>45289</v>
      </c>
      <c r="G14" s="2">
        <v>10000000</v>
      </c>
      <c r="H14" s="2">
        <f t="shared" si="5"/>
        <v>19413.333333333332</v>
      </c>
      <c r="J14" s="2">
        <v>10000000</v>
      </c>
      <c r="K14" s="2">
        <f t="shared" si="0"/>
        <v>21043.75</v>
      </c>
      <c r="M14" s="2">
        <v>10000000</v>
      </c>
      <c r="N14" s="2">
        <f t="shared" si="1"/>
        <v>32987.5</v>
      </c>
      <c r="P14" s="2">
        <v>0</v>
      </c>
      <c r="Q14" s="2">
        <f t="shared" si="2"/>
        <v>0</v>
      </c>
      <c r="S14" s="2">
        <v>0</v>
      </c>
      <c r="T14" s="2">
        <f t="shared" si="3"/>
        <v>0</v>
      </c>
      <c r="V14" s="2">
        <v>0</v>
      </c>
      <c r="W14" s="2">
        <f t="shared" si="4"/>
        <v>0</v>
      </c>
      <c r="Y14" s="2">
        <v>0</v>
      </c>
      <c r="Z14" s="2">
        <f>($D14-$C14)/360*Y14*$D$42</f>
        <v>0</v>
      </c>
      <c r="AB14" s="2">
        <v>0</v>
      </c>
      <c r="AC14" s="2">
        <f t="shared" si="6"/>
        <v>0</v>
      </c>
      <c r="AE14" s="2">
        <v>0</v>
      </c>
      <c r="AF14" s="2">
        <f t="shared" si="7"/>
        <v>0</v>
      </c>
      <c r="AH14" s="2">
        <v>0</v>
      </c>
      <c r="AI14" s="2">
        <f t="shared" si="8"/>
        <v>0</v>
      </c>
      <c r="AK14" s="2">
        <f t="shared" si="9"/>
        <v>73444.583333333328</v>
      </c>
      <c r="AM14" s="2">
        <f>-AK$39+SUM(AK6:AK7,AK11:AK14)</f>
        <v>-2489037.5</v>
      </c>
    </row>
    <row r="15" spans="2:39" ht="5.0999999999999996" customHeight="1" x14ac:dyDescent="0.25"/>
    <row r="16" spans="2:39" x14ac:dyDescent="0.25">
      <c r="B16" s="8" t="s">
        <v>15</v>
      </c>
      <c r="C16" s="9"/>
      <c r="D16" s="9"/>
      <c r="E16" s="10"/>
      <c r="H16" s="2">
        <f>SUM(H11:H14)</f>
        <v>77653.333333333328</v>
      </c>
      <c r="K16" s="2">
        <f>SUM(K11:K14)</f>
        <v>84175</v>
      </c>
      <c r="N16" s="2">
        <f>SUM(N11:N14)</f>
        <v>131950</v>
      </c>
      <c r="Q16" s="2">
        <f>SUM(Q11:Q14)</f>
        <v>0</v>
      </c>
      <c r="T16" s="2">
        <f>SUM(T11:T14)</f>
        <v>0</v>
      </c>
      <c r="W16" s="2">
        <f>SUM(W11:W14)</f>
        <v>0</v>
      </c>
      <c r="Z16" s="2">
        <f>SUM(Z11:Z14)</f>
        <v>0</v>
      </c>
      <c r="AC16" s="2">
        <f>SUM(AC11:AC14)</f>
        <v>0</v>
      </c>
      <c r="AF16" s="2">
        <f>SUM(AF11:AF14)</f>
        <v>0</v>
      </c>
      <c r="AI16" s="2">
        <f>SUM(AI11:AI14)</f>
        <v>0</v>
      </c>
      <c r="AK16" s="2">
        <f>SUM(AK11:AK14)</f>
        <v>293778.33333333331</v>
      </c>
    </row>
    <row r="18" spans="2:39" x14ac:dyDescent="0.25">
      <c r="B18" s="1">
        <v>45287</v>
      </c>
      <c r="C18" s="1">
        <v>45289</v>
      </c>
      <c r="D18" s="1">
        <v>45379</v>
      </c>
      <c r="E18" s="1">
        <v>45379</v>
      </c>
      <c r="G18" s="2">
        <v>10000000</v>
      </c>
      <c r="H18" s="2">
        <f>($D18-$C18)/360*G18*$D$39</f>
        <v>19200</v>
      </c>
      <c r="J18" s="2">
        <v>10000000</v>
      </c>
      <c r="K18" s="2">
        <f t="shared" ref="K18:K21" si="10">($D18-$C18)/360*J18*$D$40</f>
        <v>20812.500000000004</v>
      </c>
      <c r="M18" s="2">
        <v>10000000</v>
      </c>
      <c r="N18" s="2">
        <f t="shared" ref="N18:N21" si="11">($D18-$C18)/360*M18*$D$41</f>
        <v>32625.000000000004</v>
      </c>
      <c r="P18" s="2">
        <v>10000000</v>
      </c>
      <c r="Q18" s="2">
        <f t="shared" ref="Q18:Q21" si="12">($D18-$C18)/360*P18*$D$42</f>
        <v>42750</v>
      </c>
      <c r="S18" s="2">
        <v>10000000</v>
      </c>
      <c r="T18" s="2">
        <f>($D18-$C18)/360*S18*$D$43</f>
        <v>40000</v>
      </c>
      <c r="V18" s="2">
        <v>10000000</v>
      </c>
      <c r="W18" s="2">
        <f>($D18-$C18)/360*V18*$D$44</f>
        <v>52375</v>
      </c>
      <c r="Y18" s="2">
        <v>0</v>
      </c>
      <c r="Z18" s="2">
        <v>0</v>
      </c>
      <c r="AB18" s="2">
        <v>11000000</v>
      </c>
      <c r="AC18" s="2">
        <f>($D18-$C18)/360*AB18*$D$46</f>
        <v>29425</v>
      </c>
      <c r="AE18" s="2">
        <v>0</v>
      </c>
      <c r="AF18" s="2">
        <f>($D18-$C18)/360*AE18*$D$46</f>
        <v>0</v>
      </c>
      <c r="AH18" s="2">
        <v>0</v>
      </c>
      <c r="AI18" s="2">
        <f>($D18-$C18)/360*AH18*$D$46</f>
        <v>0</v>
      </c>
      <c r="AK18" s="2">
        <f>+H18+K18+N18+Q18+T18+W18+Z18+AC18+AF18+AI18</f>
        <v>237187.5</v>
      </c>
      <c r="AM18" s="2">
        <f>-AK$39+SUM(AK6:AK7,AK11:AK14,AK18)</f>
        <v>-2251850</v>
      </c>
    </row>
    <row r="19" spans="2:39" x14ac:dyDescent="0.25">
      <c r="B19" s="1">
        <v>45377</v>
      </c>
      <c r="C19" s="1">
        <v>45379</v>
      </c>
      <c r="D19" s="1">
        <v>45471</v>
      </c>
      <c r="E19" s="1">
        <v>45471</v>
      </c>
      <c r="G19" s="2">
        <v>10000000</v>
      </c>
      <c r="H19" s="2">
        <f t="shared" ref="H19:H21" si="13">($D19-$C19)/360*G19*$D$39</f>
        <v>19626.666666666668</v>
      </c>
      <c r="J19" s="2">
        <v>10000000</v>
      </c>
      <c r="K19" s="2">
        <f t="shared" si="10"/>
        <v>21275</v>
      </c>
      <c r="M19" s="2">
        <v>10000000</v>
      </c>
      <c r="N19" s="2">
        <f t="shared" si="11"/>
        <v>33350</v>
      </c>
      <c r="P19" s="2">
        <v>10000000</v>
      </c>
      <c r="Q19" s="2">
        <f t="shared" si="12"/>
        <v>43700</v>
      </c>
      <c r="S19" s="2">
        <v>10000000</v>
      </c>
      <c r="T19" s="2">
        <f t="shared" ref="T19:T21" si="14">($D19-$C19)/360*S19*$D$43</f>
        <v>40888.888888888891</v>
      </c>
      <c r="V19" s="2">
        <v>10000000</v>
      </c>
      <c r="W19" s="2">
        <f t="shared" ref="W19:W21" si="15">($D19-$C19)/360*V19*$D$44</f>
        <v>53538.888888888891</v>
      </c>
      <c r="Y19" s="2">
        <v>0</v>
      </c>
      <c r="Z19" s="2">
        <v>0</v>
      </c>
      <c r="AB19" s="2">
        <v>11000000</v>
      </c>
      <c r="AC19" s="2">
        <f t="shared" ref="AC19:AC21" si="16">($D19-$C19)/360*AB19*$D$46</f>
        <v>30078.888888888887</v>
      </c>
      <c r="AE19" s="2">
        <v>0</v>
      </c>
      <c r="AF19" s="2">
        <f t="shared" ref="AF19:AF21" si="17">($D19-$C19)/360*AE19*$D$46</f>
        <v>0</v>
      </c>
      <c r="AH19" s="2">
        <v>0</v>
      </c>
      <c r="AI19" s="2">
        <f t="shared" ref="AI19:AI21" si="18">($D19-$C19)/360*AH19*$D$46</f>
        <v>0</v>
      </c>
      <c r="AK19" s="2">
        <f t="shared" ref="AK19:AK21" si="19">+H19+K19+N19+Q19+T19+W19+Z19+AC19+AF19+AI19</f>
        <v>242458.33333333331</v>
      </c>
      <c r="AM19" s="2">
        <f>-AK$39+SUM(AK6:AK7,AK11:AK14,AK18:AK19)</f>
        <v>-2009391.6666666665</v>
      </c>
    </row>
    <row r="20" spans="2:39" x14ac:dyDescent="0.25">
      <c r="B20" s="1">
        <v>45469</v>
      </c>
      <c r="C20" s="1">
        <v>45471</v>
      </c>
      <c r="D20" s="1">
        <v>45565</v>
      </c>
      <c r="E20" s="1">
        <v>45565</v>
      </c>
      <c r="G20" s="2">
        <v>10000000</v>
      </c>
      <c r="H20" s="2">
        <f t="shared" si="13"/>
        <v>20053.333333333336</v>
      </c>
      <c r="J20" s="2">
        <v>10000000</v>
      </c>
      <c r="K20" s="2">
        <f t="shared" si="10"/>
        <v>21737.500000000004</v>
      </c>
      <c r="M20" s="2">
        <v>10000000</v>
      </c>
      <c r="N20" s="2">
        <f t="shared" si="11"/>
        <v>34075.000000000007</v>
      </c>
      <c r="P20" s="2">
        <v>10000000</v>
      </c>
      <c r="Q20" s="2">
        <f t="shared" si="12"/>
        <v>44650.000000000007</v>
      </c>
      <c r="S20" s="2">
        <v>10000000</v>
      </c>
      <c r="T20" s="2">
        <f t="shared" si="14"/>
        <v>41777.777777777781</v>
      </c>
      <c r="V20" s="2">
        <v>10000000</v>
      </c>
      <c r="W20" s="2">
        <f t="shared" si="15"/>
        <v>54702.777777777788</v>
      </c>
      <c r="Y20" s="2">
        <v>0</v>
      </c>
      <c r="Z20" s="2">
        <v>0</v>
      </c>
      <c r="AB20" s="2">
        <v>11000000</v>
      </c>
      <c r="AC20" s="2">
        <f t="shared" si="16"/>
        <v>30732.777777777777</v>
      </c>
      <c r="AE20" s="2">
        <v>0</v>
      </c>
      <c r="AF20" s="2">
        <f t="shared" si="17"/>
        <v>0</v>
      </c>
      <c r="AH20" s="2">
        <v>0</v>
      </c>
      <c r="AI20" s="2">
        <f t="shared" si="18"/>
        <v>0</v>
      </c>
      <c r="AK20" s="2">
        <f t="shared" si="19"/>
        <v>247729.16666666669</v>
      </c>
      <c r="AM20" s="2">
        <f>-AK$39+SUM(AK6:AK7,AK11:AK14,AK18:AK20)</f>
        <v>-1761662.4999999998</v>
      </c>
    </row>
    <row r="21" spans="2:39" x14ac:dyDescent="0.25">
      <c r="B21" s="1">
        <v>45561</v>
      </c>
      <c r="C21" s="1">
        <v>45565</v>
      </c>
      <c r="D21" s="1">
        <v>45657</v>
      </c>
      <c r="E21" s="1">
        <v>45657</v>
      </c>
      <c r="G21" s="2">
        <v>10000000</v>
      </c>
      <c r="H21" s="2">
        <f t="shared" si="13"/>
        <v>19626.666666666668</v>
      </c>
      <c r="J21" s="2">
        <v>10000000</v>
      </c>
      <c r="K21" s="2">
        <f t="shared" si="10"/>
        <v>21275</v>
      </c>
      <c r="M21" s="2">
        <v>10000000</v>
      </c>
      <c r="N21" s="2">
        <f t="shared" si="11"/>
        <v>33350</v>
      </c>
      <c r="P21" s="2">
        <v>10000000</v>
      </c>
      <c r="Q21" s="2">
        <f t="shared" si="12"/>
        <v>43700</v>
      </c>
      <c r="S21" s="2">
        <v>10000000</v>
      </c>
      <c r="T21" s="2">
        <f t="shared" si="14"/>
        <v>40888.888888888891</v>
      </c>
      <c r="V21" s="2">
        <v>10000000</v>
      </c>
      <c r="W21" s="2">
        <f t="shared" si="15"/>
        <v>53538.888888888891</v>
      </c>
      <c r="Y21" s="2">
        <v>0</v>
      </c>
      <c r="Z21" s="2">
        <v>0</v>
      </c>
      <c r="AB21" s="2">
        <v>11000000</v>
      </c>
      <c r="AC21" s="2">
        <f t="shared" si="16"/>
        <v>30078.888888888887</v>
      </c>
      <c r="AE21" s="2">
        <v>0</v>
      </c>
      <c r="AF21" s="2">
        <f t="shared" si="17"/>
        <v>0</v>
      </c>
      <c r="AH21" s="2">
        <v>0</v>
      </c>
      <c r="AI21" s="2">
        <f t="shared" si="18"/>
        <v>0</v>
      </c>
      <c r="AK21" s="2">
        <f t="shared" si="19"/>
        <v>242458.33333333331</v>
      </c>
      <c r="AM21" s="2">
        <f>-AK$39+SUM(AK6:AK7,AK11:AK14,AK18:AK21)</f>
        <v>-1519204.1666666665</v>
      </c>
    </row>
    <row r="22" spans="2:39" ht="5.0999999999999996" customHeight="1" x14ac:dyDescent="0.25"/>
    <row r="23" spans="2:39" x14ac:dyDescent="0.25">
      <c r="B23" s="8" t="s">
        <v>16</v>
      </c>
      <c r="C23" s="9"/>
      <c r="D23" s="9"/>
      <c r="E23" s="10"/>
      <c r="H23" s="2">
        <f>SUM(H18:H21)</f>
        <v>78506.666666666672</v>
      </c>
      <c r="K23" s="2">
        <f>SUM(K18:K21)</f>
        <v>85100</v>
      </c>
      <c r="N23" s="2">
        <f>SUM(N18:N21)</f>
        <v>133400</v>
      </c>
      <c r="Q23" s="2">
        <f>SUM(Q18:Q21)</f>
        <v>174800</v>
      </c>
      <c r="T23" s="2">
        <f>SUM(T18:T21)</f>
        <v>163555.55555555556</v>
      </c>
      <c r="W23" s="2">
        <f>SUM(W18:W21)</f>
        <v>214155.55555555556</v>
      </c>
      <c r="X23" s="2">
        <f t="shared" ref="X23:AC23" si="20">SUM(X18:X21)</f>
        <v>0</v>
      </c>
      <c r="Y23" s="2">
        <f t="shared" si="20"/>
        <v>0</v>
      </c>
      <c r="Z23" s="2">
        <f t="shared" si="20"/>
        <v>0</v>
      </c>
      <c r="AC23" s="2">
        <f t="shared" si="20"/>
        <v>120315.55555555556</v>
      </c>
      <c r="AF23" s="2">
        <f t="shared" ref="AF23" si="21">SUM(AF18:AF21)</f>
        <v>0</v>
      </c>
      <c r="AI23" s="2">
        <f t="shared" ref="AI23" si="22">SUM(AI18:AI21)</f>
        <v>0</v>
      </c>
      <c r="AK23" s="2">
        <f>SUM(AK18:AK21)</f>
        <v>969833.33333333326</v>
      </c>
    </row>
    <row r="25" spans="2:39" x14ac:dyDescent="0.25">
      <c r="B25" s="1">
        <v>45653</v>
      </c>
      <c r="C25" s="1">
        <v>45657</v>
      </c>
      <c r="D25" s="1">
        <v>45747</v>
      </c>
      <c r="E25" s="1">
        <v>45747</v>
      </c>
      <c r="G25" s="2">
        <v>10000000</v>
      </c>
      <c r="H25" s="2">
        <f>($D25-$C25)/360*G25*$D$39</f>
        <v>19200</v>
      </c>
      <c r="J25" s="2">
        <v>10000000</v>
      </c>
      <c r="K25" s="2">
        <f t="shared" ref="K25:K28" si="23">($D25-$C25)/360*J25*$D$40</f>
        <v>20812.500000000004</v>
      </c>
      <c r="M25" s="2">
        <v>10000000</v>
      </c>
      <c r="N25" s="2">
        <f t="shared" ref="N25:N28" si="24">($D25-$C25)/360*M25*$D$41</f>
        <v>32625.000000000004</v>
      </c>
      <c r="P25" s="2">
        <v>0</v>
      </c>
      <c r="Q25" s="2">
        <f t="shared" ref="Q25:Q28" si="25">($D25-$C25)/360*P25*$D$42</f>
        <v>0</v>
      </c>
      <c r="S25" s="2">
        <v>0</v>
      </c>
      <c r="T25" s="2">
        <f t="shared" ref="T25:T28" si="26">($D25-$C25)/360*S25*$D$42</f>
        <v>0</v>
      </c>
      <c r="V25" s="2">
        <v>0</v>
      </c>
      <c r="W25" s="2">
        <f t="shared" ref="W25:W28" si="27">($D25-$C25)/360*V25*$D$42</f>
        <v>0</v>
      </c>
      <c r="Y25" s="2">
        <v>10000000</v>
      </c>
      <c r="Z25" s="2">
        <f>($D25-$C25)/360*Y25*$D$45</f>
        <v>55750</v>
      </c>
      <c r="AB25" s="2">
        <v>11000000</v>
      </c>
      <c r="AC25" s="2">
        <f>($D25-$C25)/360*AB25*$D$46</f>
        <v>29425</v>
      </c>
      <c r="AE25" s="2">
        <v>10000000</v>
      </c>
      <c r="AF25" s="2">
        <f>($D25-$C25)/360*AE25*$D$47</f>
        <v>26500</v>
      </c>
      <c r="AH25" s="2">
        <v>10000000</v>
      </c>
      <c r="AI25" s="2">
        <f>($D25-$C25)/360*AH25*$D$48</f>
        <v>26050</v>
      </c>
      <c r="AK25" s="2">
        <f>+H25+K25+N25+Q25+T25+W25+Z25+AC25+AF25+AI25</f>
        <v>210362.5</v>
      </c>
      <c r="AM25" s="2">
        <f>-AK$39+SUM(AK6:AK7,AK11:AK14,AK18:AK21,AK25)</f>
        <v>-1308841.6666666665</v>
      </c>
    </row>
    <row r="26" spans="2:39" x14ac:dyDescent="0.25">
      <c r="B26" s="1">
        <v>45743</v>
      </c>
      <c r="C26" s="1">
        <v>45747</v>
      </c>
      <c r="D26" s="1">
        <v>45838</v>
      </c>
      <c r="E26" s="1">
        <v>45838</v>
      </c>
      <c r="G26" s="2">
        <v>10000000</v>
      </c>
      <c r="H26" s="2">
        <f t="shared" ref="H26:H28" si="28">($D26-$C26)/360*G26*$D$39</f>
        <v>19413.333333333332</v>
      </c>
      <c r="J26" s="2">
        <v>10000000</v>
      </c>
      <c r="K26" s="2">
        <f t="shared" si="23"/>
        <v>21043.75</v>
      </c>
      <c r="M26" s="2">
        <v>10000000</v>
      </c>
      <c r="N26" s="2">
        <f t="shared" si="24"/>
        <v>32987.5</v>
      </c>
      <c r="P26" s="2">
        <v>0</v>
      </c>
      <c r="Q26" s="2">
        <f t="shared" si="25"/>
        <v>0</v>
      </c>
      <c r="S26" s="2">
        <v>0</v>
      </c>
      <c r="T26" s="2">
        <f t="shared" si="26"/>
        <v>0</v>
      </c>
      <c r="V26" s="2">
        <v>0</v>
      </c>
      <c r="W26" s="2">
        <f t="shared" si="27"/>
        <v>0</v>
      </c>
      <c r="Y26" s="2">
        <v>10000000</v>
      </c>
      <c r="Z26" s="2">
        <f>($D26-$C26)/360*Y26*$D$45</f>
        <v>56369.444444444438</v>
      </c>
      <c r="AB26" s="2">
        <v>11000000</v>
      </c>
      <c r="AC26" s="2">
        <f t="shared" ref="AC26:AC28" si="29">($D26-$C26)/360*AB26*$D$46</f>
        <v>29751.944444444442</v>
      </c>
      <c r="AE26" s="2">
        <v>10000000</v>
      </c>
      <c r="AF26" s="2">
        <f t="shared" ref="AF26:AF28" si="30">($D26-$C26)/360*AE26*$D$47</f>
        <v>26794.444444444442</v>
      </c>
      <c r="AH26" s="2">
        <v>0</v>
      </c>
      <c r="AI26" s="2">
        <f t="shared" ref="AI26:AI28" si="31">($D26-$C26)/360*AH26*$D$48</f>
        <v>0</v>
      </c>
      <c r="AK26" s="2">
        <f t="shared" ref="AK26:AK28" si="32">+H26+K26+N26+Q26+T26+W26+Z26+AC26+AF26+AI26</f>
        <v>186360.41666666666</v>
      </c>
      <c r="AM26" s="2">
        <f>-AK$39+SUM(AK6:AK7,AK11:AK14,AK18:AK21,AK25:AK26)</f>
        <v>-1122481.2499999998</v>
      </c>
    </row>
    <row r="27" spans="2:39" x14ac:dyDescent="0.25">
      <c r="B27" s="1">
        <v>45834</v>
      </c>
      <c r="C27" s="1">
        <v>45838</v>
      </c>
      <c r="D27" s="1">
        <v>45930</v>
      </c>
      <c r="E27" s="1">
        <v>45930</v>
      </c>
      <c r="G27" s="2">
        <v>10000000</v>
      </c>
      <c r="H27" s="2">
        <f t="shared" si="28"/>
        <v>19626.666666666668</v>
      </c>
      <c r="J27" s="2">
        <v>10000000</v>
      </c>
      <c r="K27" s="2">
        <f t="shared" si="23"/>
        <v>21275</v>
      </c>
      <c r="M27" s="2">
        <v>10000000</v>
      </c>
      <c r="N27" s="2">
        <f t="shared" si="24"/>
        <v>33350</v>
      </c>
      <c r="P27" s="2">
        <v>0</v>
      </c>
      <c r="Q27" s="2">
        <f t="shared" si="25"/>
        <v>0</v>
      </c>
      <c r="S27" s="2">
        <v>0</v>
      </c>
      <c r="T27" s="2">
        <f t="shared" si="26"/>
        <v>0</v>
      </c>
      <c r="V27" s="2">
        <v>0</v>
      </c>
      <c r="W27" s="2">
        <f t="shared" si="27"/>
        <v>0</v>
      </c>
      <c r="Y27" s="2">
        <v>10000000</v>
      </c>
      <c r="Z27" s="2">
        <f>($D27-$C27)/360*Y27*$D$45</f>
        <v>56988.888888888891</v>
      </c>
      <c r="AB27" s="2">
        <v>11000000</v>
      </c>
      <c r="AC27" s="2">
        <f t="shared" si="29"/>
        <v>30078.888888888887</v>
      </c>
      <c r="AE27" s="2">
        <v>10000000</v>
      </c>
      <c r="AF27" s="2">
        <f t="shared" si="30"/>
        <v>27088.888888888887</v>
      </c>
      <c r="AH27" s="2">
        <v>0</v>
      </c>
      <c r="AI27" s="2">
        <f t="shared" si="31"/>
        <v>0</v>
      </c>
      <c r="AK27" s="2">
        <f t="shared" si="32"/>
        <v>188408.33333333331</v>
      </c>
      <c r="AM27" s="2">
        <f>-AK$39+SUM(AK6:AK7,AK11:AK14,AK18:AK21,AK25:AK27)</f>
        <v>-934072.91666666651</v>
      </c>
    </row>
    <row r="28" spans="2:39" x14ac:dyDescent="0.25">
      <c r="B28" s="1">
        <v>45926</v>
      </c>
      <c r="C28" s="1">
        <v>45930</v>
      </c>
      <c r="D28" s="1">
        <v>46022</v>
      </c>
      <c r="E28" s="1">
        <v>46022</v>
      </c>
      <c r="G28" s="2">
        <v>10000000</v>
      </c>
      <c r="H28" s="2">
        <f t="shared" si="28"/>
        <v>19626.666666666668</v>
      </c>
      <c r="J28" s="2">
        <v>10000000</v>
      </c>
      <c r="K28" s="2">
        <f t="shared" si="23"/>
        <v>21275</v>
      </c>
      <c r="M28" s="2">
        <v>10000000</v>
      </c>
      <c r="N28" s="2">
        <f t="shared" si="24"/>
        <v>33350</v>
      </c>
      <c r="P28" s="2">
        <v>0</v>
      </c>
      <c r="Q28" s="2">
        <f t="shared" si="25"/>
        <v>0</v>
      </c>
      <c r="S28" s="2">
        <v>0</v>
      </c>
      <c r="T28" s="2">
        <f t="shared" si="26"/>
        <v>0</v>
      </c>
      <c r="V28" s="2">
        <v>0</v>
      </c>
      <c r="W28" s="2">
        <f t="shared" si="27"/>
        <v>0</v>
      </c>
      <c r="Y28" s="2">
        <v>10000000</v>
      </c>
      <c r="Z28" s="2">
        <f>($D28-$C28)/360*Y28*$D$45</f>
        <v>56988.888888888891</v>
      </c>
      <c r="AB28" s="2">
        <v>11000000</v>
      </c>
      <c r="AC28" s="2">
        <f t="shared" si="29"/>
        <v>30078.888888888887</v>
      </c>
      <c r="AE28" s="2">
        <v>10000000</v>
      </c>
      <c r="AF28" s="2">
        <f t="shared" si="30"/>
        <v>27088.888888888887</v>
      </c>
      <c r="AH28" s="2">
        <v>0</v>
      </c>
      <c r="AI28" s="2">
        <f t="shared" si="31"/>
        <v>0</v>
      </c>
      <c r="AK28" s="2">
        <f t="shared" si="32"/>
        <v>188408.33333333331</v>
      </c>
      <c r="AM28" s="2">
        <f>-AK$39+SUM(AK6:AK7,AK11:AK14,AK18:AK21,AK25:AK28)</f>
        <v>-745664.58333333302</v>
      </c>
    </row>
    <row r="29" spans="2:39" ht="5.0999999999999996" customHeight="1" x14ac:dyDescent="0.25"/>
    <row r="30" spans="2:39" x14ac:dyDescent="0.25">
      <c r="B30" s="8" t="s">
        <v>17</v>
      </c>
      <c r="C30" s="9"/>
      <c r="D30" s="9"/>
      <c r="E30" s="10"/>
      <c r="H30" s="2">
        <f>SUM(H25:H28)</f>
        <v>77866.666666666672</v>
      </c>
      <c r="K30" s="2">
        <f>SUM(K25:K28)</f>
        <v>84406.25</v>
      </c>
      <c r="N30" s="2">
        <f>SUM(N25:N28)</f>
        <v>132312.5</v>
      </c>
      <c r="Q30" s="2">
        <f>SUM(Q25:Q28)</f>
        <v>0</v>
      </c>
      <c r="T30" s="2">
        <f>SUM(T25:T28)</f>
        <v>0</v>
      </c>
      <c r="W30" s="2">
        <f>SUM(W25:W28)</f>
        <v>0</v>
      </c>
      <c r="Z30" s="2">
        <f>SUM(Z25:Z28)</f>
        <v>226097.22222222219</v>
      </c>
      <c r="AC30" s="2">
        <f>SUM(AC25:AC28)</f>
        <v>119334.72222222222</v>
      </c>
      <c r="AF30" s="2">
        <f>SUM(AF25:AF28)</f>
        <v>107472.22222222222</v>
      </c>
      <c r="AI30" s="2">
        <f>SUM(AI25:AI28)</f>
        <v>26050</v>
      </c>
      <c r="AK30" s="2">
        <f>SUM(AK25:AK28)</f>
        <v>773539.58333333326</v>
      </c>
    </row>
    <row r="32" spans="2:39" x14ac:dyDescent="0.25">
      <c r="B32" s="1">
        <v>46020</v>
      </c>
      <c r="C32" s="1">
        <v>46022</v>
      </c>
      <c r="D32" s="1">
        <v>46112</v>
      </c>
      <c r="E32" s="1">
        <v>46112</v>
      </c>
      <c r="G32" s="2">
        <v>10000000</v>
      </c>
      <c r="H32" s="2">
        <f>($D32-$C32)/360*G32*$D$39</f>
        <v>19200</v>
      </c>
      <c r="J32" s="2">
        <v>10000000</v>
      </c>
      <c r="K32" s="2">
        <f t="shared" ref="K32:K35" si="33">($D32-$C32)/360*J32*$D$40</f>
        <v>20812.500000000004</v>
      </c>
      <c r="M32" s="2">
        <v>10000000</v>
      </c>
      <c r="N32" s="2">
        <f t="shared" ref="N32:N35" si="34">($D32-$C32)/360*M32*$D$41</f>
        <v>32625.000000000004</v>
      </c>
      <c r="P32" s="2">
        <v>0</v>
      </c>
      <c r="Q32" s="2">
        <f t="shared" ref="Q32:Q35" si="35">($D32-$C32)/360*P32*$D$42</f>
        <v>0</v>
      </c>
      <c r="S32" s="2">
        <v>0</v>
      </c>
      <c r="T32" s="2">
        <f t="shared" ref="T32:T35" si="36">($D32-$C32)/360*S32*$D$42</f>
        <v>0</v>
      </c>
      <c r="V32" s="2">
        <v>0</v>
      </c>
      <c r="W32" s="2">
        <f t="shared" ref="W32:W35" si="37">($D32-$C32)/360*V32*$D$42</f>
        <v>0</v>
      </c>
      <c r="Y32" s="2">
        <v>10000000</v>
      </c>
      <c r="Z32" s="2">
        <f>($D32-$C32)/360*Y32*$D$45</f>
        <v>55750</v>
      </c>
      <c r="AB32" s="2">
        <v>11000000</v>
      </c>
      <c r="AC32" s="2">
        <f>($D32-$C32)/360*AB32*$D$46</f>
        <v>29425</v>
      </c>
      <c r="AE32" s="2">
        <v>0</v>
      </c>
      <c r="AF32" s="2">
        <f>($D32-$C32)/360*AE32*$D$46</f>
        <v>0</v>
      </c>
      <c r="AH32" s="2">
        <v>10000000</v>
      </c>
      <c r="AI32" s="2">
        <f>($D32-$C32)/360*AH32*$D$48</f>
        <v>26050</v>
      </c>
      <c r="AK32" s="2">
        <f>+H32+K32+N32+Q32+T32+W32+Z32+AC32+AF32+AI32</f>
        <v>183862.5</v>
      </c>
      <c r="AM32" s="2">
        <f>-AK$39+SUM(AK6:AK7,AK11:AK14,AK18:AK21,AK25:AK28,AK32)</f>
        <v>-561802.08333333302</v>
      </c>
    </row>
    <row r="33" spans="2:39" x14ac:dyDescent="0.25">
      <c r="B33" s="1">
        <v>46108</v>
      </c>
      <c r="C33" s="1">
        <v>46112</v>
      </c>
      <c r="D33" s="1">
        <v>46203</v>
      </c>
      <c r="E33" s="1">
        <v>46203</v>
      </c>
      <c r="G33" s="2">
        <v>10000000</v>
      </c>
      <c r="H33" s="2">
        <f t="shared" ref="H33:H35" si="38">($D33-$C33)/360*G33*$D$39</f>
        <v>19413.333333333332</v>
      </c>
      <c r="J33" s="2">
        <v>10000000</v>
      </c>
      <c r="K33" s="2">
        <f t="shared" si="33"/>
        <v>21043.75</v>
      </c>
      <c r="M33" s="2">
        <v>10000000</v>
      </c>
      <c r="N33" s="2">
        <f t="shared" si="34"/>
        <v>32987.5</v>
      </c>
      <c r="P33" s="2">
        <v>0</v>
      </c>
      <c r="Q33" s="2">
        <f t="shared" si="35"/>
        <v>0</v>
      </c>
      <c r="S33" s="2">
        <v>0</v>
      </c>
      <c r="T33" s="2">
        <f t="shared" si="36"/>
        <v>0</v>
      </c>
      <c r="V33" s="2">
        <v>0</v>
      </c>
      <c r="W33" s="2">
        <f t="shared" si="37"/>
        <v>0</v>
      </c>
      <c r="Y33" s="2">
        <v>10000000</v>
      </c>
      <c r="Z33" s="2">
        <f>($D33-$C33)/360*Y33*$D$45</f>
        <v>56369.444444444438</v>
      </c>
      <c r="AB33" s="2">
        <v>11000000</v>
      </c>
      <c r="AC33" s="2">
        <f t="shared" ref="AC33:AC35" si="39">($D33-$C33)/360*AB33*$D$46</f>
        <v>29751.944444444442</v>
      </c>
      <c r="AE33" s="2">
        <v>0</v>
      </c>
      <c r="AF33" s="2">
        <f t="shared" ref="AF33:AF35" si="40">($D33-$C33)/360*AE33*$D$46</f>
        <v>0</v>
      </c>
      <c r="AH33" s="2">
        <v>10000000</v>
      </c>
      <c r="AI33" s="2">
        <f t="shared" ref="AI33:AI35" si="41">($D33-$C33)/360*AH33*$D$48</f>
        <v>26339.444444444442</v>
      </c>
      <c r="AK33" s="2">
        <f t="shared" ref="AK33:AK35" si="42">+H33+K33+N33+Q33+T33+W33+Z33+AC33+AF33+AI33</f>
        <v>185905.41666666666</v>
      </c>
      <c r="AM33" s="2">
        <f>-AK$39+SUM(AK6:AK7,AK11:AK14,AK18:AK21,AK25:AK28,AK32:AK33)</f>
        <v>-375896.66666666651</v>
      </c>
    </row>
    <row r="34" spans="2:39" x14ac:dyDescent="0.25">
      <c r="B34" s="1">
        <v>46199</v>
      </c>
      <c r="C34" s="1">
        <v>46203</v>
      </c>
      <c r="D34" s="1">
        <v>46295</v>
      </c>
      <c r="E34" s="1">
        <v>46295</v>
      </c>
      <c r="G34" s="2">
        <v>10000000</v>
      </c>
      <c r="H34" s="2">
        <f t="shared" si="38"/>
        <v>19626.666666666668</v>
      </c>
      <c r="J34" s="2">
        <v>10000000</v>
      </c>
      <c r="K34" s="2">
        <f t="shared" si="33"/>
        <v>21275</v>
      </c>
      <c r="M34" s="2">
        <v>10000000</v>
      </c>
      <c r="N34" s="2">
        <f t="shared" si="34"/>
        <v>33350</v>
      </c>
      <c r="P34" s="2">
        <v>0</v>
      </c>
      <c r="Q34" s="2">
        <f t="shared" si="35"/>
        <v>0</v>
      </c>
      <c r="S34" s="2">
        <v>0</v>
      </c>
      <c r="T34" s="2">
        <f t="shared" si="36"/>
        <v>0</v>
      </c>
      <c r="V34" s="2">
        <v>0</v>
      </c>
      <c r="W34" s="2">
        <f t="shared" si="37"/>
        <v>0</v>
      </c>
      <c r="Y34" s="2">
        <v>10000000</v>
      </c>
      <c r="Z34" s="2">
        <f>($D34-$C34)/360*Y34*$D$45</f>
        <v>56988.888888888891</v>
      </c>
      <c r="AB34" s="2">
        <v>11000000</v>
      </c>
      <c r="AC34" s="2">
        <f t="shared" si="39"/>
        <v>30078.888888888887</v>
      </c>
      <c r="AE34" s="2">
        <v>0</v>
      </c>
      <c r="AF34" s="2">
        <f t="shared" si="40"/>
        <v>0</v>
      </c>
      <c r="AH34" s="2">
        <v>10000000</v>
      </c>
      <c r="AI34" s="2">
        <f t="shared" si="41"/>
        <v>26628.888888888891</v>
      </c>
      <c r="AK34" s="2">
        <f t="shared" si="42"/>
        <v>187948.33333333331</v>
      </c>
      <c r="AM34" s="2">
        <f>-AK$39+SUM(AK6:AK7,AK11:AK14,AK18:AK21,AK25:AK28,AK32:AK34)</f>
        <v>-187948.33333333302</v>
      </c>
    </row>
    <row r="35" spans="2:39" x14ac:dyDescent="0.25">
      <c r="B35" s="1">
        <v>46293</v>
      </c>
      <c r="C35" s="1">
        <v>46295</v>
      </c>
      <c r="D35" s="1">
        <v>46387</v>
      </c>
      <c r="E35" s="1">
        <v>46387</v>
      </c>
      <c r="G35" s="2">
        <v>10000000</v>
      </c>
      <c r="H35" s="2">
        <f t="shared" si="38"/>
        <v>19626.666666666668</v>
      </c>
      <c r="J35" s="2">
        <v>10000000</v>
      </c>
      <c r="K35" s="2">
        <f t="shared" si="33"/>
        <v>21275</v>
      </c>
      <c r="M35" s="2">
        <v>10000000</v>
      </c>
      <c r="N35" s="2">
        <f t="shared" si="34"/>
        <v>33350</v>
      </c>
      <c r="P35" s="2">
        <v>0</v>
      </c>
      <c r="Q35" s="2">
        <f t="shared" si="35"/>
        <v>0</v>
      </c>
      <c r="S35" s="2">
        <v>0</v>
      </c>
      <c r="T35" s="2">
        <f t="shared" si="36"/>
        <v>0</v>
      </c>
      <c r="V35" s="2">
        <v>0</v>
      </c>
      <c r="W35" s="2">
        <f t="shared" si="37"/>
        <v>0</v>
      </c>
      <c r="Y35" s="2">
        <v>10000000</v>
      </c>
      <c r="Z35" s="2">
        <f>($D35-$C35)/360*Y35*$D$45</f>
        <v>56988.888888888891</v>
      </c>
      <c r="AB35" s="2">
        <v>11000000</v>
      </c>
      <c r="AC35" s="2">
        <f t="shared" si="39"/>
        <v>30078.888888888887</v>
      </c>
      <c r="AE35" s="2">
        <v>0</v>
      </c>
      <c r="AF35" s="2">
        <f t="shared" si="40"/>
        <v>0</v>
      </c>
      <c r="AH35" s="2">
        <v>10000000</v>
      </c>
      <c r="AI35" s="2">
        <f t="shared" si="41"/>
        <v>26628.888888888891</v>
      </c>
      <c r="AK35" s="2">
        <f t="shared" si="42"/>
        <v>187948.33333333331</v>
      </c>
      <c r="AM35" s="2">
        <f>-AK$39+SUM(AK6:AK7,AK11:AK14,AK18:AK21,AK25:AK28,AK32:AK35)</f>
        <v>0</v>
      </c>
    </row>
    <row r="36" spans="2:39" ht="5.0999999999999996" customHeight="1" x14ac:dyDescent="0.25"/>
    <row r="37" spans="2:39" x14ac:dyDescent="0.25">
      <c r="B37" s="8" t="s">
        <v>18</v>
      </c>
      <c r="C37" s="9"/>
      <c r="D37" s="9"/>
      <c r="E37" s="10"/>
      <c r="H37" s="2">
        <f>SUM(H32:H35)</f>
        <v>77866.666666666672</v>
      </c>
      <c r="K37" s="2">
        <f>SUM(K32:K35)</f>
        <v>84406.25</v>
      </c>
      <c r="N37" s="2">
        <f>SUM(N32:N35)</f>
        <v>132312.5</v>
      </c>
      <c r="Q37" s="2">
        <f>SUM(Q32:Q35)</f>
        <v>0</v>
      </c>
      <c r="T37" s="2">
        <f>SUM(T32:T35)</f>
        <v>0</v>
      </c>
      <c r="W37" s="2">
        <f>SUM(W32:W35)</f>
        <v>0</v>
      </c>
      <c r="Z37" s="2">
        <f>SUM(Z32:Z35)</f>
        <v>226097.22222222219</v>
      </c>
      <c r="AC37" s="2">
        <f>SUM(AC32:AC35)</f>
        <v>119334.72222222222</v>
      </c>
      <c r="AF37" s="2">
        <f>SUM(AF32:AF35)</f>
        <v>0</v>
      </c>
      <c r="AI37" s="2">
        <f>SUM(AI32:AI35)</f>
        <v>105647.22222222222</v>
      </c>
      <c r="AK37" s="2">
        <f>SUM(AK32:AK35)</f>
        <v>745664.58333333326</v>
      </c>
    </row>
    <row r="39" spans="2:39" x14ac:dyDescent="0.25">
      <c r="C39" s="3" t="s">
        <v>10</v>
      </c>
      <c r="D39" s="4">
        <v>7.6800000000000002E-3</v>
      </c>
      <c r="G39" s="3" t="s">
        <v>11</v>
      </c>
      <c r="H39" s="2">
        <f>H9+H16+H23+H30+H37</f>
        <v>350933.33333333337</v>
      </c>
      <c r="J39" s="3" t="s">
        <v>11</v>
      </c>
      <c r="K39" s="2">
        <f>K9+K16+K23+K30+K37</f>
        <v>380406.25</v>
      </c>
      <c r="M39" s="3" t="s">
        <v>11</v>
      </c>
      <c r="N39" s="2">
        <f>N9+N16+N23+N30+N37</f>
        <v>596312.5</v>
      </c>
      <c r="P39" s="3" t="s">
        <v>11</v>
      </c>
      <c r="Q39" s="2">
        <f>Q9+Q16+Q23+Q30+Q37</f>
        <v>174800</v>
      </c>
      <c r="S39" s="3" t="s">
        <v>11</v>
      </c>
      <c r="T39" s="2">
        <f>T9+T16+T23+T30+T37</f>
        <v>163555.55555555556</v>
      </c>
      <c r="V39" s="3" t="s">
        <v>11</v>
      </c>
      <c r="W39" s="2">
        <f>W9+W16+W23+W30+W37</f>
        <v>214155.55555555556</v>
      </c>
      <c r="Y39" s="3" t="s">
        <v>11</v>
      </c>
      <c r="Z39" s="2">
        <f>Z9+Z16+Z23+Z30+Z37</f>
        <v>452194.44444444438</v>
      </c>
      <c r="AB39" s="3" t="s">
        <v>11</v>
      </c>
      <c r="AC39" s="2">
        <f>AC9+AC16+AC23+AC30+AC37</f>
        <v>358985</v>
      </c>
      <c r="AE39" s="3" t="s">
        <v>11</v>
      </c>
      <c r="AF39" s="2">
        <f>AF9+AF16+AF23+AF30+AF37</f>
        <v>107472.22222222222</v>
      </c>
      <c r="AH39" s="3" t="s">
        <v>11</v>
      </c>
      <c r="AI39" s="2">
        <f>AI9+AI16+AI23+AI30+AI37</f>
        <v>131697.22222222222</v>
      </c>
      <c r="AK39" s="2">
        <f>AK9+AK16+AK23+AK30+AK37</f>
        <v>2930512.083333333</v>
      </c>
    </row>
    <row r="40" spans="2:39" x14ac:dyDescent="0.25">
      <c r="C40" s="3" t="s">
        <v>22</v>
      </c>
      <c r="D40" s="4">
        <v>8.3250000000000008E-3</v>
      </c>
    </row>
    <row r="41" spans="2:39" x14ac:dyDescent="0.25">
      <c r="C41" s="3" t="s">
        <v>12</v>
      </c>
      <c r="D41" s="4">
        <v>1.3050000000000001E-2</v>
      </c>
    </row>
    <row r="42" spans="2:39" x14ac:dyDescent="0.25">
      <c r="C42" s="3" t="s">
        <v>13</v>
      </c>
      <c r="D42" s="4">
        <v>1.7100000000000001E-2</v>
      </c>
    </row>
    <row r="43" spans="2:39" x14ac:dyDescent="0.25">
      <c r="C43" s="3" t="s">
        <v>20</v>
      </c>
      <c r="D43" s="4">
        <v>1.6E-2</v>
      </c>
    </row>
    <row r="44" spans="2:39" x14ac:dyDescent="0.25">
      <c r="C44" s="3" t="s">
        <v>19</v>
      </c>
      <c r="D44" s="4">
        <v>2.095E-2</v>
      </c>
    </row>
    <row r="45" spans="2:39" x14ac:dyDescent="0.25">
      <c r="C45" s="3" t="s">
        <v>21</v>
      </c>
      <c r="D45" s="4">
        <v>2.23E-2</v>
      </c>
      <c r="H45" s="5"/>
      <c r="K45" s="5"/>
      <c r="N45" s="5"/>
      <c r="Q45" s="5"/>
      <c r="T45" s="5"/>
      <c r="W45" s="5"/>
      <c r="Z45" s="5"/>
      <c r="AA45" s="5"/>
      <c r="AC45" s="5"/>
      <c r="AD45" s="5"/>
      <c r="AF45" s="5"/>
      <c r="AI45" s="5"/>
      <c r="AK45" s="5"/>
    </row>
    <row r="46" spans="2:39" x14ac:dyDescent="0.25">
      <c r="C46" s="3" t="s">
        <v>28</v>
      </c>
      <c r="D46" s="4">
        <v>1.0699999999999999E-2</v>
      </c>
    </row>
    <row r="47" spans="2:39" x14ac:dyDescent="0.25">
      <c r="C47" s="3" t="s">
        <v>30</v>
      </c>
      <c r="D47" s="4">
        <v>1.06E-2</v>
      </c>
    </row>
    <row r="48" spans="2:39" x14ac:dyDescent="0.25">
      <c r="C48" s="3" t="s">
        <v>32</v>
      </c>
      <c r="D48" s="4">
        <v>1.042E-2</v>
      </c>
    </row>
  </sheetData>
  <mergeCells count="31">
    <mergeCell ref="B37:E37"/>
    <mergeCell ref="S4:S5"/>
    <mergeCell ref="T4:T5"/>
    <mergeCell ref="Q4:Q5"/>
    <mergeCell ref="AK4:AK5"/>
    <mergeCell ref="W4:W5"/>
    <mergeCell ref="Y4:Y5"/>
    <mergeCell ref="Z4:Z5"/>
    <mergeCell ref="B23:E23"/>
    <mergeCell ref="B30:E30"/>
    <mergeCell ref="AC4:AC5"/>
    <mergeCell ref="AB4:AB5"/>
    <mergeCell ref="AE4:AE5"/>
    <mergeCell ref="AF4:AF5"/>
    <mergeCell ref="AH4:AH5"/>
    <mergeCell ref="AI4:AI5"/>
    <mergeCell ref="AM4:AM5"/>
    <mergeCell ref="B9:E9"/>
    <mergeCell ref="B16:E16"/>
    <mergeCell ref="J4:J5"/>
    <mergeCell ref="M4:M5"/>
    <mergeCell ref="P4:P5"/>
    <mergeCell ref="B4:B5"/>
    <mergeCell ref="C4:C5"/>
    <mergeCell ref="D4:D5"/>
    <mergeCell ref="E4:E5"/>
    <mergeCell ref="G4:G5"/>
    <mergeCell ref="H4:H5"/>
    <mergeCell ref="K4:K5"/>
    <mergeCell ref="N4:N5"/>
    <mergeCell ref="V4: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KF-MARION</dc:creator>
  <cp:lastModifiedBy>KF-MARION</cp:lastModifiedBy>
  <dcterms:created xsi:type="dcterms:W3CDTF">2022-04-27T12:44:17Z</dcterms:created>
  <dcterms:modified xsi:type="dcterms:W3CDTF">2023-01-27T07:41:39Z</dcterms:modified>
</cp:coreProperties>
</file>