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TerresDuSud\Rapports_Divers\"/>
    </mc:Choice>
  </mc:AlternateContent>
  <xr:revisionPtr revIDLastSave="0" documentId="13_ncr:1_{924A2907-1791-45CA-91A9-CEAF3EE8181A}" xr6:coauthVersionLast="47" xr6:coauthVersionMax="47" xr10:uidLastSave="{00000000-0000-0000-0000-000000000000}"/>
  <bookViews>
    <workbookView xWindow="-28920" yWindow="-4815" windowWidth="29040" windowHeight="15720" xr2:uid="{96B8FF79-9EF8-451F-A3F6-C6CBEFF795B2}"/>
  </bookViews>
  <sheets>
    <sheet name="Feuil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34" i="1" l="1"/>
  <c r="BJ34" i="1"/>
  <c r="BI49" i="1"/>
  <c r="BI48" i="1"/>
  <c r="BI47" i="1"/>
  <c r="BI46" i="1"/>
  <c r="BI42" i="1"/>
  <c r="BI41" i="1"/>
  <c r="BI40" i="1"/>
  <c r="BI39" i="1"/>
  <c r="BI35" i="1"/>
  <c r="BI33" i="1"/>
  <c r="BI32" i="1"/>
  <c r="BI28" i="1"/>
  <c r="BI27" i="1"/>
  <c r="BI26" i="1"/>
  <c r="BI25" i="1"/>
  <c r="BI21" i="1"/>
  <c r="BI20" i="1"/>
  <c r="BI19" i="1"/>
  <c r="BI18" i="1"/>
  <c r="BI14" i="1"/>
  <c r="BI13" i="1"/>
  <c r="BI12" i="1"/>
  <c r="BI11" i="1"/>
  <c r="BI7" i="1"/>
  <c r="BI6" i="1"/>
  <c r="BD47" i="1"/>
  <c r="BA40" i="1"/>
  <c r="BG33" i="1" l="1"/>
  <c r="BG32" i="1"/>
  <c r="BG28" i="1"/>
  <c r="BG49" i="1"/>
  <c r="BG48" i="1"/>
  <c r="BG47" i="1"/>
  <c r="BG46" i="1"/>
  <c r="BG42" i="1"/>
  <c r="BG41" i="1"/>
  <c r="BG40" i="1"/>
  <c r="BG39" i="1"/>
  <c r="BG44" i="1" s="1"/>
  <c r="BG35" i="1"/>
  <c r="BG34" i="1"/>
  <c r="BG27" i="1"/>
  <c r="BG26" i="1"/>
  <c r="BG25" i="1"/>
  <c r="BG21" i="1"/>
  <c r="BG20" i="1"/>
  <c r="BG19" i="1"/>
  <c r="BG18" i="1"/>
  <c r="BG23" i="1" s="1"/>
  <c r="BG14" i="1"/>
  <c r="BG13" i="1"/>
  <c r="BG12" i="1"/>
  <c r="BG11" i="1"/>
  <c r="BG16" i="1" s="1"/>
  <c r="BG7" i="1"/>
  <c r="BG6" i="1"/>
  <c r="BG9" i="1" s="1"/>
  <c r="BG51" i="1" l="1"/>
  <c r="BG37" i="1"/>
  <c r="BG30" i="1"/>
  <c r="BG58" i="1" s="1"/>
  <c r="BD48" i="1"/>
  <c r="BD49" i="1"/>
  <c r="BD46" i="1"/>
  <c r="BA49" i="1"/>
  <c r="AX49" i="1"/>
  <c r="AU49" i="1"/>
  <c r="AR49" i="1"/>
  <c r="AO49" i="1"/>
  <c r="AL49" i="1"/>
  <c r="AI49" i="1"/>
  <c r="AF49" i="1"/>
  <c r="AC49" i="1"/>
  <c r="Z49" i="1"/>
  <c r="W49" i="1"/>
  <c r="T49" i="1"/>
  <c r="Q49" i="1"/>
  <c r="N49" i="1"/>
  <c r="K49" i="1"/>
  <c r="H49" i="1"/>
  <c r="BA48" i="1"/>
  <c r="AX48" i="1"/>
  <c r="AU48" i="1"/>
  <c r="AR48" i="1"/>
  <c r="AO48" i="1"/>
  <c r="AL48" i="1"/>
  <c r="AI48" i="1"/>
  <c r="AF48" i="1"/>
  <c r="AC48" i="1"/>
  <c r="Z48" i="1"/>
  <c r="W48" i="1"/>
  <c r="T48" i="1"/>
  <c r="Q48" i="1"/>
  <c r="N48" i="1"/>
  <c r="K48" i="1"/>
  <c r="H48" i="1"/>
  <c r="BA47" i="1"/>
  <c r="AX47" i="1"/>
  <c r="AU47" i="1"/>
  <c r="AR47" i="1"/>
  <c r="AO47" i="1"/>
  <c r="AL47" i="1"/>
  <c r="AI47" i="1"/>
  <c r="AF47" i="1"/>
  <c r="AC47" i="1"/>
  <c r="Z47" i="1"/>
  <c r="W47" i="1"/>
  <c r="T47" i="1"/>
  <c r="Q47" i="1"/>
  <c r="N47" i="1"/>
  <c r="K47" i="1"/>
  <c r="H47" i="1"/>
  <c r="BA46" i="1"/>
  <c r="AX46" i="1"/>
  <c r="AU46" i="1"/>
  <c r="AR46" i="1"/>
  <c r="AO46" i="1"/>
  <c r="AL46" i="1"/>
  <c r="AI46" i="1"/>
  <c r="AF46" i="1"/>
  <c r="AC46" i="1"/>
  <c r="Z46" i="1"/>
  <c r="W46" i="1"/>
  <c r="T46" i="1"/>
  <c r="Q46" i="1"/>
  <c r="N46" i="1"/>
  <c r="K46" i="1"/>
  <c r="H46" i="1"/>
  <c r="BA41" i="1"/>
  <c r="BA39" i="1"/>
  <c r="BD42" i="1"/>
  <c r="BD41" i="1"/>
  <c r="BD40" i="1"/>
  <c r="BD39" i="1"/>
  <c r="BD35" i="1"/>
  <c r="BD34" i="1"/>
  <c r="BD33" i="1"/>
  <c r="BD32" i="1"/>
  <c r="BD37" i="1" s="1"/>
  <c r="BD28" i="1"/>
  <c r="BD27" i="1"/>
  <c r="BD26" i="1"/>
  <c r="BD25" i="1"/>
  <c r="BD21" i="1"/>
  <c r="BD20" i="1"/>
  <c r="BD19" i="1"/>
  <c r="BD18" i="1"/>
  <c r="BD23" i="1" s="1"/>
  <c r="BD14" i="1"/>
  <c r="BD13" i="1"/>
  <c r="BD12" i="1"/>
  <c r="BD11" i="1"/>
  <c r="BD7" i="1"/>
  <c r="BD6" i="1"/>
  <c r="BA35" i="1"/>
  <c r="BA34" i="1"/>
  <c r="BA33" i="1"/>
  <c r="BA32" i="1"/>
  <c r="BA28" i="1"/>
  <c r="BA27" i="1"/>
  <c r="BA26" i="1"/>
  <c r="BA25" i="1"/>
  <c r="BA30" i="1" s="1"/>
  <c r="BA21" i="1"/>
  <c r="BA20" i="1"/>
  <c r="BA19" i="1"/>
  <c r="BA18" i="1"/>
  <c r="BA14" i="1"/>
  <c r="BA13" i="1"/>
  <c r="BA12" i="1"/>
  <c r="BA11" i="1"/>
  <c r="BA7" i="1"/>
  <c r="BA6" i="1"/>
  <c r="BA9" i="1" s="1"/>
  <c r="AX40" i="1"/>
  <c r="AX41" i="1"/>
  <c r="AX42" i="1"/>
  <c r="AX39" i="1"/>
  <c r="AU40" i="1"/>
  <c r="AU41" i="1"/>
  <c r="AU42" i="1"/>
  <c r="AU39" i="1"/>
  <c r="AX35" i="1"/>
  <c r="AU35" i="1"/>
  <c r="AX34" i="1"/>
  <c r="AU34" i="1"/>
  <c r="AX33" i="1"/>
  <c r="AU33" i="1"/>
  <c r="AX32" i="1"/>
  <c r="AU32" i="1"/>
  <c r="AX28" i="1"/>
  <c r="AX27" i="1"/>
  <c r="AU27" i="1"/>
  <c r="AX26" i="1"/>
  <c r="AU26" i="1"/>
  <c r="AX25" i="1"/>
  <c r="AU25" i="1"/>
  <c r="AX21" i="1"/>
  <c r="AU21" i="1"/>
  <c r="AX20" i="1"/>
  <c r="AU20" i="1"/>
  <c r="AX19" i="1"/>
  <c r="AU19" i="1"/>
  <c r="AX18" i="1"/>
  <c r="AU18" i="1"/>
  <c r="AX14" i="1"/>
  <c r="AU14" i="1"/>
  <c r="AX13" i="1"/>
  <c r="AU13" i="1"/>
  <c r="AX12" i="1"/>
  <c r="AU12" i="1"/>
  <c r="AX11" i="1"/>
  <c r="AU11" i="1"/>
  <c r="AX7" i="1"/>
  <c r="AU7" i="1"/>
  <c r="AX6" i="1"/>
  <c r="AU6" i="1"/>
  <c r="AU9" i="1" s="1"/>
  <c r="AR35" i="1"/>
  <c r="AO32" i="1"/>
  <c r="AO28" i="1"/>
  <c r="AL25" i="1"/>
  <c r="AL21" i="1"/>
  <c r="AL6" i="1"/>
  <c r="AR39" i="1"/>
  <c r="AI40" i="1"/>
  <c r="AI35" i="1"/>
  <c r="AI34" i="1"/>
  <c r="AI33" i="1"/>
  <c r="AI32" i="1"/>
  <c r="AI42" i="1"/>
  <c r="AI41" i="1"/>
  <c r="AI39" i="1"/>
  <c r="AI28" i="1"/>
  <c r="AI27" i="1"/>
  <c r="AI26" i="1"/>
  <c r="AI25" i="1"/>
  <c r="AI30" i="1" s="1"/>
  <c r="AI21" i="1"/>
  <c r="AI20" i="1"/>
  <c r="AI19" i="1"/>
  <c r="AI18" i="1"/>
  <c r="AI14" i="1"/>
  <c r="AI13" i="1"/>
  <c r="AI12" i="1"/>
  <c r="AI11" i="1"/>
  <c r="AI7" i="1"/>
  <c r="AI6" i="1"/>
  <c r="AI9" i="1" s="1"/>
  <c r="AF20" i="1"/>
  <c r="AF40" i="1"/>
  <c r="AF41" i="1"/>
  <c r="AF26" i="1"/>
  <c r="AF25" i="1"/>
  <c r="AF42" i="1"/>
  <c r="AF39" i="1"/>
  <c r="AF35" i="1"/>
  <c r="AF34" i="1"/>
  <c r="AF33" i="1"/>
  <c r="AF32" i="1"/>
  <c r="AF28" i="1"/>
  <c r="AF27" i="1"/>
  <c r="AF21" i="1"/>
  <c r="AF19" i="1"/>
  <c r="AF18" i="1"/>
  <c r="AF14" i="1"/>
  <c r="AF13" i="1"/>
  <c r="AF12" i="1"/>
  <c r="AF11" i="1"/>
  <c r="AF7" i="1"/>
  <c r="AF6" i="1"/>
  <c r="AF9" i="1" s="1"/>
  <c r="AC41" i="1"/>
  <c r="AC40" i="1"/>
  <c r="AC39" i="1"/>
  <c r="AC42" i="1"/>
  <c r="AC35" i="1"/>
  <c r="AC34" i="1"/>
  <c r="AC33" i="1"/>
  <c r="AC32" i="1"/>
  <c r="AC28" i="1"/>
  <c r="AC27" i="1"/>
  <c r="AC26" i="1"/>
  <c r="AC25" i="1"/>
  <c r="AC21" i="1"/>
  <c r="AC20" i="1"/>
  <c r="AC19" i="1"/>
  <c r="AC18" i="1"/>
  <c r="AC14" i="1"/>
  <c r="AC13" i="1"/>
  <c r="AC12" i="1"/>
  <c r="AC11" i="1"/>
  <c r="AC7" i="1"/>
  <c r="AC6" i="1"/>
  <c r="Z33" i="1"/>
  <c r="Z26" i="1"/>
  <c r="Z42" i="1"/>
  <c r="Z41" i="1"/>
  <c r="Z40" i="1"/>
  <c r="Z39" i="1"/>
  <c r="Z35" i="1"/>
  <c r="Z34" i="1"/>
  <c r="Z32" i="1"/>
  <c r="Z28" i="1"/>
  <c r="Z27" i="1"/>
  <c r="Z25" i="1"/>
  <c r="Z21" i="1"/>
  <c r="Z20" i="1"/>
  <c r="Z19" i="1"/>
  <c r="Z18" i="1"/>
  <c r="Z14" i="1"/>
  <c r="Z13" i="1"/>
  <c r="Z12" i="1"/>
  <c r="Z11" i="1"/>
  <c r="Z7" i="1"/>
  <c r="Z6" i="1"/>
  <c r="W33" i="1"/>
  <c r="W13" i="1"/>
  <c r="W42" i="1"/>
  <c r="W41" i="1"/>
  <c r="W40" i="1"/>
  <c r="W39" i="1"/>
  <c r="W35" i="1"/>
  <c r="W34" i="1"/>
  <c r="W32" i="1"/>
  <c r="W28" i="1"/>
  <c r="W27" i="1"/>
  <c r="W26" i="1"/>
  <c r="W25" i="1"/>
  <c r="W21" i="1"/>
  <c r="W20" i="1"/>
  <c r="W19" i="1"/>
  <c r="W18" i="1"/>
  <c r="W14" i="1"/>
  <c r="W12" i="1"/>
  <c r="W11" i="1"/>
  <c r="W7" i="1"/>
  <c r="W6" i="1"/>
  <c r="T14" i="1"/>
  <c r="T42" i="1"/>
  <c r="T41" i="1"/>
  <c r="T40" i="1"/>
  <c r="T39" i="1"/>
  <c r="T35" i="1"/>
  <c r="T34" i="1"/>
  <c r="T33" i="1"/>
  <c r="T32" i="1"/>
  <c r="T28" i="1"/>
  <c r="T27" i="1"/>
  <c r="T26" i="1"/>
  <c r="T25" i="1"/>
  <c r="T21" i="1"/>
  <c r="T20" i="1"/>
  <c r="T19" i="1"/>
  <c r="T18" i="1"/>
  <c r="T13" i="1"/>
  <c r="T12" i="1"/>
  <c r="T11" i="1"/>
  <c r="T7" i="1"/>
  <c r="T6" i="1"/>
  <c r="Q33" i="1"/>
  <c r="Q11" i="1"/>
  <c r="N20" i="1"/>
  <c r="N6" i="1"/>
  <c r="K27" i="1"/>
  <c r="K6" i="1"/>
  <c r="H20" i="1"/>
  <c r="H6" i="1"/>
  <c r="AR26" i="1"/>
  <c r="AR41" i="1"/>
  <c r="AR42" i="1"/>
  <c r="AR40" i="1"/>
  <c r="AR34" i="1"/>
  <c r="AR33" i="1"/>
  <c r="AR32" i="1"/>
  <c r="AR28" i="1"/>
  <c r="AR27" i="1"/>
  <c r="AR25" i="1"/>
  <c r="AR21" i="1"/>
  <c r="AR20" i="1"/>
  <c r="AR19" i="1"/>
  <c r="AR18" i="1"/>
  <c r="AR14" i="1"/>
  <c r="AR13" i="1"/>
  <c r="AR12" i="1"/>
  <c r="AR11" i="1"/>
  <c r="AR7" i="1"/>
  <c r="AR6" i="1"/>
  <c r="AO40" i="1"/>
  <c r="AO42" i="1"/>
  <c r="AO41" i="1"/>
  <c r="AO39" i="1"/>
  <c r="AO35" i="1"/>
  <c r="AO34" i="1"/>
  <c r="AO33" i="1"/>
  <c r="AO27" i="1"/>
  <c r="AO26" i="1"/>
  <c r="AO25" i="1"/>
  <c r="AO21" i="1"/>
  <c r="AO20" i="1"/>
  <c r="AO19" i="1"/>
  <c r="AO18" i="1"/>
  <c r="AO14" i="1"/>
  <c r="AO13" i="1"/>
  <c r="AO12" i="1"/>
  <c r="AO11" i="1"/>
  <c r="AO7" i="1"/>
  <c r="AO6" i="1"/>
  <c r="AO9" i="1" s="1"/>
  <c r="AL42" i="1"/>
  <c r="AL41" i="1"/>
  <c r="AL40" i="1"/>
  <c r="AL39" i="1"/>
  <c r="AL35" i="1"/>
  <c r="AL34" i="1"/>
  <c r="AL33" i="1"/>
  <c r="AL32" i="1"/>
  <c r="AL28" i="1"/>
  <c r="AL27" i="1"/>
  <c r="AL26" i="1"/>
  <c r="AL20" i="1"/>
  <c r="AL19" i="1"/>
  <c r="AL18" i="1"/>
  <c r="AL14" i="1"/>
  <c r="AL13" i="1"/>
  <c r="AL12" i="1"/>
  <c r="AL11" i="1"/>
  <c r="AL7" i="1"/>
  <c r="BJ49" i="1" l="1"/>
  <c r="AL30" i="1"/>
  <c r="BJ46" i="1"/>
  <c r="BJ48" i="1"/>
  <c r="BJ47" i="1"/>
  <c r="AC51" i="1"/>
  <c r="AL51" i="1"/>
  <c r="AR51" i="1"/>
  <c r="AU51" i="1"/>
  <c r="K51" i="1"/>
  <c r="AO51" i="1"/>
  <c r="AX51" i="1"/>
  <c r="N51" i="1"/>
  <c r="Q51" i="1"/>
  <c r="BA51" i="1"/>
  <c r="T51" i="1"/>
  <c r="BD51" i="1"/>
  <c r="Z51" i="1"/>
  <c r="W51" i="1"/>
  <c r="AF51" i="1"/>
  <c r="AI51" i="1"/>
  <c r="H51" i="1"/>
  <c r="BA44" i="1"/>
  <c r="AR9" i="1"/>
  <c r="AI37" i="1"/>
  <c r="AU23" i="1"/>
  <c r="BD30" i="1"/>
  <c r="BA23" i="1"/>
  <c r="BD9" i="1"/>
  <c r="AO23" i="1"/>
  <c r="BD16" i="1"/>
  <c r="BD44" i="1"/>
  <c r="AL9" i="1"/>
  <c r="AF16" i="1"/>
  <c r="AU44" i="1"/>
  <c r="AF44" i="1"/>
  <c r="AR44" i="1"/>
  <c r="AX16" i="1"/>
  <c r="W44" i="1"/>
  <c r="AL16" i="1"/>
  <c r="AR30" i="1"/>
  <c r="BA16" i="1"/>
  <c r="BA58" i="1" s="1"/>
  <c r="BA37" i="1"/>
  <c r="AX37" i="1"/>
  <c r="AR23" i="1"/>
  <c r="AX9" i="1"/>
  <c r="AX23" i="1"/>
  <c r="AL37" i="1"/>
  <c r="AO16" i="1"/>
  <c r="AO44" i="1"/>
  <c r="AU37" i="1"/>
  <c r="Z44" i="1"/>
  <c r="AC44" i="1"/>
  <c r="AL44" i="1"/>
  <c r="AR37" i="1"/>
  <c r="AI16" i="1"/>
  <c r="AI44" i="1"/>
  <c r="AO30" i="1"/>
  <c r="AL23" i="1"/>
  <c r="AR16" i="1"/>
  <c r="T44" i="1"/>
  <c r="AO37" i="1"/>
  <c r="AU16" i="1"/>
  <c r="AX30" i="1"/>
  <c r="AX44" i="1"/>
  <c r="AI23" i="1"/>
  <c r="BD58" i="1" l="1"/>
  <c r="AU58" i="1"/>
  <c r="AO58" i="1"/>
  <c r="AR58" i="1"/>
  <c r="AX58" i="1"/>
  <c r="AL58" i="1"/>
  <c r="AI58" i="1"/>
  <c r="BJ51" i="1"/>
  <c r="Q42" i="1"/>
  <c r="N42" i="1"/>
  <c r="K42" i="1"/>
  <c r="H42" i="1"/>
  <c r="BJ42" i="1" s="1"/>
  <c r="Q41" i="1"/>
  <c r="N41" i="1"/>
  <c r="K41" i="1"/>
  <c r="H41" i="1"/>
  <c r="Q40" i="1"/>
  <c r="N40" i="1"/>
  <c r="K40" i="1"/>
  <c r="H40" i="1"/>
  <c r="BJ40" i="1" s="1"/>
  <c r="Q39" i="1"/>
  <c r="N39" i="1"/>
  <c r="K39" i="1"/>
  <c r="H39" i="1"/>
  <c r="BJ39" i="1" s="1"/>
  <c r="BJ41" i="1" l="1"/>
  <c r="BJ44" i="1"/>
  <c r="K44" i="1"/>
  <c r="N44" i="1"/>
  <c r="Q44" i="1"/>
  <c r="H44" i="1"/>
  <c r="X23" i="1"/>
  <c r="Y23" i="1"/>
  <c r="Z23" i="1"/>
  <c r="AF37" i="1" l="1"/>
  <c r="AF30" i="1"/>
  <c r="AF23" i="1"/>
  <c r="AC23" i="1"/>
  <c r="AC30" i="1"/>
  <c r="Q35" i="1"/>
  <c r="Q34" i="1"/>
  <c r="Q32" i="1"/>
  <c r="Q28" i="1"/>
  <c r="Q27" i="1"/>
  <c r="Q26" i="1"/>
  <c r="Q25" i="1"/>
  <c r="Q21" i="1"/>
  <c r="Q20" i="1"/>
  <c r="Q19" i="1"/>
  <c r="Q18" i="1"/>
  <c r="Q14" i="1"/>
  <c r="Q13" i="1"/>
  <c r="Q12" i="1"/>
  <c r="Q7" i="1"/>
  <c r="Q6" i="1"/>
  <c r="BJ6" i="1" s="1"/>
  <c r="N35" i="1"/>
  <c r="N34" i="1"/>
  <c r="N33" i="1"/>
  <c r="N32" i="1"/>
  <c r="N28" i="1"/>
  <c r="N27" i="1"/>
  <c r="N26" i="1"/>
  <c r="N25" i="1"/>
  <c r="N21" i="1"/>
  <c r="N19" i="1"/>
  <c r="N18" i="1"/>
  <c r="N14" i="1"/>
  <c r="N13" i="1"/>
  <c r="N12" i="1"/>
  <c r="N11" i="1"/>
  <c r="K35" i="1"/>
  <c r="K34" i="1"/>
  <c r="K33" i="1"/>
  <c r="K32" i="1"/>
  <c r="K28" i="1"/>
  <c r="K26" i="1"/>
  <c r="K25" i="1"/>
  <c r="K21" i="1"/>
  <c r="K20" i="1"/>
  <c r="BJ20" i="1" s="1"/>
  <c r="K19" i="1"/>
  <c r="K18" i="1"/>
  <c r="K14" i="1"/>
  <c r="K13" i="1"/>
  <c r="K12" i="1"/>
  <c r="K11" i="1"/>
  <c r="H35" i="1"/>
  <c r="H34" i="1"/>
  <c r="H33" i="1"/>
  <c r="H32" i="1"/>
  <c r="H28" i="1"/>
  <c r="H27" i="1"/>
  <c r="H26" i="1"/>
  <c r="H25" i="1"/>
  <c r="H21" i="1"/>
  <c r="BJ21" i="1" s="1"/>
  <c r="H19" i="1"/>
  <c r="H18" i="1"/>
  <c r="H12" i="1"/>
  <c r="H13" i="1"/>
  <c r="H14" i="1"/>
  <c r="H11" i="1"/>
  <c r="N7" i="1"/>
  <c r="K7" i="1"/>
  <c r="H7" i="1"/>
  <c r="BJ7" i="1" s="1"/>
  <c r="BJ27" i="1" l="1"/>
  <c r="BJ33" i="1"/>
  <c r="BJ35" i="1"/>
  <c r="BJ25" i="1"/>
  <c r="BJ26" i="1"/>
  <c r="BJ28" i="1"/>
  <c r="BJ32" i="1"/>
  <c r="BJ11" i="1"/>
  <c r="BJ14" i="1"/>
  <c r="BJ13" i="1"/>
  <c r="BJ12" i="1"/>
  <c r="BJ18" i="1"/>
  <c r="BJ19" i="1"/>
  <c r="AF58" i="1"/>
  <c r="BJ9" i="1"/>
  <c r="T9" i="1"/>
  <c r="W23" i="1"/>
  <c r="AC16" i="1"/>
  <c r="AC9" i="1"/>
  <c r="T23" i="1"/>
  <c r="T37" i="1"/>
  <c r="W30" i="1"/>
  <c r="AC37" i="1"/>
  <c r="N9" i="1"/>
  <c r="K9" i="1"/>
  <c r="W37" i="1"/>
  <c r="Z30" i="1"/>
  <c r="Z37" i="1"/>
  <c r="Z9" i="1"/>
  <c r="W9" i="1"/>
  <c r="Z16" i="1"/>
  <c r="W16" i="1"/>
  <c r="T30" i="1"/>
  <c r="Q37" i="1"/>
  <c r="K37" i="1"/>
  <c r="K23" i="1"/>
  <c r="N23" i="1"/>
  <c r="N37" i="1"/>
  <c r="H23" i="1"/>
  <c r="T16" i="1"/>
  <c r="Q9" i="1"/>
  <c r="H9" i="1"/>
  <c r="H58" i="1" s="1"/>
  <c r="K16" i="1"/>
  <c r="Q16" i="1"/>
  <c r="K30" i="1"/>
  <c r="N30" i="1"/>
  <c r="Q30" i="1"/>
  <c r="N16" i="1"/>
  <c r="H30" i="1"/>
  <c r="Q23" i="1"/>
  <c r="H16" i="1"/>
  <c r="H37" i="1"/>
  <c r="AC58" i="1" l="1"/>
  <c r="Q58" i="1"/>
  <c r="Z58" i="1"/>
  <c r="K58" i="1"/>
  <c r="W58" i="1"/>
  <c r="T58" i="1"/>
  <c r="N58" i="1"/>
  <c r="BJ37" i="1"/>
  <c r="BJ30" i="1"/>
  <c r="BJ16" i="1"/>
  <c r="BJ58" i="1" s="1"/>
  <c r="BJ23" i="1"/>
  <c r="BL34" i="1" l="1"/>
  <c r="BL39" i="1"/>
  <c r="BL41" i="1"/>
  <c r="BL25" i="1"/>
  <c r="BL12" i="1"/>
  <c r="BL6" i="1" l="1"/>
  <c r="BL40" i="1"/>
  <c r="BL7" i="1"/>
  <c r="BL42" i="1"/>
  <c r="BL26" i="1"/>
  <c r="BL47" i="1"/>
  <c r="BL27" i="1"/>
  <c r="BL28" i="1"/>
  <c r="BL14" i="1"/>
  <c r="BL46" i="1"/>
  <c r="BL13" i="1"/>
  <c r="BL48" i="1"/>
  <c r="BL21" i="1"/>
  <c r="BL49" i="1"/>
  <c r="BL18" i="1"/>
  <c r="BL32" i="1"/>
  <c r="BL19" i="1"/>
  <c r="BL20" i="1"/>
  <c r="BL33" i="1"/>
  <c r="BL11" i="1"/>
  <c r="BL35" i="1"/>
</calcChain>
</file>

<file path=xl/sharedStrings.xml><?xml version="1.0" encoding="utf-8"?>
<sst xmlns="http://schemas.openxmlformats.org/spreadsheetml/2006/main" count="87" uniqueCount="52">
  <si>
    <t>Fixing</t>
  </si>
  <si>
    <t>Début</t>
  </si>
  <si>
    <t>Fin</t>
  </si>
  <si>
    <t>Paiement</t>
  </si>
  <si>
    <t>Notionnel</t>
  </si>
  <si>
    <t>Prime à payer - LCL 1</t>
  </si>
  <si>
    <t>Prime à payer - LCL 2</t>
  </si>
  <si>
    <t>Prime à payer - Arkéa</t>
  </si>
  <si>
    <t>Primes à payer - Total</t>
  </si>
  <si>
    <t>Restant à payer en cas de débouclement</t>
  </si>
  <si>
    <t>Prime lissée - LCL 1</t>
  </si>
  <si>
    <t>Total à payer</t>
  </si>
  <si>
    <t>Prime lissée - LCL 2</t>
  </si>
  <si>
    <t>Prime lissée - Arkéa</t>
  </si>
  <si>
    <t>Année 2022</t>
  </si>
  <si>
    <t>Année 2023</t>
  </si>
  <si>
    <t>Année 2024</t>
  </si>
  <si>
    <t>Année 2025</t>
  </si>
  <si>
    <t>Année 2026</t>
  </si>
  <si>
    <t>Prime lissée - Natixis 2</t>
  </si>
  <si>
    <t>Prime lissée - Natixis 1</t>
  </si>
  <si>
    <t>Prime lissée - CIC 2</t>
  </si>
  <si>
    <t>Prime lissée - CIC 1</t>
  </si>
  <si>
    <t>Prime à payer - CIC 1</t>
  </si>
  <si>
    <t>Prime à payer - Natixis 1</t>
  </si>
  <si>
    <t>Prime à payer - Natixis 2</t>
  </si>
  <si>
    <t>Prime à payer - CIC 2</t>
  </si>
  <si>
    <t>Prime à payer - Arkéa 2</t>
  </si>
  <si>
    <t>Prime lissée - Arkéa 2</t>
  </si>
  <si>
    <t>Prime à payer - Natixis 3</t>
  </si>
  <si>
    <t>Prime lissée - Natixis 3</t>
  </si>
  <si>
    <t>Année 2027</t>
  </si>
  <si>
    <t>Prime à payer - Natixis 4</t>
  </si>
  <si>
    <t>Prime à payer - Natixis 5</t>
  </si>
  <si>
    <t>Prime à payer - Natixis 6</t>
  </si>
  <si>
    <t>Prime lissée - Natixis 4</t>
  </si>
  <si>
    <t>Prime lissée - Natixis 5</t>
  </si>
  <si>
    <t>Prime lissée - Natixis 6</t>
  </si>
  <si>
    <t>Prime lissée - LCL 3</t>
  </si>
  <si>
    <t>Prime lissée - CA 2</t>
  </si>
  <si>
    <t>Prime lissée - CA 1</t>
  </si>
  <si>
    <t>Prime à payer - CA 2</t>
  </si>
  <si>
    <t>Prime à payer - LCL 3</t>
  </si>
  <si>
    <t>Prime à payer - CA 1</t>
  </si>
  <si>
    <t>Prime lissée - CIC 3</t>
  </si>
  <si>
    <t>Prime lissée - CIC 4</t>
  </si>
  <si>
    <t>Prime lissée - LCL 4</t>
  </si>
  <si>
    <t>Prime à payer - CIC 3</t>
  </si>
  <si>
    <t>Prime à payer - CIC 4</t>
  </si>
  <si>
    <t>Année 2028</t>
  </si>
  <si>
    <t>Prime à payer - LCL 4</t>
  </si>
  <si>
    <t>Notionnel -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</si>
</sst>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00%"/>
    <numFmt numFmtId="166" formatCode="_ [$€-2]\ * #,##0.000000_ ;_ [$€-2]\ * \-#,##0.000000_ ;_ [$€-2]\ * &quot;-&quot;??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Open Sans"/>
    </font>
    <font>
      <sz val="11"/>
      <color theme="1"/>
      <name val="Open Sans"/>
    </font>
    <font>
      <sz val="11"/>
      <color theme="0"/>
      <name val="Open Sans"/>
    </font>
    <font>
      <b/>
      <sz val="11"/>
      <color theme="1"/>
      <name val="Open Sans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4" fontId="4" fillId="2" borderId="3" xfId="0" applyNumberFormat="1" applyFont="1" applyFill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4" fontId="4" fillId="2" borderId="3" xfId="0" applyNumberFormat="1" applyFont="1" applyFill="1" applyBorder="1"/>
    <xf numFmtId="166" fontId="3" fillId="0" borderId="0" xfId="0" applyNumberFormat="1" applyFont="1"/>
    <xf numFmtId="165" fontId="3" fillId="0" borderId="3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2A6D-058D-4B4F-ADB9-F8912F9D4B93}">
  <dimension ref="B4:BL75"/>
  <sheetViews>
    <sheetView showGridLines="0" tabSelected="1" zoomScale="80" zoomScaleNormal="80" workbookViewId="0">
      <pane xSplit="5" topLeftCell="AU1" activePane="topRight" state="frozen"/>
      <selection pane="topRight"/>
    </sheetView>
  </sheetViews>
  <sheetFormatPr baseColWidth="10" defaultRowHeight="18" x14ac:dyDescent="0.55000000000000004"/>
  <cols>
    <col min="1" max="1" width="10.90625" style="1"/>
    <col min="2" max="2" width="12.453125" style="1" bestFit="1" customWidth="1"/>
    <col min="3" max="3" width="22.453125" style="1" customWidth="1"/>
    <col min="4" max="5" width="12.453125" style="1" bestFit="1" customWidth="1"/>
    <col min="6" max="6" width="1.26953125" style="1" customWidth="1"/>
    <col min="7" max="7" width="14.7265625" style="1" customWidth="1"/>
    <col min="8" max="8" width="23.7265625" style="1" customWidth="1"/>
    <col min="9" max="9" width="1.26953125" style="1" customWidth="1"/>
    <col min="10" max="10" width="14.7265625" style="1" customWidth="1"/>
    <col min="11" max="11" width="23.7265625" style="1" customWidth="1"/>
    <col min="12" max="12" width="1.26953125" style="1" customWidth="1"/>
    <col min="13" max="13" width="14.7265625" style="1" customWidth="1"/>
    <col min="14" max="14" width="23.7265625" style="1" customWidth="1"/>
    <col min="15" max="15" width="1.26953125" style="1" customWidth="1"/>
    <col min="16" max="16" width="14.7265625" style="1" customWidth="1"/>
    <col min="17" max="17" width="23.7265625" style="1" customWidth="1"/>
    <col min="18" max="18" width="1.26953125" style="1" customWidth="1"/>
    <col min="19" max="19" width="14.7265625" style="1" customWidth="1"/>
    <col min="20" max="20" width="23.7265625" style="1" customWidth="1"/>
    <col min="21" max="21" width="1.26953125" style="1" customWidth="1"/>
    <col min="22" max="22" width="14.7265625" style="1" customWidth="1"/>
    <col min="23" max="23" width="23.7265625" style="1" customWidth="1"/>
    <col min="24" max="24" width="1.26953125" style="1" customWidth="1"/>
    <col min="25" max="25" width="14.7265625" style="1" customWidth="1"/>
    <col min="26" max="26" width="23.7265625" style="1" customWidth="1"/>
    <col min="27" max="27" width="1.26953125" style="1" customWidth="1"/>
    <col min="28" max="28" width="14.7265625" style="1" customWidth="1"/>
    <col min="29" max="29" width="23.7265625" style="1" bestFit="1" customWidth="1"/>
    <col min="30" max="30" width="1.26953125" style="1" customWidth="1"/>
    <col min="31" max="31" width="14.7265625" style="1" customWidth="1"/>
    <col min="32" max="32" width="23.7265625" style="1" bestFit="1" customWidth="1"/>
    <col min="33" max="33" width="1.26953125" style="1" customWidth="1"/>
    <col min="34" max="34" width="14.7265625" style="1" customWidth="1"/>
    <col min="35" max="35" width="23.7265625" style="1" bestFit="1" customWidth="1"/>
    <col min="36" max="36" width="1.26953125" style="1" customWidth="1"/>
    <col min="37" max="37" width="14.7265625" style="1" customWidth="1"/>
    <col min="38" max="38" width="23.7265625" style="1" bestFit="1" customWidth="1"/>
    <col min="39" max="39" width="1.26953125" style="1" customWidth="1"/>
    <col min="40" max="40" width="14.7265625" style="1" customWidth="1"/>
    <col min="41" max="41" width="23.7265625" style="1" bestFit="1" customWidth="1"/>
    <col min="42" max="42" width="1.26953125" style="1" customWidth="1"/>
    <col min="43" max="43" width="14.7265625" style="1" customWidth="1"/>
    <col min="44" max="44" width="23.7265625" style="1" bestFit="1" customWidth="1"/>
    <col min="45" max="45" width="1.26953125" style="1" customWidth="1"/>
    <col min="46" max="46" width="14.7265625" style="1" customWidth="1"/>
    <col min="47" max="47" width="23.7265625" style="1" customWidth="1"/>
    <col min="48" max="48" width="1.26953125" style="1" customWidth="1"/>
    <col min="49" max="49" width="14.7265625" style="1" customWidth="1"/>
    <col min="50" max="50" width="23.7265625" style="1" bestFit="1" customWidth="1"/>
    <col min="51" max="51" width="1.26953125" style="1" customWidth="1"/>
    <col min="52" max="52" width="14.7265625" style="1" customWidth="1"/>
    <col min="53" max="53" width="23.7265625" style="1" bestFit="1" customWidth="1"/>
    <col min="54" max="54" width="1.26953125" style="1" customWidth="1"/>
    <col min="55" max="55" width="14.7265625" style="1" customWidth="1"/>
    <col min="56" max="56" width="23.7265625" style="1" bestFit="1" customWidth="1"/>
    <col min="57" max="57" width="1.26953125" style="1" customWidth="1"/>
    <col min="58" max="58" width="14.7265625" style="1" customWidth="1"/>
    <col min="59" max="59" width="23.7265625" style="1" bestFit="1" customWidth="1"/>
    <col min="60" max="60" width="1.26953125" style="1" customWidth="1"/>
    <col min="61" max="61" width="14.7265625" style="1" customWidth="1"/>
    <col min="62" max="62" width="23.7265625" style="1" bestFit="1" customWidth="1"/>
    <col min="63" max="63" width="1.26953125" style="1" customWidth="1"/>
    <col min="64" max="64" width="14.7265625" style="1" customWidth="1"/>
    <col min="65" max="16384" width="10.90625" style="1"/>
  </cols>
  <sheetData>
    <row r="4" spans="2:64" x14ac:dyDescent="0.55000000000000004">
      <c r="B4" s="7" t="s">
        <v>0</v>
      </c>
      <c r="C4" s="7" t="s">
        <v>1</v>
      </c>
      <c r="D4" s="7" t="s">
        <v>2</v>
      </c>
      <c r="E4" s="7" t="s">
        <v>3</v>
      </c>
      <c r="G4" s="7" t="s">
        <v>4</v>
      </c>
      <c r="H4" s="7" t="s">
        <v>5</v>
      </c>
      <c r="J4" s="7" t="s">
        <v>4</v>
      </c>
      <c r="K4" s="7" t="s">
        <v>23</v>
      </c>
      <c r="M4" s="7" t="s">
        <v>4</v>
      </c>
      <c r="N4" s="7" t="s">
        <v>6</v>
      </c>
      <c r="P4" s="7" t="s">
        <v>4</v>
      </c>
      <c r="Q4" s="7" t="s">
        <v>7</v>
      </c>
      <c r="S4" s="7" t="s">
        <v>4</v>
      </c>
      <c r="T4" s="7" t="s">
        <v>24</v>
      </c>
      <c r="V4" s="7" t="s">
        <v>4</v>
      </c>
      <c r="W4" s="7" t="s">
        <v>25</v>
      </c>
      <c r="Y4" s="7" t="s">
        <v>4</v>
      </c>
      <c r="Z4" s="7" t="s">
        <v>26</v>
      </c>
      <c r="AB4" s="7" t="s">
        <v>4</v>
      </c>
      <c r="AC4" s="7" t="s">
        <v>27</v>
      </c>
      <c r="AE4" s="7" t="s">
        <v>4</v>
      </c>
      <c r="AF4" s="7" t="s">
        <v>29</v>
      </c>
      <c r="AH4" s="7" t="s">
        <v>4</v>
      </c>
      <c r="AI4" s="7" t="s">
        <v>43</v>
      </c>
      <c r="AK4" s="7" t="s">
        <v>4</v>
      </c>
      <c r="AL4" s="7" t="s">
        <v>32</v>
      </c>
      <c r="AN4" s="7" t="s">
        <v>4</v>
      </c>
      <c r="AO4" s="7" t="s">
        <v>33</v>
      </c>
      <c r="AQ4" s="7" t="s">
        <v>4</v>
      </c>
      <c r="AR4" s="7" t="s">
        <v>34</v>
      </c>
      <c r="AT4" s="7" t="s">
        <v>4</v>
      </c>
      <c r="AU4" s="7" t="s">
        <v>41</v>
      </c>
      <c r="AW4" s="7" t="s">
        <v>4</v>
      </c>
      <c r="AX4" s="7" t="s">
        <v>42</v>
      </c>
      <c r="AZ4" s="7" t="s">
        <v>4</v>
      </c>
      <c r="BA4" s="7" t="s">
        <v>47</v>
      </c>
      <c r="BC4" s="7" t="s">
        <v>4</v>
      </c>
      <c r="BD4" s="7" t="s">
        <v>48</v>
      </c>
      <c r="BF4" s="7" t="s">
        <v>4</v>
      </c>
      <c r="BG4" s="7" t="s">
        <v>50</v>
      </c>
      <c r="BI4" s="7" t="s">
        <v>51</v>
      </c>
      <c r="BJ4" s="7" t="s">
        <v>8</v>
      </c>
      <c r="BL4" s="7" t="s">
        <v>9</v>
      </c>
    </row>
    <row r="5" spans="2:64" x14ac:dyDescent="0.55000000000000004">
      <c r="B5" s="8"/>
      <c r="C5" s="8"/>
      <c r="D5" s="8"/>
      <c r="E5" s="8"/>
      <c r="G5" s="8"/>
      <c r="H5" s="8"/>
      <c r="J5" s="8"/>
      <c r="K5" s="8"/>
      <c r="M5" s="8"/>
      <c r="N5" s="8"/>
      <c r="P5" s="8"/>
      <c r="Q5" s="8"/>
      <c r="S5" s="8"/>
      <c r="T5" s="8"/>
      <c r="V5" s="8"/>
      <c r="W5" s="8"/>
      <c r="Y5" s="8"/>
      <c r="Z5" s="8"/>
      <c r="AB5" s="8"/>
      <c r="AC5" s="8"/>
      <c r="AE5" s="8"/>
      <c r="AF5" s="8"/>
      <c r="AH5" s="8"/>
      <c r="AI5" s="8"/>
      <c r="AK5" s="8"/>
      <c r="AL5" s="8"/>
      <c r="AN5" s="8"/>
      <c r="AO5" s="8"/>
      <c r="AQ5" s="8"/>
      <c r="AR5" s="8"/>
      <c r="AT5" s="8"/>
      <c r="AU5" s="8"/>
      <c r="AW5" s="8"/>
      <c r="AX5" s="8"/>
      <c r="AZ5" s="8"/>
      <c r="BA5" s="8"/>
      <c r="BC5" s="8"/>
      <c r="BD5" s="8"/>
      <c r="BF5" s="8"/>
      <c r="BG5" s="8"/>
      <c r="BI5" s="8"/>
      <c r="BJ5" s="8"/>
      <c r="BL5" s="8"/>
    </row>
    <row r="6" spans="2:64" x14ac:dyDescent="0.55000000000000004">
      <c r="B6" s="2">
        <v>44740</v>
      </c>
      <c r="C6" s="2">
        <v>44742</v>
      </c>
      <c r="D6" s="2">
        <v>44834</v>
      </c>
      <c r="E6" s="2">
        <v>44834</v>
      </c>
      <c r="G6" s="3">
        <v>10000000</v>
      </c>
      <c r="H6" s="3">
        <f>($D6-$C6)/360*G6*$D$58</f>
        <v>19626.666666666668</v>
      </c>
      <c r="J6" s="3">
        <v>10000000</v>
      </c>
      <c r="K6" s="3">
        <f>($D6-$C6)/360*J6*$D$59</f>
        <v>21275</v>
      </c>
      <c r="M6" s="3">
        <v>10000000</v>
      </c>
      <c r="N6" s="3">
        <f>($D6-$C6)/360*M6*$D$60</f>
        <v>33350</v>
      </c>
      <c r="P6" s="3">
        <v>0</v>
      </c>
      <c r="Q6" s="3">
        <f>($D6-$C6)/360*P6*$D$61</f>
        <v>0</v>
      </c>
      <c r="S6" s="3">
        <v>0</v>
      </c>
      <c r="T6" s="3">
        <f>($D6-$C6)/360*S6*$D$62</f>
        <v>0</v>
      </c>
      <c r="V6" s="3">
        <v>0</v>
      </c>
      <c r="W6" s="3">
        <f>($D6-$C6)/360*V6*$D$63</f>
        <v>0</v>
      </c>
      <c r="Y6" s="3">
        <v>0</v>
      </c>
      <c r="Z6" s="3">
        <f>($D6-$C6)/360*Y6*$D$64</f>
        <v>0</v>
      </c>
      <c r="AB6" s="3">
        <v>0</v>
      </c>
      <c r="AC6" s="3">
        <f>($D6-$C6)/360*AB6*$D$65</f>
        <v>0</v>
      </c>
      <c r="AE6" s="3">
        <v>0</v>
      </c>
      <c r="AF6" s="3">
        <f>($D6-$C6)/360*AE6*$D$66</f>
        <v>0</v>
      </c>
      <c r="AH6" s="3">
        <v>0</v>
      </c>
      <c r="AI6" s="3">
        <f>($D6-$C6)/360*AH6*$D$67</f>
        <v>0</v>
      </c>
      <c r="AK6" s="3">
        <v>0</v>
      </c>
      <c r="AL6" s="3">
        <f>($D6-$C6)/360*AK6*$D$68</f>
        <v>0</v>
      </c>
      <c r="AN6" s="3">
        <v>0</v>
      </c>
      <c r="AO6" s="3">
        <f>($D6-$C6)/360*AN6*$D$69</f>
        <v>0</v>
      </c>
      <c r="AQ6" s="3">
        <v>0</v>
      </c>
      <c r="AR6" s="3">
        <f>($D6-$C6)/360*AQ6*$D$70</f>
        <v>0</v>
      </c>
      <c r="AT6" s="3">
        <v>0</v>
      </c>
      <c r="AU6" s="3">
        <f>($D6-$C6)/360*AT6*$D$69</f>
        <v>0</v>
      </c>
      <c r="AW6" s="3">
        <v>0</v>
      </c>
      <c r="AX6" s="3">
        <f>($D6-$C6)/360*AW6*$D$70</f>
        <v>0</v>
      </c>
      <c r="AZ6" s="3">
        <v>0</v>
      </c>
      <c r="BA6" s="3">
        <f>($D6-$C6)/360*AZ6*$D$70</f>
        <v>0</v>
      </c>
      <c r="BC6" s="3">
        <v>0</v>
      </c>
      <c r="BD6" s="3">
        <f>($D6-$C6)/360*BC6*$D$70</f>
        <v>0</v>
      </c>
      <c r="BF6" s="3">
        <v>0</v>
      </c>
      <c r="BG6" s="3">
        <f>($D6-$C6)/360*BF6*$D$70</f>
        <v>0</v>
      </c>
      <c r="BI6" s="3">
        <f>+G6+J6+M6+P6+S6+V6+Y6+AB6+AE6+AH6+AK6+AN6+AQ6+AT6+AW6+AZ6+BC6+BF6</f>
        <v>30000000</v>
      </c>
      <c r="BJ6" s="3">
        <f>+H6+K6+N6+Q6+T6+W6+Z6+AC6+AF6+AI6+AL6+AO6+AR6+AU6+AX6+BA6+BD6+BG6</f>
        <v>74251.666666666672</v>
      </c>
      <c r="BL6" s="3">
        <f>-BJ$58+SUM(BJ6)</f>
        <v>-3738327.5</v>
      </c>
    </row>
    <row r="7" spans="2:64" x14ac:dyDescent="0.55000000000000004">
      <c r="B7" s="2">
        <v>44832</v>
      </c>
      <c r="C7" s="2">
        <v>44834</v>
      </c>
      <c r="D7" s="2">
        <v>44925</v>
      </c>
      <c r="E7" s="2">
        <v>44925</v>
      </c>
      <c r="G7" s="3">
        <v>10000000</v>
      </c>
      <c r="H7" s="3">
        <f>($D7-$C7)/360*G7*$D$58</f>
        <v>19413.333333333332</v>
      </c>
      <c r="J7" s="3">
        <v>10000000</v>
      </c>
      <c r="K7" s="3">
        <f>($D7-$C7)/360*J7*$D$59</f>
        <v>21043.75</v>
      </c>
      <c r="M7" s="3">
        <v>10000000</v>
      </c>
      <c r="N7" s="3">
        <f>($D7-$C7)/360*M7*$D$60</f>
        <v>32987.5</v>
      </c>
      <c r="P7" s="3">
        <v>0</v>
      </c>
      <c r="Q7" s="3">
        <f>($D7-$C7)/360*P7*$D$61</f>
        <v>0</v>
      </c>
      <c r="S7" s="3">
        <v>0</v>
      </c>
      <c r="T7" s="3">
        <f>($D7-$C7)/360*S7*$D$62</f>
        <v>0</v>
      </c>
      <c r="V7" s="3">
        <v>0</v>
      </c>
      <c r="W7" s="3">
        <f>($D7-$C7)/360*V7*$D$63</f>
        <v>0</v>
      </c>
      <c r="Y7" s="3">
        <v>0</v>
      </c>
      <c r="Z7" s="3">
        <f>($D7-$C7)/360*Y7*$D$64</f>
        <v>0</v>
      </c>
      <c r="AB7" s="3">
        <v>0</v>
      </c>
      <c r="AC7" s="3">
        <f>($D7-$C7)/360*AB7*$D$65</f>
        <v>0</v>
      </c>
      <c r="AE7" s="3">
        <v>0</v>
      </c>
      <c r="AF7" s="3">
        <f>($D7-$C7)/360*AE7*$D$66</f>
        <v>0</v>
      </c>
      <c r="AH7" s="3">
        <v>0</v>
      </c>
      <c r="AI7" s="3">
        <f>($D7-$C7)/360*AH7*$D$67</f>
        <v>0</v>
      </c>
      <c r="AK7" s="3">
        <v>0</v>
      </c>
      <c r="AL7" s="3">
        <f>($D7-$C7)/360*AK7*$D$68</f>
        <v>0</v>
      </c>
      <c r="AN7" s="3">
        <v>0</v>
      </c>
      <c r="AO7" s="3">
        <f>($D7-$C7)/360*AN7*$D$69</f>
        <v>0</v>
      </c>
      <c r="AQ7" s="3">
        <v>0</v>
      </c>
      <c r="AR7" s="3">
        <f>($D7-$C7)/360*AQ7*$D$70</f>
        <v>0</v>
      </c>
      <c r="AT7" s="3">
        <v>0</v>
      </c>
      <c r="AU7" s="3">
        <f>($D7-$C7)/360*AT7*$D$69</f>
        <v>0</v>
      </c>
      <c r="AW7" s="3">
        <v>0</v>
      </c>
      <c r="AX7" s="3">
        <f>($D7-$C7)/360*AW7*$D$70</f>
        <v>0</v>
      </c>
      <c r="AZ7" s="3">
        <v>0</v>
      </c>
      <c r="BA7" s="3">
        <f>($D7-$C7)/360*AZ7*$D$70</f>
        <v>0</v>
      </c>
      <c r="BC7" s="3">
        <v>0</v>
      </c>
      <c r="BD7" s="3">
        <f>($D7-$C7)/360*BC7*$D$70</f>
        <v>0</v>
      </c>
      <c r="BF7" s="3">
        <v>0</v>
      </c>
      <c r="BG7" s="3">
        <f>($D7-$C7)/360*BF7*$D$70</f>
        <v>0</v>
      </c>
      <c r="BI7" s="3">
        <f>+G7+J7+M7+P7+S7+V7+Y7+AB7+AE7+AH7+AK7+AN7+AQ7+AT7+AW7+AZ7+BC7+BF7</f>
        <v>30000000</v>
      </c>
      <c r="BJ7" s="3">
        <f>+H7+K7+N7+Q7+T7+W7+Z7+AC7+AF7+AI7+AL7+AO7+AR7+AU7+AX7+BA7+BD7+BG7</f>
        <v>73444.583333333328</v>
      </c>
      <c r="BL7" s="3">
        <f>-BJ$58+SUM(BJ6:BJ7)</f>
        <v>-3664882.9166666665</v>
      </c>
    </row>
    <row r="8" spans="2:64" ht="5.15" customHeight="1" x14ac:dyDescent="0.55000000000000004"/>
    <row r="9" spans="2:64" x14ac:dyDescent="0.55000000000000004">
      <c r="B9" s="9" t="s">
        <v>14</v>
      </c>
      <c r="C9" s="10"/>
      <c r="D9" s="10"/>
      <c r="E9" s="11"/>
      <c r="H9" s="3">
        <f>SUM(H6:H7)</f>
        <v>39040</v>
      </c>
      <c r="K9" s="3">
        <f>SUM(K6:K7)</f>
        <v>42318.75</v>
      </c>
      <c r="N9" s="3">
        <f>SUM(N6:N7)</f>
        <v>66337.5</v>
      </c>
      <c r="Q9" s="3">
        <f>SUM(Q6:Q7)</f>
        <v>0</v>
      </c>
      <c r="T9" s="3">
        <f>SUM(T6:T7)</f>
        <v>0</v>
      </c>
      <c r="W9" s="3">
        <f>SUM(W6:W7)</f>
        <v>0</v>
      </c>
      <c r="Z9" s="3">
        <f>SUM(Z6:Z7)</f>
        <v>0</v>
      </c>
      <c r="AC9" s="3">
        <f>SUM(AC6:AC7)</f>
        <v>0</v>
      </c>
      <c r="AF9" s="3">
        <f>SUM(AF6:AF7)</f>
        <v>0</v>
      </c>
      <c r="AI9" s="3">
        <f>SUM(AI6:AI7)</f>
        <v>0</v>
      </c>
      <c r="AL9" s="3">
        <f>SUM(AL6:AL7)</f>
        <v>0</v>
      </c>
      <c r="AO9" s="3">
        <f>SUM(AO6:AO7)</f>
        <v>0</v>
      </c>
      <c r="AR9" s="3">
        <f>SUM(AR6:AR7)</f>
        <v>0</v>
      </c>
      <c r="AU9" s="3">
        <f>SUM(AU6:AU7)</f>
        <v>0</v>
      </c>
      <c r="AX9" s="3">
        <f>SUM(AX6:AX7)</f>
        <v>0</v>
      </c>
      <c r="BA9" s="3">
        <f>SUM(BA6:BA7)</f>
        <v>0</v>
      </c>
      <c r="BD9" s="3">
        <f>SUM(BD6:BD7)</f>
        <v>0</v>
      </c>
      <c r="BG9" s="3">
        <f>SUM(BG6:BG7)</f>
        <v>0</v>
      </c>
      <c r="BJ9" s="3">
        <f>SUM(BJ6:BJ7)</f>
        <v>147696.25</v>
      </c>
    </row>
    <row r="11" spans="2:64" x14ac:dyDescent="0.55000000000000004">
      <c r="B11" s="2">
        <v>44923</v>
      </c>
      <c r="C11" s="2">
        <v>44925</v>
      </c>
      <c r="D11" s="2">
        <v>45016</v>
      </c>
      <c r="E11" s="2">
        <v>45016</v>
      </c>
      <c r="G11" s="3">
        <v>10000000</v>
      </c>
      <c r="H11" s="3">
        <f>($D11-$C11)/360*G11*$D$58</f>
        <v>19413.333333333332</v>
      </c>
      <c r="J11" s="3">
        <v>10000000</v>
      </c>
      <c r="K11" s="3">
        <f>($D11-$C11)/360*J11*$D$59</f>
        <v>21043.75</v>
      </c>
      <c r="M11" s="3">
        <v>10000000</v>
      </c>
      <c r="N11" s="3">
        <f>($D11-$C11)/360*M11*$D$60</f>
        <v>32987.5</v>
      </c>
      <c r="P11" s="3">
        <v>0</v>
      </c>
      <c r="Q11" s="3">
        <f>($D11-$C11)/360*P11*$D$61</f>
        <v>0</v>
      </c>
      <c r="S11" s="3">
        <v>0</v>
      </c>
      <c r="T11" s="3">
        <f>($D11-$C11)/360*S11*$D$62</f>
        <v>0</v>
      </c>
      <c r="V11" s="3">
        <v>0</v>
      </c>
      <c r="W11" s="3">
        <f>($D11-$C11)/360*V11*$D$63</f>
        <v>0</v>
      </c>
      <c r="Y11" s="3">
        <v>0</v>
      </c>
      <c r="Z11" s="3">
        <f>($D11-$C11)/360*Y11*$D$64</f>
        <v>0</v>
      </c>
      <c r="AB11" s="3">
        <v>0</v>
      </c>
      <c r="AC11" s="3">
        <f>($D11-$C11)/360*AB11*$D$65</f>
        <v>0</v>
      </c>
      <c r="AE11" s="3">
        <v>0</v>
      </c>
      <c r="AF11" s="3">
        <f>($D11-$C11)/360*AE11*$D$66</f>
        <v>0</v>
      </c>
      <c r="AH11" s="3">
        <v>0</v>
      </c>
      <c r="AI11" s="3">
        <f>($D11-$C11)/360*AH11*$D$67</f>
        <v>0</v>
      </c>
      <c r="AK11" s="3">
        <v>0</v>
      </c>
      <c r="AL11" s="3">
        <f>($D11-$C11)/360*AK11*$D$68</f>
        <v>0</v>
      </c>
      <c r="AN11" s="3">
        <v>0</v>
      </c>
      <c r="AO11" s="3">
        <f>($D11-$C11)/360*AN11*$D$69</f>
        <v>0</v>
      </c>
      <c r="AQ11" s="3">
        <v>0</v>
      </c>
      <c r="AR11" s="3">
        <f>($D11-$C11)/360*AQ11*$D$70</f>
        <v>0</v>
      </c>
      <c r="AT11" s="3">
        <v>0</v>
      </c>
      <c r="AU11" s="3">
        <f>($D11-$C11)/360*AT11*$D$69</f>
        <v>0</v>
      </c>
      <c r="AW11" s="3">
        <v>0</v>
      </c>
      <c r="AX11" s="3">
        <f>($D11-$C11)/360*AW11*$D$70</f>
        <v>0</v>
      </c>
      <c r="AZ11" s="3">
        <v>0</v>
      </c>
      <c r="BA11" s="3">
        <f>($D11-$C11)/360*AZ11*$D$70</f>
        <v>0</v>
      </c>
      <c r="BC11" s="3">
        <v>0</v>
      </c>
      <c r="BD11" s="3">
        <f>($D11-$C11)/360*BC11*$D$70</f>
        <v>0</v>
      </c>
      <c r="BF11" s="3">
        <v>0</v>
      </c>
      <c r="BG11" s="3">
        <f>($D11-$C11)/360*BF11*$D$70</f>
        <v>0</v>
      </c>
      <c r="BI11" s="3">
        <f>+G11+J11+M11+P11+S11+V11+Y11+AB11+AE11+AH11+AK11+AN11+AQ11+AT11+AW11+AZ11+BC11+BF11</f>
        <v>30000000</v>
      </c>
      <c r="BJ11" s="3">
        <f t="shared" ref="BJ11:BJ14" si="0">+H11+K11+N11+Q11+T11+W11+Z11+AC11+AF11+AI11+AL11+AO11+AR11+AU11+AX11+BA11+BD11+BG11</f>
        <v>73444.583333333328</v>
      </c>
      <c r="BL11" s="3">
        <f>-BJ$58+SUM(BJ6:BJ7,BJ11)</f>
        <v>-3591438.333333333</v>
      </c>
    </row>
    <row r="12" spans="2:64" x14ac:dyDescent="0.55000000000000004">
      <c r="B12" s="2">
        <v>45014</v>
      </c>
      <c r="C12" s="2">
        <v>45016</v>
      </c>
      <c r="D12" s="2">
        <v>45107</v>
      </c>
      <c r="E12" s="2">
        <v>45107</v>
      </c>
      <c r="G12" s="3">
        <v>10000000</v>
      </c>
      <c r="H12" s="3">
        <f>($D12-$C12)/360*G12*$D$58</f>
        <v>19413.333333333332</v>
      </c>
      <c r="J12" s="3">
        <v>10000000</v>
      </c>
      <c r="K12" s="3">
        <f>($D12-$C12)/360*J12*$D$59</f>
        <v>21043.75</v>
      </c>
      <c r="M12" s="3">
        <v>10000000</v>
      </c>
      <c r="N12" s="3">
        <f>($D12-$C12)/360*M12*$D$60</f>
        <v>32987.5</v>
      </c>
      <c r="P12" s="3">
        <v>0</v>
      </c>
      <c r="Q12" s="3">
        <f>($D12-$C12)/360*P12*$D$61</f>
        <v>0</v>
      </c>
      <c r="S12" s="3">
        <v>0</v>
      </c>
      <c r="T12" s="3">
        <f>($D12-$C12)/360*S12*$D$62</f>
        <v>0</v>
      </c>
      <c r="V12" s="3">
        <v>0</v>
      </c>
      <c r="W12" s="3">
        <f>($D12-$C12)/360*V12*$D$63</f>
        <v>0</v>
      </c>
      <c r="Y12" s="3">
        <v>0</v>
      </c>
      <c r="Z12" s="3">
        <f>($D12-$C12)/360*Y12*$D$64</f>
        <v>0</v>
      </c>
      <c r="AB12" s="3">
        <v>0</v>
      </c>
      <c r="AC12" s="3">
        <f>($D12-$C12)/360*AB12*$D$65</f>
        <v>0</v>
      </c>
      <c r="AE12" s="3">
        <v>0</v>
      </c>
      <c r="AF12" s="3">
        <f>($D12-$C12)/360*AE12*$D$66</f>
        <v>0</v>
      </c>
      <c r="AH12" s="3">
        <v>0</v>
      </c>
      <c r="AI12" s="3">
        <f>($D12-$C12)/360*AH12*$D$67</f>
        <v>0</v>
      </c>
      <c r="AK12" s="3">
        <v>0</v>
      </c>
      <c r="AL12" s="3">
        <f>($D12-$C12)/360*AK12*$D$68</f>
        <v>0</v>
      </c>
      <c r="AN12" s="3">
        <v>0</v>
      </c>
      <c r="AO12" s="3">
        <f>($D12-$C12)/360*AN12*$D$69</f>
        <v>0</v>
      </c>
      <c r="AQ12" s="3">
        <v>0</v>
      </c>
      <c r="AR12" s="3">
        <f>($D12-$C12)/360*AQ12*$D$70</f>
        <v>0</v>
      </c>
      <c r="AT12" s="3">
        <v>0</v>
      </c>
      <c r="AU12" s="3">
        <f>($D12-$C12)/360*AT12*$D$69</f>
        <v>0</v>
      </c>
      <c r="AW12" s="3">
        <v>0</v>
      </c>
      <c r="AX12" s="3">
        <f>($D12-$C12)/360*AW12*$D$70</f>
        <v>0</v>
      </c>
      <c r="AZ12" s="3">
        <v>0</v>
      </c>
      <c r="BA12" s="3">
        <f>($D12-$C12)/360*AZ12*$D$70</f>
        <v>0</v>
      </c>
      <c r="BC12" s="3">
        <v>0</v>
      </c>
      <c r="BD12" s="3">
        <f>($D12-$C12)/360*BC12*$D$70</f>
        <v>0</v>
      </c>
      <c r="BF12" s="3">
        <v>0</v>
      </c>
      <c r="BG12" s="3">
        <f>($D12-$C12)/360*BF12*$D$70</f>
        <v>0</v>
      </c>
      <c r="BI12" s="3">
        <f>+G12+J12+M12+P12+S12+V12+Y12+AB12+AE12+AH12+AK12+AN12+AQ12+AT12+AW12+AZ12+BC12+BF12</f>
        <v>30000000</v>
      </c>
      <c r="BJ12" s="3">
        <f t="shared" si="0"/>
        <v>73444.583333333328</v>
      </c>
      <c r="BL12" s="3">
        <f>-BJ$58+SUM(BJ6:BJ7,BJ11:BJ12)</f>
        <v>-3517993.75</v>
      </c>
    </row>
    <row r="13" spans="2:64" x14ac:dyDescent="0.55000000000000004">
      <c r="B13" s="2">
        <v>45105</v>
      </c>
      <c r="C13" s="2">
        <v>45107</v>
      </c>
      <c r="D13" s="2">
        <v>45198</v>
      </c>
      <c r="E13" s="2">
        <v>45198</v>
      </c>
      <c r="G13" s="3">
        <v>10000000</v>
      </c>
      <c r="H13" s="3">
        <f>($D13-$C13)/360*G13*$D$58</f>
        <v>19413.333333333332</v>
      </c>
      <c r="J13" s="3">
        <v>10000000</v>
      </c>
      <c r="K13" s="3">
        <f>($D13-$C13)/360*J13*$D$59</f>
        <v>21043.75</v>
      </c>
      <c r="M13" s="3">
        <v>10000000</v>
      </c>
      <c r="N13" s="3">
        <f>($D13-$C13)/360*M13*$D$60</f>
        <v>32987.5</v>
      </c>
      <c r="P13" s="3">
        <v>0</v>
      </c>
      <c r="Q13" s="3">
        <f>($D13-$C13)/360*P13*$D$61</f>
        <v>0</v>
      </c>
      <c r="S13" s="3">
        <v>0</v>
      </c>
      <c r="T13" s="3">
        <f>($D13-$C13)/360*S13*$D$62</f>
        <v>0</v>
      </c>
      <c r="V13" s="3">
        <v>0</v>
      </c>
      <c r="W13" s="3">
        <f>($D13-$C13)/360*V13*$D$63</f>
        <v>0</v>
      </c>
      <c r="Y13" s="3">
        <v>0</v>
      </c>
      <c r="Z13" s="3">
        <f>($D13-$C13)/360*Y13*$D$64</f>
        <v>0</v>
      </c>
      <c r="AB13" s="3">
        <v>0</v>
      </c>
      <c r="AC13" s="3">
        <f>($D13-$C13)/360*AB13*$D$65</f>
        <v>0</v>
      </c>
      <c r="AE13" s="3">
        <v>0</v>
      </c>
      <c r="AF13" s="3">
        <f>($D13-$C13)/360*AE13*$D$66</f>
        <v>0</v>
      </c>
      <c r="AH13" s="3">
        <v>0</v>
      </c>
      <c r="AI13" s="3">
        <f>($D13-$C13)/360*AH13*$D$67</f>
        <v>0</v>
      </c>
      <c r="AK13" s="3">
        <v>0</v>
      </c>
      <c r="AL13" s="3">
        <f>($D13-$C13)/360*AK13*$D$68</f>
        <v>0</v>
      </c>
      <c r="AN13" s="3">
        <v>0</v>
      </c>
      <c r="AO13" s="3">
        <f>($D13-$C13)/360*AN13*$D$69</f>
        <v>0</v>
      </c>
      <c r="AQ13" s="3">
        <v>0</v>
      </c>
      <c r="AR13" s="3">
        <f>($D13-$C13)/360*AQ13*$D$70</f>
        <v>0</v>
      </c>
      <c r="AT13" s="3">
        <v>0</v>
      </c>
      <c r="AU13" s="3">
        <f>($D13-$C13)/360*AT13*$D$69</f>
        <v>0</v>
      </c>
      <c r="AW13" s="3">
        <v>0</v>
      </c>
      <c r="AX13" s="3">
        <f>($D13-$C13)/360*AW13*$D$70</f>
        <v>0</v>
      </c>
      <c r="AZ13" s="3">
        <v>0</v>
      </c>
      <c r="BA13" s="3">
        <f>($D13-$C13)/360*AZ13*$D$70</f>
        <v>0</v>
      </c>
      <c r="BC13" s="3">
        <v>0</v>
      </c>
      <c r="BD13" s="3">
        <f>($D13-$C13)/360*BC13*$D$70</f>
        <v>0</v>
      </c>
      <c r="BF13" s="3">
        <v>0</v>
      </c>
      <c r="BG13" s="3">
        <f>($D13-$C13)/360*BF13*$D$70</f>
        <v>0</v>
      </c>
      <c r="BI13" s="3">
        <f>+G13+J13+M13+P13+S13+V13+Y13+AB13+AE13+AH13+AK13+AN13+AQ13+AT13+AW13+AZ13+BC13+BF13</f>
        <v>30000000</v>
      </c>
      <c r="BJ13" s="3">
        <f t="shared" si="0"/>
        <v>73444.583333333328</v>
      </c>
      <c r="BL13" s="3">
        <f>-BJ$58+SUM(BJ6:BJ7,BJ11:BJ13)</f>
        <v>-3444549.1666666665</v>
      </c>
    </row>
    <row r="14" spans="2:64" x14ac:dyDescent="0.55000000000000004">
      <c r="B14" s="2">
        <v>45196</v>
      </c>
      <c r="C14" s="2">
        <v>45198</v>
      </c>
      <c r="D14" s="2">
        <v>45289</v>
      </c>
      <c r="E14" s="2">
        <v>45289</v>
      </c>
      <c r="G14" s="3">
        <v>10000000</v>
      </c>
      <c r="H14" s="3">
        <f>($D14-$C14)/360*G14*$D$58</f>
        <v>19413.333333333332</v>
      </c>
      <c r="J14" s="3">
        <v>10000000</v>
      </c>
      <c r="K14" s="3">
        <f>($D14-$C14)/360*J14*$D$59</f>
        <v>21043.75</v>
      </c>
      <c r="M14" s="3">
        <v>10000000</v>
      </c>
      <c r="N14" s="3">
        <f>($D14-$C14)/360*M14*$D$60</f>
        <v>32987.5</v>
      </c>
      <c r="P14" s="3">
        <v>0</v>
      </c>
      <c r="Q14" s="3">
        <f>($D14-$C14)/360*P14*$D$61</f>
        <v>0</v>
      </c>
      <c r="S14" s="3">
        <v>0</v>
      </c>
      <c r="T14" s="3">
        <f>($D14-$C14)/360*S14*$D$62</f>
        <v>0</v>
      </c>
      <c r="V14" s="3">
        <v>0</v>
      </c>
      <c r="W14" s="3">
        <f>($D14-$C14)/360*V14*$D$63</f>
        <v>0</v>
      </c>
      <c r="Y14" s="3">
        <v>0</v>
      </c>
      <c r="Z14" s="3">
        <f>($D14-$C14)/360*Y14*$D$64</f>
        <v>0</v>
      </c>
      <c r="AB14" s="3">
        <v>0</v>
      </c>
      <c r="AC14" s="3">
        <f>($D14-$C14)/360*AB14*$D$65</f>
        <v>0</v>
      </c>
      <c r="AE14" s="3">
        <v>0</v>
      </c>
      <c r="AF14" s="3">
        <f>($D14-$C14)/360*AE14*$D$66</f>
        <v>0</v>
      </c>
      <c r="AH14" s="3">
        <v>0</v>
      </c>
      <c r="AI14" s="3">
        <f>($D14-$C14)/360*AH14*$D$67</f>
        <v>0</v>
      </c>
      <c r="AK14" s="3">
        <v>0</v>
      </c>
      <c r="AL14" s="3">
        <f>($D14-$C14)/360*AK14*$D$68</f>
        <v>0</v>
      </c>
      <c r="AN14" s="3">
        <v>0</v>
      </c>
      <c r="AO14" s="3">
        <f>($D14-$C14)/360*AN14*$D$69</f>
        <v>0</v>
      </c>
      <c r="AQ14" s="3">
        <v>0</v>
      </c>
      <c r="AR14" s="3">
        <f>($D14-$C14)/360*AQ14*$D$70</f>
        <v>0</v>
      </c>
      <c r="AT14" s="3">
        <v>0</v>
      </c>
      <c r="AU14" s="3">
        <f>($D14-$C14)/360*AT14*$D$69</f>
        <v>0</v>
      </c>
      <c r="AW14" s="3">
        <v>0</v>
      </c>
      <c r="AX14" s="3">
        <f>($D14-$C14)/360*AW14*$D$70</f>
        <v>0</v>
      </c>
      <c r="AZ14" s="3">
        <v>0</v>
      </c>
      <c r="BA14" s="3">
        <f>($D14-$C14)/360*AZ14*$D$70</f>
        <v>0</v>
      </c>
      <c r="BC14" s="3">
        <v>0</v>
      </c>
      <c r="BD14" s="3">
        <f>($D14-$C14)/360*BC14*$D$70</f>
        <v>0</v>
      </c>
      <c r="BF14" s="3">
        <v>0</v>
      </c>
      <c r="BG14" s="3">
        <f>($D14-$C14)/360*BF14*$D$70</f>
        <v>0</v>
      </c>
      <c r="BI14" s="3">
        <f>+G14+J14+M14+P14+S14+V14+Y14+AB14+AE14+AH14+AK14+AN14+AQ14+AT14+AW14+AZ14+BC14+BF14</f>
        <v>30000000</v>
      </c>
      <c r="BJ14" s="3">
        <f t="shared" si="0"/>
        <v>73444.583333333328</v>
      </c>
      <c r="BL14" s="3">
        <f>-BJ$58+SUM(BJ6:BJ7,BJ11:BJ14)</f>
        <v>-3371104.583333333</v>
      </c>
    </row>
    <row r="15" spans="2:64" ht="5.15" customHeight="1" x14ac:dyDescent="0.55000000000000004"/>
    <row r="16" spans="2:64" x14ac:dyDescent="0.55000000000000004">
      <c r="B16" s="9" t="s">
        <v>15</v>
      </c>
      <c r="C16" s="10"/>
      <c r="D16" s="10"/>
      <c r="E16" s="11"/>
      <c r="H16" s="3">
        <f>SUM(H11:H14)</f>
        <v>77653.333333333328</v>
      </c>
      <c r="K16" s="3">
        <f>SUM(K11:K14)</f>
        <v>84175</v>
      </c>
      <c r="N16" s="3">
        <f>SUM(N11:N14)</f>
        <v>131950</v>
      </c>
      <c r="Q16" s="3">
        <f>SUM(Q11:Q14)</f>
        <v>0</v>
      </c>
      <c r="T16" s="3">
        <f>SUM(T11:T14)</f>
        <v>0</v>
      </c>
      <c r="W16" s="3">
        <f>SUM(W11:W14)</f>
        <v>0</v>
      </c>
      <c r="Z16" s="3">
        <f>SUM(Z11:Z14)</f>
        <v>0</v>
      </c>
      <c r="AC16" s="3">
        <f>SUM(AC11:AC14)</f>
        <v>0</v>
      </c>
      <c r="AF16" s="3">
        <f>SUM(AF11:AF14)</f>
        <v>0</v>
      </c>
      <c r="AI16" s="3">
        <f>SUM(AI11:AI14)</f>
        <v>0</v>
      </c>
      <c r="AL16" s="3">
        <f>SUM(AL11:AL14)</f>
        <v>0</v>
      </c>
      <c r="AO16" s="3">
        <f>SUM(AO11:AO14)</f>
        <v>0</v>
      </c>
      <c r="AR16" s="3">
        <f>SUM(AR11:AR14)</f>
        <v>0</v>
      </c>
      <c r="AU16" s="3">
        <f>SUM(AU11:AU14)</f>
        <v>0</v>
      </c>
      <c r="AX16" s="3">
        <f>SUM(AX11:AX14)</f>
        <v>0</v>
      </c>
      <c r="BA16" s="3">
        <f>SUM(BA11:BA14)</f>
        <v>0</v>
      </c>
      <c r="BD16" s="3">
        <f>SUM(BD11:BD14)</f>
        <v>0</v>
      </c>
      <c r="BG16" s="3">
        <f>SUM(BG11:BG14)</f>
        <v>0</v>
      </c>
      <c r="BJ16" s="3">
        <f>SUM(BJ11:BJ14)</f>
        <v>293778.33333333331</v>
      </c>
    </row>
    <row r="18" spans="2:64" x14ac:dyDescent="0.55000000000000004">
      <c r="B18" s="2">
        <v>45287</v>
      </c>
      <c r="C18" s="2">
        <v>45289</v>
      </c>
      <c r="D18" s="2">
        <v>45379</v>
      </c>
      <c r="E18" s="2">
        <v>45379</v>
      </c>
      <c r="G18" s="3">
        <v>10000000</v>
      </c>
      <c r="H18" s="3">
        <f>($D18-$C18)/360*G18*$D$58</f>
        <v>19200</v>
      </c>
      <c r="J18" s="3">
        <v>10000000</v>
      </c>
      <c r="K18" s="3">
        <f>($D18-$C18)/360*J18*$D$59</f>
        <v>20812.500000000004</v>
      </c>
      <c r="M18" s="3">
        <v>10000000</v>
      </c>
      <c r="N18" s="3">
        <f>($D18-$C18)/360*M18*$D$60</f>
        <v>32625.000000000004</v>
      </c>
      <c r="P18" s="3">
        <v>10000000</v>
      </c>
      <c r="Q18" s="3">
        <f>($D18-$C18)/360*P18*$D$61</f>
        <v>42750</v>
      </c>
      <c r="S18" s="3">
        <v>10000000</v>
      </c>
      <c r="T18" s="3">
        <f>($D18-$C18)/360*S18*$D$62</f>
        <v>40000</v>
      </c>
      <c r="V18" s="3">
        <v>10000000</v>
      </c>
      <c r="W18" s="3">
        <f>($D18-$C18)/360*V18*$D$63</f>
        <v>52375</v>
      </c>
      <c r="Y18" s="3">
        <v>0</v>
      </c>
      <c r="Z18" s="3">
        <f>($D18-$C18)/360*Y18*$D$64</f>
        <v>0</v>
      </c>
      <c r="AB18" s="3">
        <v>11000000</v>
      </c>
      <c r="AC18" s="3">
        <f>($D18-$C18)/360*AB18*$D$65</f>
        <v>29425</v>
      </c>
      <c r="AE18" s="3">
        <v>0</v>
      </c>
      <c r="AF18" s="3">
        <f>($D18-$C18)/360*AE18*$D$66</f>
        <v>0</v>
      </c>
      <c r="AH18" s="3">
        <v>0</v>
      </c>
      <c r="AI18" s="3">
        <f>($D18-$C18)/360*AH18*$D$67</f>
        <v>0</v>
      </c>
      <c r="AK18" s="3">
        <v>0</v>
      </c>
      <c r="AL18" s="3">
        <f>($D18-$C18)/360*AK18*$D$68</f>
        <v>0</v>
      </c>
      <c r="AN18" s="3">
        <v>0</v>
      </c>
      <c r="AO18" s="3">
        <f>($D18-$C18)/360*AN18*$D$69</f>
        <v>0</v>
      </c>
      <c r="AQ18" s="3">
        <v>0</v>
      </c>
      <c r="AR18" s="3">
        <f>($D18-$C18)/360*AQ18*$D$70</f>
        <v>0</v>
      </c>
      <c r="AT18" s="3">
        <v>0</v>
      </c>
      <c r="AU18" s="3">
        <f>($D18-$C18)/360*AT18*$D$69</f>
        <v>0</v>
      </c>
      <c r="AW18" s="3">
        <v>0</v>
      </c>
      <c r="AX18" s="3">
        <f>($D18-$C18)/360*AW18*$D$70</f>
        <v>0</v>
      </c>
      <c r="AZ18" s="3">
        <v>0</v>
      </c>
      <c r="BA18" s="3">
        <f>($D18-$C18)/360*AZ18*$D$70</f>
        <v>0</v>
      </c>
      <c r="BC18" s="3">
        <v>0</v>
      </c>
      <c r="BD18" s="3">
        <f>($D18-$C18)/360*BC18*$D$70</f>
        <v>0</v>
      </c>
      <c r="BF18" s="3">
        <v>0</v>
      </c>
      <c r="BG18" s="3">
        <f>($D18-$C18)/360*BF18*$D$70</f>
        <v>0</v>
      </c>
      <c r="BI18" s="3">
        <f>+G18+J18+M18+P18+S18+V18+Y18+AB18+AE18+AH18+AK18+AN18+AQ18+AT18+AW18+AZ18+BC18+BF18</f>
        <v>71000000</v>
      </c>
      <c r="BJ18" s="3">
        <f t="shared" ref="BJ18:BJ21" si="1">+H18+K18+N18+Q18+T18+W18+Z18+AC18+AF18+AI18+AL18+AO18+AR18+AU18+AX18+BA18+BD18+BG18</f>
        <v>237187.5</v>
      </c>
      <c r="BL18" s="3">
        <f>-BJ$58+SUM(BJ6:BJ7,BJ11:BJ14,BJ18)</f>
        <v>-3133917.083333333</v>
      </c>
    </row>
    <row r="19" spans="2:64" x14ac:dyDescent="0.55000000000000004">
      <c r="B19" s="2">
        <v>45377</v>
      </c>
      <c r="C19" s="2">
        <v>45379</v>
      </c>
      <c r="D19" s="2">
        <v>45471</v>
      </c>
      <c r="E19" s="2">
        <v>45471</v>
      </c>
      <c r="G19" s="3">
        <v>10000000</v>
      </c>
      <c r="H19" s="3">
        <f>($D19-$C19)/360*G19*$D$58</f>
        <v>19626.666666666668</v>
      </c>
      <c r="J19" s="3">
        <v>10000000</v>
      </c>
      <c r="K19" s="3">
        <f>($D19-$C19)/360*J19*$D$59</f>
        <v>21275</v>
      </c>
      <c r="M19" s="3">
        <v>10000000</v>
      </c>
      <c r="N19" s="3">
        <f>($D19-$C19)/360*M19*$D$60</f>
        <v>33350</v>
      </c>
      <c r="P19" s="3">
        <v>10000000</v>
      </c>
      <c r="Q19" s="3">
        <f>($D19-$C19)/360*P19*$D$61</f>
        <v>43700</v>
      </c>
      <c r="S19" s="3">
        <v>10000000</v>
      </c>
      <c r="T19" s="3">
        <f>($D19-$C19)/360*S19*$D$62</f>
        <v>40888.888888888891</v>
      </c>
      <c r="V19" s="3">
        <v>10000000</v>
      </c>
      <c r="W19" s="3">
        <f>($D19-$C19)/360*V19*$D$63</f>
        <v>53538.888888888891</v>
      </c>
      <c r="Y19" s="3">
        <v>0</v>
      </c>
      <c r="Z19" s="3">
        <f>($D19-$C19)/360*Y19*$D$64</f>
        <v>0</v>
      </c>
      <c r="AB19" s="3">
        <v>11000000</v>
      </c>
      <c r="AC19" s="3">
        <f>($D19-$C19)/360*AB19*$D$65</f>
        <v>30078.888888888887</v>
      </c>
      <c r="AE19" s="3">
        <v>0</v>
      </c>
      <c r="AF19" s="3">
        <f>($D19-$C19)/360*AE19*$D$66</f>
        <v>0</v>
      </c>
      <c r="AH19" s="3">
        <v>0</v>
      </c>
      <c r="AI19" s="3">
        <f>($D19-$C19)/360*AH19*$D$67</f>
        <v>0</v>
      </c>
      <c r="AK19" s="3">
        <v>0</v>
      </c>
      <c r="AL19" s="3">
        <f>($D19-$C19)/360*AK19*$D$68</f>
        <v>0</v>
      </c>
      <c r="AN19" s="3">
        <v>0</v>
      </c>
      <c r="AO19" s="3">
        <f>($D19-$C19)/360*AN19*$D$69</f>
        <v>0</v>
      </c>
      <c r="AQ19" s="3">
        <v>0</v>
      </c>
      <c r="AR19" s="3">
        <f>($D19-$C19)/360*AQ19*$D$70</f>
        <v>0</v>
      </c>
      <c r="AT19" s="3">
        <v>0</v>
      </c>
      <c r="AU19" s="3">
        <f>($D19-$C19)/360*AT19*$D$69</f>
        <v>0</v>
      </c>
      <c r="AW19" s="3">
        <v>0</v>
      </c>
      <c r="AX19" s="3">
        <f>($D19-$C19)/360*AW19*$D$70</f>
        <v>0</v>
      </c>
      <c r="AZ19" s="3">
        <v>0</v>
      </c>
      <c r="BA19" s="3">
        <f>($D19-$C19)/360*AZ19*$D$70</f>
        <v>0</v>
      </c>
      <c r="BC19" s="3">
        <v>0</v>
      </c>
      <c r="BD19" s="3">
        <f>($D19-$C19)/360*BC19*$D$70</f>
        <v>0</v>
      </c>
      <c r="BF19" s="3">
        <v>0</v>
      </c>
      <c r="BG19" s="3">
        <f>($D19-$C19)/360*BF19*$D$70</f>
        <v>0</v>
      </c>
      <c r="BI19" s="3">
        <f>+G19+J19+M19+P19+S19+V19+Y19+AB19+AE19+AH19+AK19+AN19+AQ19+AT19+AW19+AZ19+BC19+BF19</f>
        <v>71000000</v>
      </c>
      <c r="BJ19" s="3">
        <f t="shared" si="1"/>
        <v>242458.33333333331</v>
      </c>
      <c r="BL19" s="3">
        <f>-BJ$58+SUM(BJ6:BJ7,BJ11:BJ14,BJ18:BJ19)</f>
        <v>-2891458.75</v>
      </c>
    </row>
    <row r="20" spans="2:64" x14ac:dyDescent="0.55000000000000004">
      <c r="B20" s="2">
        <v>45469</v>
      </c>
      <c r="C20" s="2">
        <v>45471</v>
      </c>
      <c r="D20" s="2">
        <v>45565</v>
      </c>
      <c r="E20" s="2">
        <v>45565</v>
      </c>
      <c r="G20" s="3">
        <v>10000000</v>
      </c>
      <c r="H20" s="3">
        <f>($D20-$C20)/360*G20*$D$58</f>
        <v>20053.333333333336</v>
      </c>
      <c r="J20" s="3">
        <v>10000000</v>
      </c>
      <c r="K20" s="3">
        <f>($D20-$C20)/360*J20*$D$59</f>
        <v>21737.500000000004</v>
      </c>
      <c r="M20" s="3">
        <v>10000000</v>
      </c>
      <c r="N20" s="3">
        <f>($D20-$C20)/360*M20*$D$60</f>
        <v>34075.000000000007</v>
      </c>
      <c r="P20" s="3">
        <v>10000000</v>
      </c>
      <c r="Q20" s="3">
        <f>($D20-$C20)/360*P20*$D$61</f>
        <v>44650.000000000007</v>
      </c>
      <c r="S20" s="3">
        <v>10000000</v>
      </c>
      <c r="T20" s="3">
        <f>($D20-$C20)/360*S20*$D$62</f>
        <v>41777.777777777781</v>
      </c>
      <c r="V20" s="3">
        <v>10000000</v>
      </c>
      <c r="W20" s="3">
        <f>($D20-$C20)/360*V20*$D$63</f>
        <v>54702.777777777788</v>
      </c>
      <c r="Y20" s="3">
        <v>0</v>
      </c>
      <c r="Z20" s="3">
        <f>($D20-$C20)/360*Y20*$D$64</f>
        <v>0</v>
      </c>
      <c r="AB20" s="3">
        <v>11000000</v>
      </c>
      <c r="AC20" s="3">
        <f>($D20-$C20)/360*AB20*$D$65</f>
        <v>30732.777777777777</v>
      </c>
      <c r="AE20" s="3">
        <v>0</v>
      </c>
      <c r="AF20" s="3">
        <f>($D20-$C20)/360*AE20*$D$66</f>
        <v>0</v>
      </c>
      <c r="AH20" s="3">
        <v>0</v>
      </c>
      <c r="AI20" s="3">
        <f>($D20-$C20)/360*AH20*$D$67</f>
        <v>0</v>
      </c>
      <c r="AK20" s="3">
        <v>0</v>
      </c>
      <c r="AL20" s="3">
        <f>($D20-$C20)/360*AK20*$D$68</f>
        <v>0</v>
      </c>
      <c r="AN20" s="3">
        <v>0</v>
      </c>
      <c r="AO20" s="3">
        <f>($D20-$C20)/360*AN20*$D$69</f>
        <v>0</v>
      </c>
      <c r="AQ20" s="3">
        <v>0</v>
      </c>
      <c r="AR20" s="3">
        <f>($D20-$C20)/360*AQ20*$D$70</f>
        <v>0</v>
      </c>
      <c r="AT20" s="3">
        <v>0</v>
      </c>
      <c r="AU20" s="3">
        <f>($D20-$C20)/360*AT20*$D$69</f>
        <v>0</v>
      </c>
      <c r="AW20" s="3">
        <v>0</v>
      </c>
      <c r="AX20" s="3">
        <f>($D20-$C20)/360*AW20*$D$70</f>
        <v>0</v>
      </c>
      <c r="AZ20" s="3">
        <v>0</v>
      </c>
      <c r="BA20" s="3">
        <f>($D20-$C20)/360*AZ20*$D$70</f>
        <v>0</v>
      </c>
      <c r="BC20" s="3">
        <v>0</v>
      </c>
      <c r="BD20" s="3">
        <f>($D20-$C20)/360*BC20*$D$70</f>
        <v>0</v>
      </c>
      <c r="BF20" s="3">
        <v>0</v>
      </c>
      <c r="BG20" s="3">
        <f>($D20-$C20)/360*BF20*$D$70</f>
        <v>0</v>
      </c>
      <c r="BI20" s="3">
        <f>+G20+J20+M20+P20+S20+V20+Y20+AB20+AE20+AH20+AK20+AN20+AQ20+AT20+AW20+AZ20+BC20+BF20</f>
        <v>71000000</v>
      </c>
      <c r="BJ20" s="3">
        <f t="shared" si="1"/>
        <v>247729.16666666669</v>
      </c>
      <c r="BL20" s="3">
        <f>-BJ$58+SUM(BJ6:BJ7,BJ11:BJ14,BJ18:BJ20)</f>
        <v>-2643729.583333333</v>
      </c>
    </row>
    <row r="21" spans="2:64" x14ac:dyDescent="0.55000000000000004">
      <c r="B21" s="2">
        <v>45561</v>
      </c>
      <c r="C21" s="2">
        <v>45565</v>
      </c>
      <c r="D21" s="2">
        <v>45657</v>
      </c>
      <c r="E21" s="2">
        <v>45657</v>
      </c>
      <c r="G21" s="3">
        <v>10000000</v>
      </c>
      <c r="H21" s="3">
        <f>($D21-$C21)/360*G21*$D$58</f>
        <v>19626.666666666668</v>
      </c>
      <c r="J21" s="3">
        <v>10000000</v>
      </c>
      <c r="K21" s="3">
        <f>($D21-$C21)/360*J21*$D$59</f>
        <v>21275</v>
      </c>
      <c r="M21" s="3">
        <v>10000000</v>
      </c>
      <c r="N21" s="3">
        <f>($D21-$C21)/360*M21*$D$60</f>
        <v>33350</v>
      </c>
      <c r="P21" s="3">
        <v>10000000</v>
      </c>
      <c r="Q21" s="3">
        <f>($D21-$C21)/360*P21*$D$61</f>
        <v>43700</v>
      </c>
      <c r="S21" s="3">
        <v>10000000</v>
      </c>
      <c r="T21" s="3">
        <f>($D21-$C21)/360*S21*$D$62</f>
        <v>40888.888888888891</v>
      </c>
      <c r="V21" s="3">
        <v>10000000</v>
      </c>
      <c r="W21" s="3">
        <f>($D21-$C21)/360*V21*$D$63</f>
        <v>53538.888888888891</v>
      </c>
      <c r="Y21" s="3">
        <v>0</v>
      </c>
      <c r="Z21" s="3">
        <f>($D21-$C21)/360*Y21*$D$64</f>
        <v>0</v>
      </c>
      <c r="AB21" s="3">
        <v>11000000</v>
      </c>
      <c r="AC21" s="3">
        <f>($D21-$C21)/360*AB21*$D$65</f>
        <v>30078.888888888887</v>
      </c>
      <c r="AE21" s="3">
        <v>0</v>
      </c>
      <c r="AF21" s="3">
        <f>($D21-$C21)/360*AE21*$D$66</f>
        <v>0</v>
      </c>
      <c r="AH21" s="3">
        <v>0</v>
      </c>
      <c r="AI21" s="3">
        <f>($D21-$C21)/360*AH21*$D$67</f>
        <v>0</v>
      </c>
      <c r="AK21" s="3">
        <v>10000000</v>
      </c>
      <c r="AL21" s="3">
        <f>($D21-$C21)/360*AK21*$D$68</f>
        <v>31305.555555555555</v>
      </c>
      <c r="AN21" s="3">
        <v>0</v>
      </c>
      <c r="AO21" s="3">
        <f>($D21-$C21)/360*AN21*$D$69</f>
        <v>0</v>
      </c>
      <c r="AQ21" s="3">
        <v>0</v>
      </c>
      <c r="AR21" s="3">
        <f>($D21-$C21)/360*AQ21*$D$70</f>
        <v>0</v>
      </c>
      <c r="AT21" s="3">
        <v>0</v>
      </c>
      <c r="AU21" s="3">
        <f>($D21-$C21)/360*AT21*$D$69</f>
        <v>0</v>
      </c>
      <c r="AW21" s="3">
        <v>0</v>
      </c>
      <c r="AX21" s="3">
        <f>($D21-$C21)/360*AW21*$D$70</f>
        <v>0</v>
      </c>
      <c r="AZ21" s="3">
        <v>0</v>
      </c>
      <c r="BA21" s="3">
        <f>($D21-$C21)/360*AZ21*$D$70</f>
        <v>0</v>
      </c>
      <c r="BC21" s="3">
        <v>0</v>
      </c>
      <c r="BD21" s="3">
        <f>($D21-$C21)/360*BC21*$D$70</f>
        <v>0</v>
      </c>
      <c r="BF21" s="3">
        <v>0</v>
      </c>
      <c r="BG21" s="3">
        <f>($D21-$C21)/360*BF21*$D$70</f>
        <v>0</v>
      </c>
      <c r="BI21" s="3">
        <f>+G21+J21+M21+P21+S21+V21+Y21+AB21+AE21+AH21+AK21+AN21+AQ21+AT21+AW21+AZ21+BC21+BF21</f>
        <v>81000000</v>
      </c>
      <c r="BJ21" s="3">
        <f t="shared" si="1"/>
        <v>273763.88888888888</v>
      </c>
      <c r="BL21" s="3">
        <f>-BJ$58+SUM(BJ6:BJ7,BJ11:BJ14,BJ18:BJ21)</f>
        <v>-2369965.6944444445</v>
      </c>
    </row>
    <row r="22" spans="2:64" ht="5.15" customHeight="1" x14ac:dyDescent="0.55000000000000004"/>
    <row r="23" spans="2:64" x14ac:dyDescent="0.55000000000000004">
      <c r="B23" s="9" t="s">
        <v>16</v>
      </c>
      <c r="C23" s="10"/>
      <c r="D23" s="10"/>
      <c r="E23" s="11"/>
      <c r="H23" s="3">
        <f>SUM(H18:H21)</f>
        <v>78506.666666666672</v>
      </c>
      <c r="K23" s="3">
        <f>SUM(K18:K21)</f>
        <v>85100</v>
      </c>
      <c r="N23" s="3">
        <f>SUM(N18:N21)</f>
        <v>133400</v>
      </c>
      <c r="Q23" s="3">
        <f>SUM(Q18:Q21)</f>
        <v>174800</v>
      </c>
      <c r="T23" s="3">
        <f>SUM(T18:T21)</f>
        <v>163555.55555555556</v>
      </c>
      <c r="W23" s="3">
        <f>SUM(W18:W21)</f>
        <v>214155.55555555556</v>
      </c>
      <c r="X23" s="3">
        <f t="shared" ref="X23:AC23" si="2">SUM(X18:X21)</f>
        <v>0</v>
      </c>
      <c r="Y23" s="3">
        <f t="shared" si="2"/>
        <v>0</v>
      </c>
      <c r="Z23" s="3">
        <f t="shared" si="2"/>
        <v>0</v>
      </c>
      <c r="AC23" s="3">
        <f t="shared" si="2"/>
        <v>120315.55555555556</v>
      </c>
      <c r="AF23" s="3">
        <f t="shared" ref="AF23" si="3">SUM(AF18:AF21)</f>
        <v>0</v>
      </c>
      <c r="AI23" s="3">
        <f>SUM(AI18:AI21)</f>
        <v>0</v>
      </c>
      <c r="AL23" s="3">
        <f>SUM(AL18:AL21)</f>
        <v>31305.555555555555</v>
      </c>
      <c r="AO23" s="3">
        <f>SUM(AO18:AO21)</f>
        <v>0</v>
      </c>
      <c r="AR23" s="3">
        <f>SUM(AR18:AR21)</f>
        <v>0</v>
      </c>
      <c r="AU23" s="3">
        <f>SUM(AU18:AU21)</f>
        <v>0</v>
      </c>
      <c r="AX23" s="3">
        <f>SUM(AX18:AX21)</f>
        <v>0</v>
      </c>
      <c r="BA23" s="3">
        <f>SUM(BA18:BA21)</f>
        <v>0</v>
      </c>
      <c r="BD23" s="3">
        <f>SUM(BD18:BD21)</f>
        <v>0</v>
      </c>
      <c r="BG23" s="3">
        <f>SUM(BG18:BG21)</f>
        <v>0</v>
      </c>
      <c r="BJ23" s="3">
        <f>SUM(BJ18:BJ21)</f>
        <v>1001138.8888888889</v>
      </c>
    </row>
    <row r="25" spans="2:64" x14ac:dyDescent="0.55000000000000004">
      <c r="B25" s="2">
        <v>45653</v>
      </c>
      <c r="C25" s="2">
        <v>45657</v>
      </c>
      <c r="D25" s="2">
        <v>45747</v>
      </c>
      <c r="E25" s="2">
        <v>45747</v>
      </c>
      <c r="G25" s="3">
        <v>10000000</v>
      </c>
      <c r="H25" s="3">
        <f>($D25-$C25)/360*G25*$D$58</f>
        <v>19200</v>
      </c>
      <c r="J25" s="3">
        <v>10000000</v>
      </c>
      <c r="K25" s="3">
        <f t="shared" ref="K25:K28" si="4">($D25-$C25)/360*J25*$D$59</f>
        <v>20812.500000000004</v>
      </c>
      <c r="M25" s="3">
        <v>10000000</v>
      </c>
      <c r="N25" s="3">
        <f t="shared" ref="N25:N28" si="5">($D25-$C25)/360*M25*$D$60</f>
        <v>32625.000000000004</v>
      </c>
      <c r="P25" s="3">
        <v>0</v>
      </c>
      <c r="Q25" s="3">
        <f t="shared" ref="Q25:Q28" si="6">($D25-$C25)/360*P25*$D$61</f>
        <v>0</v>
      </c>
      <c r="S25" s="3">
        <v>0</v>
      </c>
      <c r="T25" s="3">
        <f t="shared" ref="T25:T28" si="7">($D25-$C25)/360*S25*$D$62</f>
        <v>0</v>
      </c>
      <c r="V25" s="3">
        <v>0</v>
      </c>
      <c r="W25" s="3">
        <f t="shared" ref="W25:W28" si="8">($D25-$C25)/360*V25*$D$63</f>
        <v>0</v>
      </c>
      <c r="Y25" s="3">
        <v>10000000</v>
      </c>
      <c r="Z25" s="3">
        <f t="shared" ref="Z25:Z28" si="9">($D25-$C25)/360*Y25*$D$64</f>
        <v>55750</v>
      </c>
      <c r="AB25" s="3">
        <v>11000000</v>
      </c>
      <c r="AC25" s="3">
        <f t="shared" ref="AC25:AC28" si="10">($D25-$C25)/360*AB25*$D$65</f>
        <v>29425</v>
      </c>
      <c r="AE25" s="3">
        <v>10000000</v>
      </c>
      <c r="AF25" s="3">
        <f>($D25-$C25)/360*AE25*$D$66</f>
        <v>26500</v>
      </c>
      <c r="AH25" s="3">
        <v>10000000</v>
      </c>
      <c r="AI25" s="3">
        <f t="shared" ref="AI25:AI28" si="11">($D25-$C25)/360*AH25*$D$67</f>
        <v>26050</v>
      </c>
      <c r="AK25" s="3">
        <v>10000000</v>
      </c>
      <c r="AL25" s="3">
        <f>($D25-$C25)/360*AK25*$D$68</f>
        <v>30625</v>
      </c>
      <c r="AN25" s="3">
        <v>0</v>
      </c>
      <c r="AO25" s="3">
        <f t="shared" ref="AO25:AO27" si="12">($D25-$C25)/360*AN25*$D$69</f>
        <v>0</v>
      </c>
      <c r="AQ25" s="3">
        <v>0</v>
      </c>
      <c r="AR25" s="3">
        <f t="shared" ref="AR25:AR28" si="13">($D25-$C25)/360*AQ25*$D$70</f>
        <v>0</v>
      </c>
      <c r="AT25" s="3">
        <v>0</v>
      </c>
      <c r="AU25" s="3">
        <f t="shared" ref="AU25:AU27" si="14">($D25-$C25)/360*AT25*$D$69</f>
        <v>0</v>
      </c>
      <c r="AW25" s="3">
        <v>0</v>
      </c>
      <c r="AX25" s="3">
        <f t="shared" ref="AX25" si="15">($D25-$C25)/360*AW25*$D$70</f>
        <v>0</v>
      </c>
      <c r="AZ25" s="3">
        <v>0</v>
      </c>
      <c r="BA25" s="3">
        <f t="shared" ref="BA25" si="16">($D25-$C25)/360*AZ25*$D$70</f>
        <v>0</v>
      </c>
      <c r="BC25" s="3">
        <v>0</v>
      </c>
      <c r="BD25" s="3">
        <f t="shared" ref="BD25" si="17">($D25-$C25)/360*BC25*$D$70</f>
        <v>0</v>
      </c>
      <c r="BF25" s="3">
        <v>0</v>
      </c>
      <c r="BG25" s="3">
        <f t="shared" ref="BG25" si="18">($D25-$C25)/360*BF25*$D$70</f>
        <v>0</v>
      </c>
      <c r="BI25" s="3">
        <f>+G25+J25+M25+P25+S25+V25+Y25+AB25+AE25+AH25+AK25+AN25+AQ25+AT25+AW25+AZ25+BC25+BF25</f>
        <v>81000000</v>
      </c>
      <c r="BJ25" s="3">
        <f t="shared" ref="BJ25:BJ28" si="19">+H25+K25+N25+Q25+T25+W25+Z25+AC25+AF25+AI25+AL25+AO25+AR25+AU25+AX25+BA25+BD25+BG25</f>
        <v>240987.5</v>
      </c>
      <c r="BL25" s="3">
        <f>-BJ$58+SUM(BJ6:BJ7,BJ11:BJ14,BJ18:BJ21,BJ25)</f>
        <v>-2128978.1944444445</v>
      </c>
    </row>
    <row r="26" spans="2:64" x14ac:dyDescent="0.55000000000000004">
      <c r="B26" s="2">
        <v>45743</v>
      </c>
      <c r="C26" s="2">
        <v>45747</v>
      </c>
      <c r="D26" s="2">
        <v>45838</v>
      </c>
      <c r="E26" s="2">
        <v>45838</v>
      </c>
      <c r="G26" s="3">
        <v>10000000</v>
      </c>
      <c r="H26" s="3">
        <f t="shared" ref="H26:H28" si="20">($D26-$C26)/360*G26*$D$58</f>
        <v>19413.333333333332</v>
      </c>
      <c r="J26" s="3">
        <v>10000000</v>
      </c>
      <c r="K26" s="3">
        <f t="shared" si="4"/>
        <v>21043.75</v>
      </c>
      <c r="M26" s="3">
        <v>10000000</v>
      </c>
      <c r="N26" s="3">
        <f t="shared" si="5"/>
        <v>32987.5</v>
      </c>
      <c r="P26" s="3">
        <v>0</v>
      </c>
      <c r="Q26" s="3">
        <f t="shared" si="6"/>
        <v>0</v>
      </c>
      <c r="S26" s="3">
        <v>0</v>
      </c>
      <c r="T26" s="3">
        <f t="shared" si="7"/>
        <v>0</v>
      </c>
      <c r="V26" s="3">
        <v>0</v>
      </c>
      <c r="W26" s="3">
        <f t="shared" si="8"/>
        <v>0</v>
      </c>
      <c r="Y26" s="3">
        <v>10000000</v>
      </c>
      <c r="Z26" s="3">
        <f>($D26-$C26)/360*Y26*$D$64</f>
        <v>56369.444444444438</v>
      </c>
      <c r="AB26" s="3">
        <v>11000000</v>
      </c>
      <c r="AC26" s="3">
        <f t="shared" si="10"/>
        <v>29751.944444444442</v>
      </c>
      <c r="AE26" s="3">
        <v>10000000</v>
      </c>
      <c r="AF26" s="3">
        <f>($D26-$C26)/360*AE26*$D$66</f>
        <v>26794.444444444442</v>
      </c>
      <c r="AH26" s="3">
        <v>0</v>
      </c>
      <c r="AI26" s="3">
        <f t="shared" si="11"/>
        <v>0</v>
      </c>
      <c r="AK26" s="3">
        <v>0</v>
      </c>
      <c r="AL26" s="3">
        <f t="shared" ref="AL26:AL28" si="21">($D26-$C26)/360*AK26*$D$68</f>
        <v>0</v>
      </c>
      <c r="AN26" s="3">
        <v>0</v>
      </c>
      <c r="AO26" s="3">
        <f t="shared" si="12"/>
        <v>0</v>
      </c>
      <c r="AQ26" s="3">
        <v>0</v>
      </c>
      <c r="AR26" s="3">
        <f>($D26-$C26)/360*AQ26*$D$70</f>
        <v>0</v>
      </c>
      <c r="AT26" s="3">
        <v>0</v>
      </c>
      <c r="AU26" s="3">
        <f t="shared" si="14"/>
        <v>0</v>
      </c>
      <c r="AW26" s="3">
        <v>0</v>
      </c>
      <c r="AX26" s="3">
        <f>($D26-$C26)/360*AW26*$D$70</f>
        <v>0</v>
      </c>
      <c r="AZ26" s="3">
        <v>0</v>
      </c>
      <c r="BA26" s="3">
        <f>($D26-$C26)/360*AZ26*$D$70</f>
        <v>0</v>
      </c>
      <c r="BC26" s="3">
        <v>0</v>
      </c>
      <c r="BD26" s="3">
        <f>($D26-$C26)/360*BC26*$D$70</f>
        <v>0</v>
      </c>
      <c r="BF26" s="3">
        <v>0</v>
      </c>
      <c r="BG26" s="3">
        <f>($D26-$C26)/360*BF26*$D$70</f>
        <v>0</v>
      </c>
      <c r="BI26" s="3">
        <f>+G26+J26+M26+P26+S26+V26+Y26+AB26+AE26+AH26+AK26+AN26+AQ26+AT26+AW26+AZ26+BC26+BF26</f>
        <v>61000000</v>
      </c>
      <c r="BJ26" s="3">
        <f t="shared" si="19"/>
        <v>186360.41666666666</v>
      </c>
      <c r="BL26" s="3">
        <f>-BJ$58+SUM(BJ6:BJ7,BJ11:BJ14,BJ18:BJ21,BJ25:BJ26)</f>
        <v>-1942617.7777777778</v>
      </c>
    </row>
    <row r="27" spans="2:64" x14ac:dyDescent="0.55000000000000004">
      <c r="B27" s="2">
        <v>45834</v>
      </c>
      <c r="C27" s="2">
        <v>45838</v>
      </c>
      <c r="D27" s="2">
        <v>45930</v>
      </c>
      <c r="E27" s="2">
        <v>45930</v>
      </c>
      <c r="G27" s="3">
        <v>10000000</v>
      </c>
      <c r="H27" s="3">
        <f t="shared" si="20"/>
        <v>19626.666666666668</v>
      </c>
      <c r="J27" s="3">
        <v>10000000</v>
      </c>
      <c r="K27" s="3">
        <f>($D27-$C27)/360*J27*$D$59</f>
        <v>21275</v>
      </c>
      <c r="M27" s="3">
        <v>10000000</v>
      </c>
      <c r="N27" s="3">
        <f t="shared" si="5"/>
        <v>33350</v>
      </c>
      <c r="P27" s="3">
        <v>0</v>
      </c>
      <c r="Q27" s="3">
        <f t="shared" si="6"/>
        <v>0</v>
      </c>
      <c r="S27" s="3">
        <v>0</v>
      </c>
      <c r="T27" s="3">
        <f t="shared" si="7"/>
        <v>0</v>
      </c>
      <c r="V27" s="3">
        <v>0</v>
      </c>
      <c r="W27" s="3">
        <f t="shared" si="8"/>
        <v>0</v>
      </c>
      <c r="Y27" s="3">
        <v>10000000</v>
      </c>
      <c r="Z27" s="3">
        <f t="shared" si="9"/>
        <v>56988.888888888891</v>
      </c>
      <c r="AB27" s="3">
        <v>11000000</v>
      </c>
      <c r="AC27" s="3">
        <f t="shared" si="10"/>
        <v>30078.888888888887</v>
      </c>
      <c r="AE27" s="3">
        <v>10000000</v>
      </c>
      <c r="AF27" s="3">
        <f t="shared" ref="AF27:AF28" si="22">($D27-$C27)/360*AE27*$D$66</f>
        <v>27088.888888888887</v>
      </c>
      <c r="AH27" s="3">
        <v>0</v>
      </c>
      <c r="AI27" s="3">
        <f t="shared" si="11"/>
        <v>0</v>
      </c>
      <c r="AK27" s="3">
        <v>0</v>
      </c>
      <c r="AL27" s="3">
        <f t="shared" si="21"/>
        <v>0</v>
      </c>
      <c r="AN27" s="3">
        <v>0</v>
      </c>
      <c r="AO27" s="3">
        <f t="shared" si="12"/>
        <v>0</v>
      </c>
      <c r="AQ27" s="3">
        <v>0</v>
      </c>
      <c r="AR27" s="3">
        <f t="shared" si="13"/>
        <v>0</v>
      </c>
      <c r="AT27" s="3">
        <v>0</v>
      </c>
      <c r="AU27" s="3">
        <f t="shared" si="14"/>
        <v>0</v>
      </c>
      <c r="AW27" s="3">
        <v>0</v>
      </c>
      <c r="AX27" s="3">
        <f t="shared" ref="AX27:AX28" si="23">($D27-$C27)/360*AW27*$D$70</f>
        <v>0</v>
      </c>
      <c r="AZ27" s="3">
        <v>0</v>
      </c>
      <c r="BA27" s="3">
        <f t="shared" ref="BA27:BA28" si="24">($D27-$C27)/360*AZ27*$D$70</f>
        <v>0</v>
      </c>
      <c r="BC27" s="3">
        <v>0</v>
      </c>
      <c r="BD27" s="3">
        <f t="shared" ref="BD27:BD28" si="25">($D27-$C27)/360*BC27*$D$70</f>
        <v>0</v>
      </c>
      <c r="BF27" s="3">
        <v>0</v>
      </c>
      <c r="BG27" s="3">
        <f t="shared" ref="BG27" si="26">($D27-$C27)/360*BF27*$D$70</f>
        <v>0</v>
      </c>
      <c r="BI27" s="3">
        <f>+G27+J27+M27+P27+S27+V27+Y27+AB27+AE27+AH27+AK27+AN27+AQ27+AT27+AW27+AZ27+BC27+BF27</f>
        <v>61000000</v>
      </c>
      <c r="BJ27" s="3">
        <f t="shared" si="19"/>
        <v>188408.33333333331</v>
      </c>
      <c r="BL27" s="3">
        <f>-BJ$58+SUM(BJ6:BJ7,BJ11:BJ14,BJ18:BJ21,BJ25:BJ27)</f>
        <v>-1754209.4444444445</v>
      </c>
    </row>
    <row r="28" spans="2:64" x14ac:dyDescent="0.55000000000000004">
      <c r="B28" s="2">
        <v>45926</v>
      </c>
      <c r="C28" s="2">
        <v>45930</v>
      </c>
      <c r="D28" s="2">
        <v>46022</v>
      </c>
      <c r="E28" s="2">
        <v>46022</v>
      </c>
      <c r="G28" s="3">
        <v>10000000</v>
      </c>
      <c r="H28" s="3">
        <f t="shared" si="20"/>
        <v>19626.666666666668</v>
      </c>
      <c r="J28" s="3">
        <v>10000000</v>
      </c>
      <c r="K28" s="3">
        <f t="shared" si="4"/>
        <v>21275</v>
      </c>
      <c r="M28" s="3">
        <v>10000000</v>
      </c>
      <c r="N28" s="3">
        <f t="shared" si="5"/>
        <v>33350</v>
      </c>
      <c r="P28" s="3">
        <v>0</v>
      </c>
      <c r="Q28" s="3">
        <f t="shared" si="6"/>
        <v>0</v>
      </c>
      <c r="S28" s="3">
        <v>0</v>
      </c>
      <c r="T28" s="3">
        <f t="shared" si="7"/>
        <v>0</v>
      </c>
      <c r="V28" s="3">
        <v>0</v>
      </c>
      <c r="W28" s="3">
        <f t="shared" si="8"/>
        <v>0</v>
      </c>
      <c r="Y28" s="3">
        <v>10000000</v>
      </c>
      <c r="Z28" s="3">
        <f t="shared" si="9"/>
        <v>56988.888888888891</v>
      </c>
      <c r="AB28" s="3">
        <v>11000000</v>
      </c>
      <c r="AC28" s="3">
        <f t="shared" si="10"/>
        <v>30078.888888888887</v>
      </c>
      <c r="AE28" s="3">
        <v>10000000</v>
      </c>
      <c r="AF28" s="3">
        <f t="shared" si="22"/>
        <v>27088.888888888887</v>
      </c>
      <c r="AH28" s="3">
        <v>0</v>
      </c>
      <c r="AI28" s="3">
        <f t="shared" si="11"/>
        <v>0</v>
      </c>
      <c r="AK28" s="3">
        <v>0</v>
      </c>
      <c r="AL28" s="3">
        <f t="shared" si="21"/>
        <v>0</v>
      </c>
      <c r="AN28" s="3">
        <v>20000000</v>
      </c>
      <c r="AO28" s="3">
        <f>($D28-$C28)/360*AN28*$D$69</f>
        <v>61333.333333333336</v>
      </c>
      <c r="AQ28" s="3">
        <v>0</v>
      </c>
      <c r="AR28" s="3">
        <f t="shared" si="13"/>
        <v>0</v>
      </c>
      <c r="AT28" s="3">
        <v>0</v>
      </c>
      <c r="AU28" s="3">
        <v>0</v>
      </c>
      <c r="AW28" s="3">
        <v>0</v>
      </c>
      <c r="AX28" s="3">
        <f t="shared" si="23"/>
        <v>0</v>
      </c>
      <c r="AZ28" s="3">
        <v>0</v>
      </c>
      <c r="BA28" s="3">
        <f t="shared" si="24"/>
        <v>0</v>
      </c>
      <c r="BC28" s="3">
        <v>0</v>
      </c>
      <c r="BD28" s="3">
        <f t="shared" si="25"/>
        <v>0</v>
      </c>
      <c r="BF28" s="3">
        <v>10000000</v>
      </c>
      <c r="BG28" s="3">
        <f>($D28-$C28)/360*BF28*$D$75</f>
        <v>46204.444444444438</v>
      </c>
      <c r="BI28" s="3">
        <f>+G28+J28+M28+P28+S28+V28+Y28+AB28+AE28+AH28+AK28+AN28+AQ28+AT28+AW28+AZ28+BC28+BF28</f>
        <v>91000000</v>
      </c>
      <c r="BJ28" s="3">
        <f t="shared" si="19"/>
        <v>295946.11111111112</v>
      </c>
      <c r="BL28" s="3">
        <f>-BJ$58+SUM(BJ6:BJ7,BJ11:BJ14,BJ18:BJ21,BJ25:BJ28)</f>
        <v>-1458263.3333333335</v>
      </c>
    </row>
    <row r="29" spans="2:64" ht="5.15" customHeight="1" x14ac:dyDescent="0.55000000000000004"/>
    <row r="30" spans="2:64" x14ac:dyDescent="0.55000000000000004">
      <c r="B30" s="9" t="s">
        <v>17</v>
      </c>
      <c r="C30" s="10"/>
      <c r="D30" s="10"/>
      <c r="E30" s="11"/>
      <c r="H30" s="3">
        <f>SUM(H25:H28)</f>
        <v>77866.666666666672</v>
      </c>
      <c r="K30" s="3">
        <f>SUM(K25:K28)</f>
        <v>84406.25</v>
      </c>
      <c r="N30" s="3">
        <f>SUM(N25:N28)</f>
        <v>132312.5</v>
      </c>
      <c r="Q30" s="3">
        <f>SUM(Q25:Q28)</f>
        <v>0</v>
      </c>
      <c r="T30" s="3">
        <f>SUM(T25:T28)</f>
        <v>0</v>
      </c>
      <c r="W30" s="3">
        <f>SUM(W25:W28)</f>
        <v>0</v>
      </c>
      <c r="Z30" s="3">
        <f>SUM(Z25:Z28)</f>
        <v>226097.22222222219</v>
      </c>
      <c r="AC30" s="3">
        <f>SUM(AC25:AC28)</f>
        <v>119334.72222222222</v>
      </c>
      <c r="AF30" s="3">
        <f>SUM(AF25:AF28)</f>
        <v>107472.22222222222</v>
      </c>
      <c r="AI30" s="3">
        <f>SUM(AI25:AI28)</f>
        <v>26050</v>
      </c>
      <c r="AL30" s="3">
        <f>SUM(AL25:AL28)</f>
        <v>30625</v>
      </c>
      <c r="AO30" s="3">
        <f>SUM(AO25:AO28)</f>
        <v>61333.333333333336</v>
      </c>
      <c r="AR30" s="3">
        <f>SUM(AR25:AR28)</f>
        <v>0</v>
      </c>
      <c r="AU30" s="3">
        <v>0</v>
      </c>
      <c r="AX30" s="3">
        <f>SUM(AX25:AX28)</f>
        <v>0</v>
      </c>
      <c r="BA30" s="3">
        <f>SUM(BA25:BA28)</f>
        <v>0</v>
      </c>
      <c r="BD30" s="3">
        <f>SUM(BD25:BD28)</f>
        <v>0</v>
      </c>
      <c r="BG30" s="3">
        <f>SUM(BG25:BG28)</f>
        <v>46204.444444444438</v>
      </c>
      <c r="BJ30" s="3">
        <f>SUM(BJ25:BJ28)</f>
        <v>911702.36111111112</v>
      </c>
    </row>
    <row r="32" spans="2:64" x14ac:dyDescent="0.55000000000000004">
      <c r="B32" s="2">
        <v>46020</v>
      </c>
      <c r="C32" s="2">
        <v>46022</v>
      </c>
      <c r="D32" s="2">
        <v>46112</v>
      </c>
      <c r="E32" s="2">
        <v>46112</v>
      </c>
      <c r="G32" s="3">
        <v>10000000</v>
      </c>
      <c r="H32" s="3">
        <f>($D32-$C32)/360*G32*$D$58</f>
        <v>19200</v>
      </c>
      <c r="J32" s="3">
        <v>10000000</v>
      </c>
      <c r="K32" s="3">
        <f t="shared" ref="K32:K35" si="27">($D32-$C32)/360*J32*$D$59</f>
        <v>20812.500000000004</v>
      </c>
      <c r="M32" s="3">
        <v>10000000</v>
      </c>
      <c r="N32" s="3">
        <f t="shared" ref="N32:N35" si="28">($D32-$C32)/360*M32*$D$60</f>
        <v>32625.000000000004</v>
      </c>
      <c r="P32" s="3">
        <v>0</v>
      </c>
      <c r="Q32" s="3">
        <f t="shared" ref="Q32:Q35" si="29">($D32-$C32)/360*P32*$D$61</f>
        <v>0</v>
      </c>
      <c r="S32" s="3">
        <v>0</v>
      </c>
      <c r="T32" s="3">
        <f t="shared" ref="T32:T35" si="30">($D32-$C32)/360*S32*$D$62</f>
        <v>0</v>
      </c>
      <c r="V32" s="3">
        <v>0</v>
      </c>
      <c r="W32" s="3">
        <f t="shared" ref="W32:W35" si="31">($D32-$C32)/360*V32*$D$63</f>
        <v>0</v>
      </c>
      <c r="Y32" s="3">
        <v>10000000</v>
      </c>
      <c r="Z32" s="3">
        <f t="shared" ref="Z32:Z35" si="32">($D32-$C32)/360*Y32*$D$64</f>
        <v>55750</v>
      </c>
      <c r="AB32" s="3">
        <v>11000000</v>
      </c>
      <c r="AC32" s="3">
        <f t="shared" ref="AC32:AC35" si="33">($D32-$C32)/360*AB32*$D$65</f>
        <v>29425</v>
      </c>
      <c r="AE32" s="3">
        <v>0</v>
      </c>
      <c r="AF32" s="3">
        <f t="shared" ref="AF32:AF35" si="34">($D32-$C32)/360*AE32*$D$66</f>
        <v>0</v>
      </c>
      <c r="AH32" s="3">
        <v>10000000</v>
      </c>
      <c r="AI32" s="3">
        <f>($D32-$C32)/360*AH32*$D$67</f>
        <v>26050</v>
      </c>
      <c r="AK32" s="3">
        <v>0</v>
      </c>
      <c r="AL32" s="3">
        <f t="shared" ref="AL32:AL35" si="35">($D32-$C32)/360*AK32*$D$68</f>
        <v>0</v>
      </c>
      <c r="AN32" s="3">
        <v>20000000</v>
      </c>
      <c r="AO32" s="3">
        <f>($D32-$C32)/360*AN32*$D$69</f>
        <v>60000</v>
      </c>
      <c r="AQ32" s="3">
        <v>0</v>
      </c>
      <c r="AR32" s="3">
        <f t="shared" ref="AR32:AR34" si="36">($D32-$C32)/360*AQ32*$D$70</f>
        <v>0</v>
      </c>
      <c r="AT32" s="3">
        <v>0</v>
      </c>
      <c r="AU32" s="3">
        <f>($D32-$C32)/360*AT32*$D$69</f>
        <v>0</v>
      </c>
      <c r="AW32" s="3">
        <v>0</v>
      </c>
      <c r="AX32" s="3">
        <f t="shared" ref="AX32:AX34" si="37">($D32-$C32)/360*AW32*$D$70</f>
        <v>0</v>
      </c>
      <c r="AZ32" s="3">
        <v>0</v>
      </c>
      <c r="BA32" s="3">
        <f t="shared" ref="BA32:BA34" si="38">($D32-$C32)/360*AZ32*$D$70</f>
        <v>0</v>
      </c>
      <c r="BC32" s="3">
        <v>0</v>
      </c>
      <c r="BD32" s="3">
        <f t="shared" ref="BD32:BD34" si="39">($D32-$C32)/360*BC32*$D$70</f>
        <v>0</v>
      </c>
      <c r="BF32" s="3">
        <v>20000000</v>
      </c>
      <c r="BG32" s="3">
        <f>($D32-$C32)/360*BF32*$D$75</f>
        <v>90400</v>
      </c>
      <c r="BI32" s="3">
        <f>+G32+J32+M32+P32+S32+V32+Y32+AB32+AE32+AH32+AK32+AN32+AQ32+AT32+AW32+AZ32+BC32+BF32</f>
        <v>101000000</v>
      </c>
      <c r="BJ32" s="3">
        <f t="shared" ref="BJ32:BJ35" si="40">+H32+K32+N32+Q32+T32+W32+Z32+AC32+AF32+AI32+AL32+AO32+AR32+AU32+AX32+BA32+BD32+BG32</f>
        <v>334262.5</v>
      </c>
      <c r="BL32" s="3">
        <f>-BJ$58+SUM(BJ6:BJ7,BJ11:BJ14,BJ18:BJ21,BJ25:BJ28,BJ32)</f>
        <v>-1124000.8333333335</v>
      </c>
    </row>
    <row r="33" spans="2:64" x14ac:dyDescent="0.55000000000000004">
      <c r="B33" s="2">
        <v>46108</v>
      </c>
      <c r="C33" s="2">
        <v>46112</v>
      </c>
      <c r="D33" s="2">
        <v>46203</v>
      </c>
      <c r="E33" s="2">
        <v>46203</v>
      </c>
      <c r="G33" s="3">
        <v>10000000</v>
      </c>
      <c r="H33" s="3">
        <f t="shared" ref="H33:H35" si="41">($D33-$C33)/360*G33*$D$58</f>
        <v>19413.333333333332</v>
      </c>
      <c r="J33" s="3">
        <v>10000000</v>
      </c>
      <c r="K33" s="3">
        <f t="shared" si="27"/>
        <v>21043.75</v>
      </c>
      <c r="M33" s="3">
        <v>10000000</v>
      </c>
      <c r="N33" s="3">
        <f t="shared" si="28"/>
        <v>32987.5</v>
      </c>
      <c r="P33" s="3">
        <v>0</v>
      </c>
      <c r="Q33" s="3">
        <f>($D33-$C33)/360*P33*$D$61</f>
        <v>0</v>
      </c>
      <c r="S33" s="3">
        <v>0</v>
      </c>
      <c r="T33" s="3">
        <f t="shared" si="30"/>
        <v>0</v>
      </c>
      <c r="V33" s="3">
        <v>0</v>
      </c>
      <c r="W33" s="3">
        <f>($D33-$C33)/360*V33*$D$63</f>
        <v>0</v>
      </c>
      <c r="Y33" s="3">
        <v>10000000</v>
      </c>
      <c r="Z33" s="3">
        <f>($D33-$C33)/360*Y33*$D$64</f>
        <v>56369.444444444438</v>
      </c>
      <c r="AB33" s="3">
        <v>11000000</v>
      </c>
      <c r="AC33" s="3">
        <f t="shared" si="33"/>
        <v>29751.944444444442</v>
      </c>
      <c r="AE33" s="3">
        <v>0</v>
      </c>
      <c r="AF33" s="3">
        <f t="shared" si="34"/>
        <v>0</v>
      </c>
      <c r="AH33" s="3">
        <v>10000000</v>
      </c>
      <c r="AI33" s="3">
        <f>($D33-$C33)/360*AH33*$D$67</f>
        <v>26339.444444444442</v>
      </c>
      <c r="AK33" s="3">
        <v>0</v>
      </c>
      <c r="AL33" s="3">
        <f t="shared" si="35"/>
        <v>0</v>
      </c>
      <c r="AN33" s="3">
        <v>0</v>
      </c>
      <c r="AO33" s="3">
        <f t="shared" ref="AO33:AO35" si="42">($D33-$C33)/360*AN33*$D$69</f>
        <v>0</v>
      </c>
      <c r="AQ33" s="3">
        <v>0</v>
      </c>
      <c r="AR33" s="3">
        <f t="shared" si="36"/>
        <v>0</v>
      </c>
      <c r="AT33" s="3">
        <v>0</v>
      </c>
      <c r="AU33" s="3">
        <f t="shared" ref="AU33:AU35" si="43">($D33-$C33)/360*AT33*$D$69</f>
        <v>0</v>
      </c>
      <c r="AW33" s="3">
        <v>0</v>
      </c>
      <c r="AX33" s="3">
        <f t="shared" si="37"/>
        <v>0</v>
      </c>
      <c r="AZ33" s="3">
        <v>0</v>
      </c>
      <c r="BA33" s="3">
        <f t="shared" si="38"/>
        <v>0</v>
      </c>
      <c r="BC33" s="3">
        <v>0</v>
      </c>
      <c r="BD33" s="3">
        <f t="shared" si="39"/>
        <v>0</v>
      </c>
      <c r="BF33" s="3">
        <v>20000000</v>
      </c>
      <c r="BG33" s="3">
        <f>($D33-$C33)/360*BF33*$D$75</f>
        <v>91404.444444444423</v>
      </c>
      <c r="BI33" s="3">
        <f>+G33+J33+M33+P33+S33+V33+Y33+AB33+AE33+AH33+AK33+AN33+AQ33+AT33+AW33+AZ33+BC33+BF33</f>
        <v>81000000</v>
      </c>
      <c r="BJ33" s="3">
        <f t="shared" si="40"/>
        <v>277309.86111111107</v>
      </c>
      <c r="BL33" s="3">
        <f>-BJ$58+SUM(BJ6:BJ7,BJ11:BJ14,BJ18:BJ21,BJ25:BJ28,BJ32:BJ33)</f>
        <v>-846690.97222222248</v>
      </c>
    </row>
    <row r="34" spans="2:64" x14ac:dyDescent="0.55000000000000004">
      <c r="B34" s="2">
        <v>46199</v>
      </c>
      <c r="C34" s="2">
        <v>46203</v>
      </c>
      <c r="D34" s="2">
        <v>46295</v>
      </c>
      <c r="E34" s="2">
        <v>46295</v>
      </c>
      <c r="G34" s="3">
        <v>10000000</v>
      </c>
      <c r="H34" s="3">
        <f t="shared" si="41"/>
        <v>19626.666666666668</v>
      </c>
      <c r="J34" s="3">
        <v>10000000</v>
      </c>
      <c r="K34" s="3">
        <f t="shared" si="27"/>
        <v>21275</v>
      </c>
      <c r="M34" s="3">
        <v>10000000</v>
      </c>
      <c r="N34" s="3">
        <f t="shared" si="28"/>
        <v>33350</v>
      </c>
      <c r="P34" s="3">
        <v>0</v>
      </c>
      <c r="Q34" s="3">
        <f t="shared" si="29"/>
        <v>0</v>
      </c>
      <c r="S34" s="3">
        <v>0</v>
      </c>
      <c r="T34" s="3">
        <f t="shared" si="30"/>
        <v>0</v>
      </c>
      <c r="V34" s="3">
        <v>0</v>
      </c>
      <c r="W34" s="3">
        <f t="shared" si="31"/>
        <v>0</v>
      </c>
      <c r="Y34" s="3">
        <v>10000000</v>
      </c>
      <c r="Z34" s="3">
        <f t="shared" si="32"/>
        <v>56988.888888888891</v>
      </c>
      <c r="AB34" s="3">
        <v>11000000</v>
      </c>
      <c r="AC34" s="3">
        <f t="shared" si="33"/>
        <v>30078.888888888887</v>
      </c>
      <c r="AE34" s="3">
        <v>0</v>
      </c>
      <c r="AF34" s="3">
        <f t="shared" si="34"/>
        <v>0</v>
      </c>
      <c r="AH34" s="3">
        <v>10000000</v>
      </c>
      <c r="AI34" s="3">
        <f>($D34-$C34)/360*AH34*$D$67</f>
        <v>26628.888888888891</v>
      </c>
      <c r="AK34" s="3">
        <v>0</v>
      </c>
      <c r="AL34" s="3">
        <f t="shared" si="35"/>
        <v>0</v>
      </c>
      <c r="AN34" s="3">
        <v>0</v>
      </c>
      <c r="AO34" s="3">
        <f t="shared" si="42"/>
        <v>0</v>
      </c>
      <c r="AQ34" s="3">
        <v>0</v>
      </c>
      <c r="AR34" s="3">
        <f t="shared" si="36"/>
        <v>0</v>
      </c>
      <c r="AT34" s="3">
        <v>0</v>
      </c>
      <c r="AU34" s="3">
        <f t="shared" si="43"/>
        <v>0</v>
      </c>
      <c r="AW34" s="3">
        <v>0</v>
      </c>
      <c r="AX34" s="3">
        <f t="shared" si="37"/>
        <v>0</v>
      </c>
      <c r="AZ34" s="3">
        <v>0</v>
      </c>
      <c r="BA34" s="3">
        <f t="shared" si="38"/>
        <v>0</v>
      </c>
      <c r="BC34" s="3">
        <v>0</v>
      </c>
      <c r="BD34" s="3">
        <f t="shared" si="39"/>
        <v>0</v>
      </c>
      <c r="BF34" s="3">
        <v>0</v>
      </c>
      <c r="BG34" s="3">
        <f t="shared" ref="BG34" si="44">($D34-$C34)/360*BF34*$D$70</f>
        <v>0</v>
      </c>
      <c r="BI34" s="3">
        <f>+G34+J34+M34+P34+S34+V34+Y34+AB34+AE34+AH34+AK34+AN34+AQ34+AT34+AW34+AZ34+BC34+BF34</f>
        <v>61000000</v>
      </c>
      <c r="BJ34" s="3">
        <f>+H34+K34+N34+Q34+T34+W34+Z34+AC34+AF34+AI34+AL34+AO34+AR34+AU34+AX34+BA34+BD34+BG34</f>
        <v>187948.33333333331</v>
      </c>
      <c r="BL34" s="3">
        <f>-BJ$58+SUM(BJ6:BJ7,BJ11:BJ14,BJ18:BJ21,BJ25:BJ28,BJ32:BJ34)</f>
        <v>-658742.63888888899</v>
      </c>
    </row>
    <row r="35" spans="2:64" x14ac:dyDescent="0.55000000000000004">
      <c r="B35" s="2">
        <v>46293</v>
      </c>
      <c r="C35" s="2">
        <v>46295</v>
      </c>
      <c r="D35" s="2">
        <v>46387</v>
      </c>
      <c r="E35" s="2">
        <v>46387</v>
      </c>
      <c r="G35" s="3">
        <v>10000000</v>
      </c>
      <c r="H35" s="3">
        <f t="shared" si="41"/>
        <v>19626.666666666668</v>
      </c>
      <c r="J35" s="3">
        <v>10000000</v>
      </c>
      <c r="K35" s="3">
        <f t="shared" si="27"/>
        <v>21275</v>
      </c>
      <c r="M35" s="3">
        <v>10000000</v>
      </c>
      <c r="N35" s="3">
        <f t="shared" si="28"/>
        <v>33350</v>
      </c>
      <c r="P35" s="3">
        <v>0</v>
      </c>
      <c r="Q35" s="3">
        <f t="shared" si="29"/>
        <v>0</v>
      </c>
      <c r="S35" s="3">
        <v>0</v>
      </c>
      <c r="T35" s="3">
        <f t="shared" si="30"/>
        <v>0</v>
      </c>
      <c r="V35" s="3">
        <v>0</v>
      </c>
      <c r="W35" s="3">
        <f t="shared" si="31"/>
        <v>0</v>
      </c>
      <c r="Y35" s="3">
        <v>10000000</v>
      </c>
      <c r="Z35" s="3">
        <f t="shared" si="32"/>
        <v>56988.888888888891</v>
      </c>
      <c r="AB35" s="3">
        <v>11000000</v>
      </c>
      <c r="AC35" s="3">
        <f t="shared" si="33"/>
        <v>30078.888888888887</v>
      </c>
      <c r="AE35" s="3">
        <v>0</v>
      </c>
      <c r="AF35" s="3">
        <f t="shared" si="34"/>
        <v>0</v>
      </c>
      <c r="AH35" s="3">
        <v>10000000</v>
      </c>
      <c r="AI35" s="3">
        <f>($D35-$C35)/360*AH35*$D$67</f>
        <v>26628.888888888891</v>
      </c>
      <c r="AK35" s="3">
        <v>0</v>
      </c>
      <c r="AL35" s="3">
        <f t="shared" si="35"/>
        <v>0</v>
      </c>
      <c r="AN35" s="3">
        <v>0</v>
      </c>
      <c r="AO35" s="3">
        <f t="shared" si="42"/>
        <v>0</v>
      </c>
      <c r="AQ35" s="3">
        <v>20000000</v>
      </c>
      <c r="AR35" s="3">
        <f>($D35-$C35)/360*AQ35*$D$70</f>
        <v>61205.555555555555</v>
      </c>
      <c r="AT35" s="3">
        <v>0</v>
      </c>
      <c r="AU35" s="3">
        <f t="shared" si="43"/>
        <v>0</v>
      </c>
      <c r="AW35" s="3">
        <v>0</v>
      </c>
      <c r="AX35" s="3">
        <f>($D35-$C35)/360*AW35*$D$70</f>
        <v>0</v>
      </c>
      <c r="AZ35" s="3">
        <v>0</v>
      </c>
      <c r="BA35" s="3">
        <f>($D35-$C35)/360*AZ35*$D$70</f>
        <v>0</v>
      </c>
      <c r="BC35" s="3">
        <v>0</v>
      </c>
      <c r="BD35" s="3">
        <f>($D35-$C35)/360*BC35*$D$70</f>
        <v>0</v>
      </c>
      <c r="BF35" s="3">
        <v>0</v>
      </c>
      <c r="BG35" s="3">
        <f>($D35-$C35)/360*BF35*$D$70</f>
        <v>0</v>
      </c>
      <c r="BI35" s="3">
        <f>+G35+J35+M35+P35+S35+V35+Y35+AB35+AE35+AH35+AK35+AN35+AQ35+AT35+AW35+AZ35+BC35+BF35</f>
        <v>81000000</v>
      </c>
      <c r="BJ35" s="3">
        <f t="shared" si="40"/>
        <v>249153.88888888888</v>
      </c>
      <c r="BL35" s="3">
        <f>-BJ$58+SUM(BJ6:BJ7,BJ11:BJ14,BJ18:BJ21,BJ25:BJ28,BJ32:BJ35)</f>
        <v>-409588.75</v>
      </c>
    </row>
    <row r="36" spans="2:64" ht="5.15" customHeight="1" x14ac:dyDescent="0.55000000000000004"/>
    <row r="37" spans="2:64" x14ac:dyDescent="0.55000000000000004">
      <c r="B37" s="9" t="s">
        <v>18</v>
      </c>
      <c r="C37" s="10"/>
      <c r="D37" s="10"/>
      <c r="E37" s="11"/>
      <c r="H37" s="3">
        <f>SUM(H32:H35)</f>
        <v>77866.666666666672</v>
      </c>
      <c r="K37" s="3">
        <f>SUM(K32:K35)</f>
        <v>84406.25</v>
      </c>
      <c r="N37" s="3">
        <f>SUM(N32:N35)</f>
        <v>132312.5</v>
      </c>
      <c r="Q37" s="3">
        <f>SUM(Q32:Q35)</f>
        <v>0</v>
      </c>
      <c r="T37" s="3">
        <f>SUM(T32:T35)</f>
        <v>0</v>
      </c>
      <c r="W37" s="3">
        <f>SUM(W32:W35)</f>
        <v>0</v>
      </c>
      <c r="Z37" s="3">
        <f>SUM(Z32:Z35)</f>
        <v>226097.22222222219</v>
      </c>
      <c r="AC37" s="3">
        <f>SUM(AC32:AC35)</f>
        <v>119334.72222222222</v>
      </c>
      <c r="AF37" s="3">
        <f>SUM(AF32:AF35)</f>
        <v>0</v>
      </c>
      <c r="AI37" s="3">
        <f>SUM(AI32:AI35)</f>
        <v>105647.22222222222</v>
      </c>
      <c r="AL37" s="3">
        <f>SUM(AL32:AL35)</f>
        <v>0</v>
      </c>
      <c r="AO37" s="3">
        <f>SUM(AO32:AO35)</f>
        <v>60000</v>
      </c>
      <c r="AR37" s="3">
        <f>SUM(AR32:AR35)</f>
        <v>61205.555555555555</v>
      </c>
      <c r="AU37" s="3">
        <f>SUM(AU32:AU35)</f>
        <v>0</v>
      </c>
      <c r="AX37" s="3">
        <f>SUM(AX32:AX35)</f>
        <v>0</v>
      </c>
      <c r="BA37" s="3">
        <f>SUM(BA32:BA35)</f>
        <v>0</v>
      </c>
      <c r="BD37" s="3">
        <f>SUM(BD32:BD35)</f>
        <v>0</v>
      </c>
      <c r="BG37" s="3">
        <f>SUM(BG32:BG35)</f>
        <v>181804.44444444444</v>
      </c>
      <c r="BJ37" s="3">
        <f>SUM(BJ32:BJ35)</f>
        <v>1048674.583333333</v>
      </c>
    </row>
    <row r="39" spans="2:64" x14ac:dyDescent="0.55000000000000004">
      <c r="B39" s="2">
        <v>46385</v>
      </c>
      <c r="C39" s="2">
        <v>46387</v>
      </c>
      <c r="D39" s="2">
        <v>46477</v>
      </c>
      <c r="E39" s="2">
        <v>46477</v>
      </c>
      <c r="G39" s="3">
        <v>0</v>
      </c>
      <c r="H39" s="3">
        <f>($D39-$C39)/360*G39*$D$58</f>
        <v>0</v>
      </c>
      <c r="J39" s="3">
        <v>0</v>
      </c>
      <c r="K39" s="3">
        <f t="shared" ref="K39:K42" si="45">($D39-$C39)/360*J39*$D$59</f>
        <v>0</v>
      </c>
      <c r="M39" s="3">
        <v>0</v>
      </c>
      <c r="N39" s="3">
        <f t="shared" ref="N39:N42" si="46">($D39-$C39)/360*M39*$D$60</f>
        <v>0</v>
      </c>
      <c r="P39" s="3">
        <v>0</v>
      </c>
      <c r="Q39" s="3">
        <f t="shared" ref="Q39:Q42" si="47">($D39-$C39)/360*P39*$D$61</f>
        <v>0</v>
      </c>
      <c r="S39" s="3">
        <v>0</v>
      </c>
      <c r="T39" s="3">
        <f t="shared" ref="T39:T42" si="48">($D39-$C39)/360*S39*$D$62</f>
        <v>0</v>
      </c>
      <c r="V39" s="3">
        <v>0</v>
      </c>
      <c r="W39" s="3">
        <f t="shared" ref="W39:W42" si="49">($D39-$C39)/360*V39*$D$63</f>
        <v>0</v>
      </c>
      <c r="Y39" s="3">
        <v>0</v>
      </c>
      <c r="Z39" s="3">
        <f t="shared" ref="Z39:Z42" si="50">($D39-$C39)/360*Y39*$D$64</f>
        <v>0</v>
      </c>
      <c r="AB39" s="3">
        <v>0</v>
      </c>
      <c r="AC39" s="3">
        <f>($D39-$C39)/360*AB39*$D$65</f>
        <v>0</v>
      </c>
      <c r="AE39" s="3">
        <v>0</v>
      </c>
      <c r="AF39" s="3">
        <f t="shared" ref="AF39:AF42" si="51">($D39-$C39)/360*AE39*$D$66</f>
        <v>0</v>
      </c>
      <c r="AH39" s="3">
        <v>0</v>
      </c>
      <c r="AI39" s="3">
        <f t="shared" ref="AI39:AI42" si="52">($D39-$C39)/360*AH39*$D$67</f>
        <v>0</v>
      </c>
      <c r="AK39" s="3">
        <v>0</v>
      </c>
      <c r="AL39" s="3">
        <f t="shared" ref="AL39:AL42" si="53">($D39-$C39)/360*AK39*$D$68</f>
        <v>0</v>
      </c>
      <c r="AN39" s="3">
        <v>0</v>
      </c>
      <c r="AO39" s="3">
        <f t="shared" ref="AO39:AO42" si="54">($D39-$C39)/360*AN39*$D$69</f>
        <v>0</v>
      </c>
      <c r="AQ39" s="3">
        <v>20000000</v>
      </c>
      <c r="AR39" s="3">
        <f>($D39-$C39)/360*AQ39*$D$70</f>
        <v>59875</v>
      </c>
      <c r="AT39" s="3">
        <v>15000000</v>
      </c>
      <c r="AU39" s="3">
        <f>($D39-$C39)/360*AT39*$D$71</f>
        <v>23550</v>
      </c>
      <c r="AW39" s="3">
        <v>15000000</v>
      </c>
      <c r="AX39" s="3">
        <f>($D39-$C39)/360*AW39*$D$72</f>
        <v>22837.5</v>
      </c>
      <c r="AZ39" s="3">
        <v>20000000</v>
      </c>
      <c r="BA39" s="3">
        <f>($D39-$C39)/360*AZ39*$D$73</f>
        <v>24300</v>
      </c>
      <c r="BC39" s="3"/>
      <c r="BD39" s="3">
        <f>($D39-$C39)/360*BC39*$D$72</f>
        <v>0</v>
      </c>
      <c r="BF39" s="3"/>
      <c r="BG39" s="3">
        <f>($D39-$C39)/360*BF39*$D$72</f>
        <v>0</v>
      </c>
      <c r="BI39" s="3">
        <f>+G39+J39+M39+P39+S39+V39+Y39+AB39+AE39+AH39+AK39+AN39+AQ39+AT39+AW39+AZ39+BC39+BF39</f>
        <v>70000000</v>
      </c>
      <c r="BJ39" s="3">
        <f t="shared" ref="BJ39:BJ42" si="55">+H39+K39+N39+Q39+T39+W39+Z39+AC39+AF39+AI39+AL39+AO39+AR39+AU39+AX39+BA39+BD39+BG39</f>
        <v>130562.5</v>
      </c>
      <c r="BL39" s="3">
        <f>-BJ$58+SUM(BJ6:BJ7,BJ11:BJ14,BJ18:BJ21,BJ25:BJ28,BJ32:BJ35,BJ39)</f>
        <v>-279026.25</v>
      </c>
    </row>
    <row r="40" spans="2:64" x14ac:dyDescent="0.55000000000000004">
      <c r="B40" s="2">
        <v>46475</v>
      </c>
      <c r="C40" s="2">
        <v>46477</v>
      </c>
      <c r="D40" s="2">
        <v>46568</v>
      </c>
      <c r="E40" s="2">
        <v>46568</v>
      </c>
      <c r="G40" s="3">
        <v>0</v>
      </c>
      <c r="H40" s="3">
        <f t="shared" ref="H40:H42" si="56">($D40-$C40)/360*G40*$D$58</f>
        <v>0</v>
      </c>
      <c r="J40" s="3">
        <v>0</v>
      </c>
      <c r="K40" s="3">
        <f t="shared" si="45"/>
        <v>0</v>
      </c>
      <c r="M40" s="3">
        <v>0</v>
      </c>
      <c r="N40" s="3">
        <f t="shared" si="46"/>
        <v>0</v>
      </c>
      <c r="P40" s="3">
        <v>0</v>
      </c>
      <c r="Q40" s="3">
        <f t="shared" si="47"/>
        <v>0</v>
      </c>
      <c r="S40" s="3">
        <v>0</v>
      </c>
      <c r="T40" s="3">
        <f t="shared" si="48"/>
        <v>0</v>
      </c>
      <c r="V40" s="3">
        <v>0</v>
      </c>
      <c r="W40" s="3">
        <f t="shared" si="49"/>
        <v>0</v>
      </c>
      <c r="Y40" s="3">
        <v>0</v>
      </c>
      <c r="Z40" s="3">
        <f t="shared" si="50"/>
        <v>0</v>
      </c>
      <c r="AB40" s="3">
        <v>0</v>
      </c>
      <c r="AC40" s="3">
        <f>($D40-$C40)/360*AB40*$D$65</f>
        <v>0</v>
      </c>
      <c r="AE40" s="3">
        <v>0</v>
      </c>
      <c r="AF40" s="3">
        <f>($D40-$C40)/360*AE40*$D$66</f>
        <v>0</v>
      </c>
      <c r="AH40" s="3">
        <v>0</v>
      </c>
      <c r="AI40" s="3">
        <f>($D40-$C40)/360*AH40*$D$67</f>
        <v>0</v>
      </c>
      <c r="AK40" s="3">
        <v>0</v>
      </c>
      <c r="AL40" s="3">
        <f t="shared" si="53"/>
        <v>0</v>
      </c>
      <c r="AN40" s="3">
        <v>0</v>
      </c>
      <c r="AO40" s="3">
        <f>($D40-$C40)/360*AN40*$D$69</f>
        <v>0</v>
      </c>
      <c r="AQ40" s="3">
        <v>0</v>
      </c>
      <c r="AR40" s="3">
        <f t="shared" ref="AR40:AR42" si="57">($D40-$C40)/360*AQ40*$D$70</f>
        <v>0</v>
      </c>
      <c r="AT40" s="3">
        <v>15000000</v>
      </c>
      <c r="AU40" s="3">
        <f t="shared" ref="AU40:AU42" si="58">($D40-$C40)/360*AT40*$D$71</f>
        <v>23811.666666666664</v>
      </c>
      <c r="AW40" s="3">
        <v>15000000</v>
      </c>
      <c r="AX40" s="3">
        <f t="shared" ref="AX40:AX42" si="59">($D40-$C40)/360*AW40*$D$72</f>
        <v>23091.25</v>
      </c>
      <c r="AZ40" s="3">
        <v>20000000</v>
      </c>
      <c r="BA40" s="3">
        <f>($D40-$C40)/360*AZ40*$D$73</f>
        <v>24569.999999999996</v>
      </c>
      <c r="BC40" s="3"/>
      <c r="BD40" s="3">
        <f t="shared" ref="BD40:BD42" si="60">($D40-$C40)/360*BC40*$D$72</f>
        <v>0</v>
      </c>
      <c r="BF40" s="3"/>
      <c r="BG40" s="3">
        <f t="shared" ref="BG40:BG42" si="61">($D40-$C40)/360*BF40*$D$72</f>
        <v>0</v>
      </c>
      <c r="BI40" s="3">
        <f>+G40+J40+M40+P40+S40+V40+Y40+AB40+AE40+AH40+AK40+AN40+AQ40+AT40+AW40+AZ40+BC40+BF40</f>
        <v>50000000</v>
      </c>
      <c r="BJ40" s="3">
        <f t="shared" si="55"/>
        <v>71472.916666666657</v>
      </c>
      <c r="BL40" s="3">
        <f>-BJ$58+SUM(BJ6:BJ7,BJ11:BJ14,BJ18:BJ21,BJ25:BJ28,BJ32:BJ35,BJ39:BJ40)</f>
        <v>-207553.33333333349</v>
      </c>
    </row>
    <row r="41" spans="2:64" x14ac:dyDescent="0.55000000000000004">
      <c r="B41" s="2">
        <v>46566</v>
      </c>
      <c r="C41" s="2">
        <v>46568</v>
      </c>
      <c r="D41" s="2">
        <v>46660</v>
      </c>
      <c r="E41" s="2">
        <v>46660</v>
      </c>
      <c r="G41" s="3">
        <v>0</v>
      </c>
      <c r="H41" s="3">
        <f t="shared" si="56"/>
        <v>0</v>
      </c>
      <c r="J41" s="3">
        <v>0</v>
      </c>
      <c r="K41" s="3">
        <f t="shared" si="45"/>
        <v>0</v>
      </c>
      <c r="M41" s="3">
        <v>0</v>
      </c>
      <c r="N41" s="3">
        <f t="shared" si="46"/>
        <v>0</v>
      </c>
      <c r="P41" s="3">
        <v>0</v>
      </c>
      <c r="Q41" s="3">
        <f t="shared" si="47"/>
        <v>0</v>
      </c>
      <c r="S41" s="3">
        <v>0</v>
      </c>
      <c r="T41" s="3">
        <f t="shared" si="48"/>
        <v>0</v>
      </c>
      <c r="V41" s="3">
        <v>0</v>
      </c>
      <c r="W41" s="3">
        <f t="shared" si="49"/>
        <v>0</v>
      </c>
      <c r="Y41" s="3">
        <v>0</v>
      </c>
      <c r="Z41" s="3">
        <f t="shared" si="50"/>
        <v>0</v>
      </c>
      <c r="AB41" s="3">
        <v>0</v>
      </c>
      <c r="AC41" s="3">
        <f>($D41-$C41)/360*AB41*$D$65</f>
        <v>0</v>
      </c>
      <c r="AE41" s="3">
        <v>0</v>
      </c>
      <c r="AF41" s="3">
        <f>($D41-$C41)/360*AE41*$D$66</f>
        <v>0</v>
      </c>
      <c r="AH41" s="3">
        <v>0</v>
      </c>
      <c r="AI41" s="3">
        <f t="shared" si="52"/>
        <v>0</v>
      </c>
      <c r="AK41" s="3">
        <v>0</v>
      </c>
      <c r="AL41" s="3">
        <f t="shared" si="53"/>
        <v>0</v>
      </c>
      <c r="AN41" s="3">
        <v>0</v>
      </c>
      <c r="AO41" s="3">
        <f t="shared" si="54"/>
        <v>0</v>
      </c>
      <c r="AQ41" s="3">
        <v>0</v>
      </c>
      <c r="AR41" s="3">
        <f>($D41-$C41)/360*AQ41*$D$70</f>
        <v>0</v>
      </c>
      <c r="AT41" s="3">
        <v>15000000</v>
      </c>
      <c r="AU41" s="3">
        <f t="shared" si="58"/>
        <v>24073.333333333332</v>
      </c>
      <c r="AW41" s="3">
        <v>15000000</v>
      </c>
      <c r="AX41" s="3">
        <f t="shared" si="59"/>
        <v>23344.999999999996</v>
      </c>
      <c r="AZ41" s="3">
        <v>20000000</v>
      </c>
      <c r="BA41" s="3">
        <f t="shared" ref="BA41" si="62">($D41-$C41)/360*AZ41*$D$73</f>
        <v>24839.999999999996</v>
      </c>
      <c r="BC41" s="3"/>
      <c r="BD41" s="3">
        <f t="shared" si="60"/>
        <v>0</v>
      </c>
      <c r="BF41" s="3"/>
      <c r="BG41" s="3">
        <f t="shared" si="61"/>
        <v>0</v>
      </c>
      <c r="BI41" s="3">
        <f>+G41+J41+M41+P41+S41+V41+Y41+AB41+AE41+AH41+AK41+AN41+AQ41+AT41+AW41+AZ41+BC41+BF41</f>
        <v>50000000</v>
      </c>
      <c r="BJ41" s="3">
        <f t="shared" si="55"/>
        <v>72258.333333333328</v>
      </c>
      <c r="BL41" s="3">
        <f>-BJ$58+SUM(BJ6:BJ7,BJ11:BJ14,BJ18:BJ21,BJ25:BJ28,BJ32:BJ35,BJ39:BJ41)</f>
        <v>-135295</v>
      </c>
    </row>
    <row r="42" spans="2:64" x14ac:dyDescent="0.55000000000000004">
      <c r="B42" s="2">
        <v>46658</v>
      </c>
      <c r="C42" s="2">
        <v>46660</v>
      </c>
      <c r="D42" s="2">
        <v>46752</v>
      </c>
      <c r="E42" s="2">
        <v>46752</v>
      </c>
      <c r="G42" s="3">
        <v>0</v>
      </c>
      <c r="H42" s="3">
        <f t="shared" si="56"/>
        <v>0</v>
      </c>
      <c r="J42" s="3">
        <v>0</v>
      </c>
      <c r="K42" s="3">
        <f t="shared" si="45"/>
        <v>0</v>
      </c>
      <c r="M42" s="3">
        <v>0</v>
      </c>
      <c r="N42" s="3">
        <f t="shared" si="46"/>
        <v>0</v>
      </c>
      <c r="P42" s="3">
        <v>0</v>
      </c>
      <c r="Q42" s="3">
        <f t="shared" si="47"/>
        <v>0</v>
      </c>
      <c r="S42" s="3">
        <v>0</v>
      </c>
      <c r="T42" s="3">
        <f t="shared" si="48"/>
        <v>0</v>
      </c>
      <c r="V42" s="3">
        <v>0</v>
      </c>
      <c r="W42" s="3">
        <f t="shared" si="49"/>
        <v>0</v>
      </c>
      <c r="Y42" s="3">
        <v>0</v>
      </c>
      <c r="Z42" s="3">
        <f t="shared" si="50"/>
        <v>0</v>
      </c>
      <c r="AB42" s="3">
        <v>0</v>
      </c>
      <c r="AC42" s="3">
        <f t="shared" ref="AC42" si="63">($D42-$C42)/360*AB42*$D$65</f>
        <v>0</v>
      </c>
      <c r="AE42" s="3">
        <v>0</v>
      </c>
      <c r="AF42" s="3">
        <f t="shared" si="51"/>
        <v>0</v>
      </c>
      <c r="AH42" s="3">
        <v>0</v>
      </c>
      <c r="AI42" s="3">
        <f t="shared" si="52"/>
        <v>0</v>
      </c>
      <c r="AK42" s="3">
        <v>0</v>
      </c>
      <c r="AL42" s="3">
        <f t="shared" si="53"/>
        <v>0</v>
      </c>
      <c r="AN42" s="3">
        <v>0</v>
      </c>
      <c r="AO42" s="3">
        <f t="shared" si="54"/>
        <v>0</v>
      </c>
      <c r="AQ42" s="3">
        <v>0</v>
      </c>
      <c r="AR42" s="3">
        <f t="shared" si="57"/>
        <v>0</v>
      </c>
      <c r="AT42" s="3">
        <v>15000000</v>
      </c>
      <c r="AU42" s="3">
        <f t="shared" si="58"/>
        <v>24073.333333333332</v>
      </c>
      <c r="AW42" s="3">
        <v>15000000</v>
      </c>
      <c r="AX42" s="3">
        <f t="shared" si="59"/>
        <v>23344.999999999996</v>
      </c>
      <c r="AZ42" s="3">
        <v>20000000</v>
      </c>
      <c r="BA42" s="3">
        <v>24480</v>
      </c>
      <c r="BC42" s="3"/>
      <c r="BD42" s="3">
        <f t="shared" si="60"/>
        <v>0</v>
      </c>
      <c r="BF42" s="3"/>
      <c r="BG42" s="3">
        <f t="shared" si="61"/>
        <v>0</v>
      </c>
      <c r="BI42" s="3">
        <f>+G42+J42+M42+P42+S42+V42+Y42+AB42+AE42+AH42+AK42+AN42+AQ42+AT42+AW42+AZ42+BC42+BF42</f>
        <v>50000000</v>
      </c>
      <c r="BJ42" s="3">
        <f t="shared" si="55"/>
        <v>71898.333333333328</v>
      </c>
      <c r="BL42" s="3">
        <f>-BJ$58+SUM(BJ6:BJ7,BJ11:BJ14,BJ18:BJ21,BJ25:BJ28,BJ32:BJ35,BJ39:BJ42)</f>
        <v>-63396.666666666511</v>
      </c>
    </row>
    <row r="43" spans="2:64" ht="5.15" customHeight="1" x14ac:dyDescent="0.55000000000000004"/>
    <row r="44" spans="2:64" x14ac:dyDescent="0.55000000000000004">
      <c r="B44" s="9" t="s">
        <v>31</v>
      </c>
      <c r="C44" s="10"/>
      <c r="D44" s="10"/>
      <c r="E44" s="11"/>
      <c r="H44" s="3">
        <f>SUM(H39:H42)</f>
        <v>0</v>
      </c>
      <c r="K44" s="3">
        <f>SUM(K39:K42)</f>
        <v>0</v>
      </c>
      <c r="N44" s="3">
        <f>SUM(N39:N42)</f>
        <v>0</v>
      </c>
      <c r="Q44" s="3">
        <f>SUM(Q39:Q42)</f>
        <v>0</v>
      </c>
      <c r="T44" s="3">
        <f>SUM(T39:T42)</f>
        <v>0</v>
      </c>
      <c r="W44" s="3">
        <f>SUM(W39:W42)</f>
        <v>0</v>
      </c>
      <c r="Z44" s="3">
        <f>SUM(Z39:Z42)</f>
        <v>0</v>
      </c>
      <c r="AC44" s="3">
        <f>SUM(AC39:AC42)</f>
        <v>0</v>
      </c>
      <c r="AF44" s="3">
        <f>SUM(AF39:AF42)</f>
        <v>0</v>
      </c>
      <c r="AI44" s="3">
        <f>SUM(AI39:AI42)</f>
        <v>0</v>
      </c>
      <c r="AL44" s="3">
        <f>SUM(AL39:AL42)</f>
        <v>0</v>
      </c>
      <c r="AO44" s="3">
        <f>SUM(AO39:AO42)</f>
        <v>0</v>
      </c>
      <c r="AR44" s="3">
        <f>SUM(AR39:AR42)</f>
        <v>59875</v>
      </c>
      <c r="AU44" s="3">
        <f>SUM(AU39:AU42)</f>
        <v>95508.333333333328</v>
      </c>
      <c r="AX44" s="3">
        <f>SUM(AX39:AX42)</f>
        <v>92618.75</v>
      </c>
      <c r="BA44" s="3">
        <f>SUM(BA39:BA42)</f>
        <v>98190</v>
      </c>
      <c r="BD44" s="3">
        <f>SUM(BD39:BD42)</f>
        <v>0</v>
      </c>
      <c r="BG44" s="3">
        <f>SUM(BG39:BG42)</f>
        <v>0</v>
      </c>
      <c r="BJ44" s="3">
        <f>SUM(BJ39:BJ42)</f>
        <v>346192.08333333331</v>
      </c>
    </row>
    <row r="46" spans="2:64" x14ac:dyDescent="0.55000000000000004">
      <c r="B46" s="2">
        <v>46750</v>
      </c>
      <c r="C46" s="2">
        <v>46752</v>
      </c>
      <c r="D46" s="2">
        <v>46843</v>
      </c>
      <c r="E46" s="2">
        <v>46843</v>
      </c>
      <c r="G46" s="3">
        <v>0</v>
      </c>
      <c r="H46" s="3">
        <f>($D46-$C46)/360*G46*$D$58</f>
        <v>0</v>
      </c>
      <c r="J46" s="3">
        <v>0</v>
      </c>
      <c r="K46" s="3">
        <f t="shared" ref="K46:K49" si="64">($D46-$C46)/360*J46*$D$59</f>
        <v>0</v>
      </c>
      <c r="M46" s="3">
        <v>0</v>
      </c>
      <c r="N46" s="3">
        <f t="shared" ref="N46:N49" si="65">($D46-$C46)/360*M46*$D$60</f>
        <v>0</v>
      </c>
      <c r="P46" s="3">
        <v>0</v>
      </c>
      <c r="Q46" s="3">
        <f t="shared" ref="Q46:Q49" si="66">($D46-$C46)/360*P46*$D$61</f>
        <v>0</v>
      </c>
      <c r="S46" s="3">
        <v>0</v>
      </c>
      <c r="T46" s="3">
        <f t="shared" ref="T46:T49" si="67">($D46-$C46)/360*S46*$D$62</f>
        <v>0</v>
      </c>
      <c r="V46" s="3">
        <v>0</v>
      </c>
      <c r="W46" s="3">
        <f t="shared" ref="W46:W49" si="68">($D46-$C46)/360*V46*$D$63</f>
        <v>0</v>
      </c>
      <c r="Y46" s="3">
        <v>0</v>
      </c>
      <c r="Z46" s="3">
        <f t="shared" ref="Z46:Z49" si="69">($D46-$C46)/360*Y46*$D$64</f>
        <v>0</v>
      </c>
      <c r="AB46" s="3">
        <v>0</v>
      </c>
      <c r="AC46" s="3">
        <f>($D46-$C46)/360*AB46*$D$65</f>
        <v>0</v>
      </c>
      <c r="AE46" s="3">
        <v>0</v>
      </c>
      <c r="AF46" s="3">
        <f t="shared" ref="AF46" si="70">($D46-$C46)/360*AE46*$D$66</f>
        <v>0</v>
      </c>
      <c r="AH46" s="3">
        <v>0</v>
      </c>
      <c r="AI46" s="3">
        <f t="shared" ref="AI46" si="71">($D46-$C46)/360*AH46*$D$67</f>
        <v>0</v>
      </c>
      <c r="AK46" s="3">
        <v>0</v>
      </c>
      <c r="AL46" s="3">
        <f t="shared" ref="AL46:AL49" si="72">($D46-$C46)/360*AK46*$D$68</f>
        <v>0</v>
      </c>
      <c r="AN46" s="3">
        <v>0</v>
      </c>
      <c r="AO46" s="3">
        <f t="shared" ref="AO46" si="73">($D46-$C46)/360*AN46*$D$69</f>
        <v>0</v>
      </c>
      <c r="AQ46" s="3">
        <v>0</v>
      </c>
      <c r="AR46" s="3">
        <f>($D46-$C46)/360*AQ46*$D$70</f>
        <v>0</v>
      </c>
      <c r="AT46" s="3">
        <v>0</v>
      </c>
      <c r="AU46" s="3">
        <f>($D46-$C46)/360*AT46*$D$71</f>
        <v>0</v>
      </c>
      <c r="AW46" s="3">
        <v>0</v>
      </c>
      <c r="AX46" s="3">
        <f>($D46-$C46)/360*AW46*$D$72</f>
        <v>0</v>
      </c>
      <c r="AZ46" s="3">
        <v>0</v>
      </c>
      <c r="BA46" s="3">
        <f>($D46-$C46)/360*AZ46*$D$73</f>
        <v>0</v>
      </c>
      <c r="BC46" s="3">
        <v>10000000</v>
      </c>
      <c r="BD46" s="3">
        <f>($D46-$C46)/360*BC46*$D$74</f>
        <v>15849.166666666666</v>
      </c>
      <c r="BF46" s="3"/>
      <c r="BG46" s="3">
        <f>($D46-$C46)/360*BF46*$D$74</f>
        <v>0</v>
      </c>
      <c r="BI46" s="3">
        <f>+G46+J46+M46+P46+S46+V46+Y46+AB46+AE46+AH46+AK46+AN46+AQ46+AT46+AW46+AZ46+BC46+BF46</f>
        <v>10000000</v>
      </c>
      <c r="BJ46" s="3">
        <f t="shared" ref="BJ46:BJ49" si="74">+H46+K46+N46+Q46+T46+W46+Z46+AC46+AF46+AI46+AL46+AO46+AR46+AU46+AX46+BA46+BD46+BG46</f>
        <v>15849.166666666666</v>
      </c>
      <c r="BL46" s="3">
        <f>-BJ$58+SUM(BJ6:BJ7,BJ11:BJ14,BJ18:BJ21,BJ25:BJ28,BJ32:BJ35,BJ39:BJ42,BJ46)</f>
        <v>-47547.5</v>
      </c>
    </row>
    <row r="47" spans="2:64" x14ac:dyDescent="0.55000000000000004">
      <c r="B47" s="2">
        <v>46841</v>
      </c>
      <c r="C47" s="2">
        <v>46843</v>
      </c>
      <c r="D47" s="2">
        <v>46934</v>
      </c>
      <c r="E47" s="2">
        <v>46934</v>
      </c>
      <c r="G47" s="3">
        <v>0</v>
      </c>
      <c r="H47" s="3">
        <f t="shared" ref="H47:H49" si="75">($D47-$C47)/360*G47*$D$58</f>
        <v>0</v>
      </c>
      <c r="J47" s="3">
        <v>0</v>
      </c>
      <c r="K47" s="3">
        <f t="shared" si="64"/>
        <v>0</v>
      </c>
      <c r="M47" s="3">
        <v>0</v>
      </c>
      <c r="N47" s="3">
        <f t="shared" si="65"/>
        <v>0</v>
      </c>
      <c r="P47" s="3">
        <v>0</v>
      </c>
      <c r="Q47" s="3">
        <f t="shared" si="66"/>
        <v>0</v>
      </c>
      <c r="S47" s="3">
        <v>0</v>
      </c>
      <c r="T47" s="3">
        <f t="shared" si="67"/>
        <v>0</v>
      </c>
      <c r="V47" s="3">
        <v>0</v>
      </c>
      <c r="W47" s="3">
        <f t="shared" si="68"/>
        <v>0</v>
      </c>
      <c r="Y47" s="3">
        <v>0</v>
      </c>
      <c r="Z47" s="3">
        <f t="shared" si="69"/>
        <v>0</v>
      </c>
      <c r="AB47" s="3">
        <v>0</v>
      </c>
      <c r="AC47" s="3">
        <f>($D47-$C47)/360*AB47*$D$65</f>
        <v>0</v>
      </c>
      <c r="AE47" s="3">
        <v>0</v>
      </c>
      <c r="AF47" s="3">
        <f>($D47-$C47)/360*AE47*$D$66</f>
        <v>0</v>
      </c>
      <c r="AH47" s="3">
        <v>0</v>
      </c>
      <c r="AI47" s="3">
        <f>($D47-$C47)/360*AH47*$D$67</f>
        <v>0</v>
      </c>
      <c r="AK47" s="3">
        <v>0</v>
      </c>
      <c r="AL47" s="3">
        <f t="shared" si="72"/>
        <v>0</v>
      </c>
      <c r="AN47" s="3">
        <v>0</v>
      </c>
      <c r="AO47" s="3">
        <f>($D47-$C47)/360*AN47*$D$69</f>
        <v>0</v>
      </c>
      <c r="AQ47" s="3">
        <v>0</v>
      </c>
      <c r="AR47" s="3">
        <f t="shared" ref="AR47" si="76">($D47-$C47)/360*AQ47*$D$70</f>
        <v>0</v>
      </c>
      <c r="AT47" s="3">
        <v>0</v>
      </c>
      <c r="AU47" s="3">
        <f t="shared" ref="AU47:AU49" si="77">($D47-$C47)/360*AT47*$D$71</f>
        <v>0</v>
      </c>
      <c r="AW47" s="3">
        <v>0</v>
      </c>
      <c r="AX47" s="3">
        <f t="shared" ref="AX47:AX49" si="78">($D47-$C47)/360*AW47*$D$72</f>
        <v>0</v>
      </c>
      <c r="AZ47" s="3">
        <v>0</v>
      </c>
      <c r="BA47" s="3">
        <f t="shared" ref="BA47:BA49" si="79">($D47-$C47)/360*AZ47*$D$73</f>
        <v>0</v>
      </c>
      <c r="BC47" s="3">
        <v>10000000</v>
      </c>
      <c r="BD47" s="3">
        <f>($D47-$C47)/360*BC47*$D$74</f>
        <v>15849.166666666666</v>
      </c>
      <c r="BF47" s="3"/>
      <c r="BG47" s="3">
        <f t="shared" ref="BG47:BG49" si="80">($D47-$C47)/360*BF47*$D$74</f>
        <v>0</v>
      </c>
      <c r="BI47" s="3">
        <f>+G47+J47+M47+P47+S47+V47+Y47+AB47+AE47+AH47+AK47+AN47+AQ47+AT47+AW47+AZ47+BC47+BF47</f>
        <v>10000000</v>
      </c>
      <c r="BJ47" s="3">
        <f t="shared" si="74"/>
        <v>15849.166666666666</v>
      </c>
      <c r="BL47" s="3">
        <f>-BJ$58+SUM(BJ6:BJ7,BJ11:BJ14,BJ18:BJ21,BJ25:BJ28,BJ32:BJ35,BJ39:BJ42,BJ46:BJ47)</f>
        <v>-31698.333333333489</v>
      </c>
    </row>
    <row r="48" spans="2:64" x14ac:dyDescent="0.55000000000000004">
      <c r="B48" s="2">
        <v>46932</v>
      </c>
      <c r="C48" s="2">
        <v>46934</v>
      </c>
      <c r="D48" s="2">
        <v>47025</v>
      </c>
      <c r="E48" s="2">
        <v>47025</v>
      </c>
      <c r="G48" s="3">
        <v>0</v>
      </c>
      <c r="H48" s="3">
        <f t="shared" si="75"/>
        <v>0</v>
      </c>
      <c r="J48" s="3">
        <v>0</v>
      </c>
      <c r="K48" s="3">
        <f t="shared" si="64"/>
        <v>0</v>
      </c>
      <c r="M48" s="3">
        <v>0</v>
      </c>
      <c r="N48" s="3">
        <f t="shared" si="65"/>
        <v>0</v>
      </c>
      <c r="P48" s="3">
        <v>0</v>
      </c>
      <c r="Q48" s="3">
        <f t="shared" si="66"/>
        <v>0</v>
      </c>
      <c r="S48" s="3">
        <v>0</v>
      </c>
      <c r="T48" s="3">
        <f t="shared" si="67"/>
        <v>0</v>
      </c>
      <c r="V48" s="3">
        <v>0</v>
      </c>
      <c r="W48" s="3">
        <f t="shared" si="68"/>
        <v>0</v>
      </c>
      <c r="Y48" s="3">
        <v>0</v>
      </c>
      <c r="Z48" s="3">
        <f t="shared" si="69"/>
        <v>0</v>
      </c>
      <c r="AB48" s="3">
        <v>0</v>
      </c>
      <c r="AC48" s="3">
        <f>($D48-$C48)/360*AB48*$D$65</f>
        <v>0</v>
      </c>
      <c r="AE48" s="3">
        <v>0</v>
      </c>
      <c r="AF48" s="3">
        <f>($D48-$C48)/360*AE48*$D$66</f>
        <v>0</v>
      </c>
      <c r="AH48" s="3">
        <v>0</v>
      </c>
      <c r="AI48" s="3">
        <f t="shared" ref="AI48:AI49" si="81">($D48-$C48)/360*AH48*$D$67</f>
        <v>0</v>
      </c>
      <c r="AK48" s="3">
        <v>0</v>
      </c>
      <c r="AL48" s="3">
        <f t="shared" si="72"/>
        <v>0</v>
      </c>
      <c r="AN48" s="3">
        <v>0</v>
      </c>
      <c r="AO48" s="3">
        <f t="shared" ref="AO48:AO49" si="82">($D48-$C48)/360*AN48*$D$69</f>
        <v>0</v>
      </c>
      <c r="AQ48" s="3">
        <v>0</v>
      </c>
      <c r="AR48" s="3">
        <f>($D48-$C48)/360*AQ48*$D$70</f>
        <v>0</v>
      </c>
      <c r="AT48" s="3">
        <v>0</v>
      </c>
      <c r="AU48" s="3">
        <f t="shared" si="77"/>
        <v>0</v>
      </c>
      <c r="AW48" s="3">
        <v>0</v>
      </c>
      <c r="AX48" s="3">
        <f t="shared" si="78"/>
        <v>0</v>
      </c>
      <c r="AZ48" s="3">
        <v>0</v>
      </c>
      <c r="BA48" s="3">
        <f t="shared" si="79"/>
        <v>0</v>
      </c>
      <c r="BC48" s="3">
        <v>10000000</v>
      </c>
      <c r="BD48" s="3">
        <f t="shared" ref="BD48:BD49" si="83">($D48-$C48)/360*BC48*$D$74</f>
        <v>15849.166666666666</v>
      </c>
      <c r="BF48" s="3"/>
      <c r="BG48" s="3">
        <f t="shared" si="80"/>
        <v>0</v>
      </c>
      <c r="BI48" s="3">
        <f>+G48+J48+M48+P48+S48+V48+Y48+AB48+AE48+AH48+AK48+AN48+AQ48+AT48+AW48+AZ48+BC48+BF48</f>
        <v>10000000</v>
      </c>
      <c r="BJ48" s="3">
        <f t="shared" si="74"/>
        <v>15849.166666666666</v>
      </c>
      <c r="BL48" s="3">
        <f>-BJ$58+SUM(BJ6:BJ7,BJ11:BJ14,BJ18:BJ21,BJ25:BJ28,BJ32:BJ35,BJ39:BJ42,BJ46:BJ48)</f>
        <v>-15849.166666666977</v>
      </c>
    </row>
    <row r="49" spans="2:64" x14ac:dyDescent="0.55000000000000004">
      <c r="B49" s="2">
        <v>47023</v>
      </c>
      <c r="C49" s="2">
        <v>47025</v>
      </c>
      <c r="D49" s="2">
        <v>47116</v>
      </c>
      <c r="E49" s="2">
        <v>47116</v>
      </c>
      <c r="G49" s="3">
        <v>0</v>
      </c>
      <c r="H49" s="3">
        <f t="shared" si="75"/>
        <v>0</v>
      </c>
      <c r="J49" s="3">
        <v>0</v>
      </c>
      <c r="K49" s="3">
        <f t="shared" si="64"/>
        <v>0</v>
      </c>
      <c r="M49" s="3">
        <v>0</v>
      </c>
      <c r="N49" s="3">
        <f t="shared" si="65"/>
        <v>0</v>
      </c>
      <c r="P49" s="3">
        <v>0</v>
      </c>
      <c r="Q49" s="3">
        <f t="shared" si="66"/>
        <v>0</v>
      </c>
      <c r="S49" s="3">
        <v>0</v>
      </c>
      <c r="T49" s="3">
        <f t="shared" si="67"/>
        <v>0</v>
      </c>
      <c r="V49" s="3">
        <v>0</v>
      </c>
      <c r="W49" s="3">
        <f t="shared" si="68"/>
        <v>0</v>
      </c>
      <c r="Y49" s="3">
        <v>0</v>
      </c>
      <c r="Z49" s="3">
        <f t="shared" si="69"/>
        <v>0</v>
      </c>
      <c r="AB49" s="3">
        <v>0</v>
      </c>
      <c r="AC49" s="3">
        <f t="shared" ref="AC49" si="84">($D49-$C49)/360*AB49*$D$65</f>
        <v>0</v>
      </c>
      <c r="AE49" s="3">
        <v>0</v>
      </c>
      <c r="AF49" s="3">
        <f t="shared" ref="AF49" si="85">($D49-$C49)/360*AE49*$D$66</f>
        <v>0</v>
      </c>
      <c r="AH49" s="3">
        <v>0</v>
      </c>
      <c r="AI49" s="3">
        <f t="shared" si="81"/>
        <v>0</v>
      </c>
      <c r="AK49" s="3">
        <v>0</v>
      </c>
      <c r="AL49" s="3">
        <f t="shared" si="72"/>
        <v>0</v>
      </c>
      <c r="AN49" s="3">
        <v>0</v>
      </c>
      <c r="AO49" s="3">
        <f t="shared" si="82"/>
        <v>0</v>
      </c>
      <c r="AQ49" s="3">
        <v>0</v>
      </c>
      <c r="AR49" s="3">
        <f t="shared" ref="AR49" si="86">($D49-$C49)/360*AQ49*$D$70</f>
        <v>0</v>
      </c>
      <c r="AT49" s="3">
        <v>0</v>
      </c>
      <c r="AU49" s="3">
        <f t="shared" si="77"/>
        <v>0</v>
      </c>
      <c r="AW49" s="3">
        <v>0</v>
      </c>
      <c r="AX49" s="3">
        <f t="shared" si="78"/>
        <v>0</v>
      </c>
      <c r="AZ49" s="3">
        <v>0</v>
      </c>
      <c r="BA49" s="3">
        <f t="shared" si="79"/>
        <v>0</v>
      </c>
      <c r="BC49" s="3">
        <v>10000000</v>
      </c>
      <c r="BD49" s="3">
        <f t="shared" si="83"/>
        <v>15849.166666666666</v>
      </c>
      <c r="BF49" s="3"/>
      <c r="BG49" s="3">
        <f t="shared" si="80"/>
        <v>0</v>
      </c>
      <c r="BI49" s="3">
        <f>+G49+J49+M49+P49+S49+V49+Y49+AB49+AE49+AH49+AK49+AN49+AQ49+AT49+AW49+AZ49+BC49+BF49</f>
        <v>10000000</v>
      </c>
      <c r="BJ49" s="3">
        <f t="shared" si="74"/>
        <v>15849.166666666666</v>
      </c>
      <c r="BL49" s="3">
        <f>-BJ$58+SUM(BJ6:BJ7,BJ11:BJ14,BJ18:BJ21,BJ25:BJ28,BJ32:BJ35,BJ39:BJ42,BJ46:BJ49)</f>
        <v>0</v>
      </c>
    </row>
    <row r="50" spans="2:64" ht="5.15" customHeight="1" x14ac:dyDescent="0.55000000000000004"/>
    <row r="51" spans="2:64" x14ac:dyDescent="0.55000000000000004">
      <c r="B51" s="9" t="s">
        <v>49</v>
      </c>
      <c r="C51" s="10"/>
      <c r="D51" s="10"/>
      <c r="E51" s="11"/>
      <c r="H51" s="3">
        <f>SUM(H46:H49)</f>
        <v>0</v>
      </c>
      <c r="K51" s="3">
        <f>SUM(K46:K49)</f>
        <v>0</v>
      </c>
      <c r="N51" s="3">
        <f>SUM(N46:N49)</f>
        <v>0</v>
      </c>
      <c r="Q51" s="3">
        <f>SUM(Q46:Q49)</f>
        <v>0</v>
      </c>
      <c r="T51" s="3">
        <f>SUM(T46:T49)</f>
        <v>0</v>
      </c>
      <c r="W51" s="3">
        <f>SUM(W46:W49)</f>
        <v>0</v>
      </c>
      <c r="Z51" s="3">
        <f>SUM(Z46:Z49)</f>
        <v>0</v>
      </c>
      <c r="AC51" s="3">
        <f>SUM(AC46:AC49)</f>
        <v>0</v>
      </c>
      <c r="AF51" s="3">
        <f>SUM(AF46:AF49)</f>
        <v>0</v>
      </c>
      <c r="AI51" s="3">
        <f>SUM(AI46:AI49)</f>
        <v>0</v>
      </c>
      <c r="AL51" s="3">
        <f>SUM(AL46:AL49)</f>
        <v>0</v>
      </c>
      <c r="AO51" s="3">
        <f>SUM(AO46:AO49)</f>
        <v>0</v>
      </c>
      <c r="AR51" s="3">
        <f>SUM(AR46:AR49)</f>
        <v>0</v>
      </c>
      <c r="AU51" s="3">
        <f>SUM(AU46:AU49)</f>
        <v>0</v>
      </c>
      <c r="AX51" s="3">
        <f>SUM(AX46:AX49)</f>
        <v>0</v>
      </c>
      <c r="BA51" s="3">
        <f>SUM(BA46:BA49)</f>
        <v>0</v>
      </c>
      <c r="BD51" s="3">
        <f>SUM(BD46:BD49)</f>
        <v>63396.666666666664</v>
      </c>
      <c r="BG51" s="3">
        <f>SUM(BG46:BG49)</f>
        <v>0</v>
      </c>
      <c r="BJ51" s="3">
        <f>SUM(BJ46:BJ49)</f>
        <v>63396.666666666664</v>
      </c>
    </row>
    <row r="58" spans="2:64" x14ac:dyDescent="0.55000000000000004">
      <c r="C58" s="4" t="s">
        <v>10</v>
      </c>
      <c r="D58" s="6">
        <v>7.6800000000000002E-3</v>
      </c>
      <c r="G58" s="4" t="s">
        <v>11</v>
      </c>
      <c r="H58" s="3">
        <f>H9+H16+H23+H30+H37+H44+H51</f>
        <v>350933.33333333337</v>
      </c>
      <c r="J58" s="4" t="s">
        <v>11</v>
      </c>
      <c r="K58" s="3">
        <f>K9+K16+K23+K30+K37+K44+K51</f>
        <v>380406.25</v>
      </c>
      <c r="M58" s="4" t="s">
        <v>11</v>
      </c>
      <c r="N58" s="3">
        <f>N9+N16+N23+N30+N37+N44+N51</f>
        <v>596312.5</v>
      </c>
      <c r="P58" s="4" t="s">
        <v>11</v>
      </c>
      <c r="Q58" s="3">
        <f>Q9+Q16+Q23+Q30+Q37+Q44+Q51</f>
        <v>174800</v>
      </c>
      <c r="S58" s="4" t="s">
        <v>11</v>
      </c>
      <c r="T58" s="3">
        <f>T9+T16+T23+T30+T37+T44+T51</f>
        <v>163555.55555555556</v>
      </c>
      <c r="V58" s="4" t="s">
        <v>11</v>
      </c>
      <c r="W58" s="3">
        <f>W9+W16+W23+W30+W37+W44+W51</f>
        <v>214155.55555555556</v>
      </c>
      <c r="Y58" s="4" t="s">
        <v>11</v>
      </c>
      <c r="Z58" s="3">
        <f>Z9+Z16+Z23+Z30+Z37+Z44+Z51</f>
        <v>452194.44444444438</v>
      </c>
      <c r="AB58" s="4" t="s">
        <v>11</v>
      </c>
      <c r="AC58" s="3">
        <f>AC9+AC16+AC23+AC30+AC37+AC44+AC51</f>
        <v>358985</v>
      </c>
      <c r="AE58" s="4" t="s">
        <v>11</v>
      </c>
      <c r="AF58" s="3">
        <f>AF9+AF16+AF23+AF30+AF37+AF44+AF51</f>
        <v>107472.22222222222</v>
      </c>
      <c r="AH58" s="4" t="s">
        <v>11</v>
      </c>
      <c r="AI58" s="3">
        <f>AI9+AI16+AI23+AI30+AI37+AI44+AI51</f>
        <v>131697.22222222222</v>
      </c>
      <c r="AK58" s="4" t="s">
        <v>11</v>
      </c>
      <c r="AL58" s="3">
        <f>AL9+AL16+AL23+AL30+AL37+AL44+AL51</f>
        <v>61930.555555555555</v>
      </c>
      <c r="AN58" s="4" t="s">
        <v>11</v>
      </c>
      <c r="AO58" s="3">
        <f>AO9+AO16+AO23+AO30+AO37+AO44+AO51</f>
        <v>121333.33333333334</v>
      </c>
      <c r="AQ58" s="4" t="s">
        <v>11</v>
      </c>
      <c r="AR58" s="3">
        <f>AR9+AR16+AR23+AR30+AR37+AR44+AR51</f>
        <v>121080.55555555556</v>
      </c>
      <c r="AT58" s="4" t="s">
        <v>11</v>
      </c>
      <c r="AU58" s="3">
        <f>AU9+AU16+AU23+AU30+AU37+AU44+AU51</f>
        <v>95508.333333333328</v>
      </c>
      <c r="AW58" s="4" t="s">
        <v>11</v>
      </c>
      <c r="AX58" s="3">
        <f>AX9+AX16+AX23+AX30+AX37+AX44+AX51</f>
        <v>92618.75</v>
      </c>
      <c r="AZ58" s="4" t="s">
        <v>11</v>
      </c>
      <c r="BA58" s="3">
        <f>BA9+BA16+BA23+BA30+BA37+BA44+BA51</f>
        <v>98190</v>
      </c>
      <c r="BC58" s="4" t="s">
        <v>11</v>
      </c>
      <c r="BD58" s="3">
        <f>BD9+BD16+BD23+BD30+BD37+BD44+BD51</f>
        <v>63396.666666666664</v>
      </c>
      <c r="BF58" s="4" t="s">
        <v>11</v>
      </c>
      <c r="BG58" s="3">
        <f>BG9+BG16+BG23+BG30+BG37+BG44+BG51</f>
        <v>228008.88888888888</v>
      </c>
      <c r="BI58" s="4" t="s">
        <v>11</v>
      </c>
      <c r="BJ58" s="3">
        <f>BJ9+BJ16+BJ23+BJ30+BJ37+BJ44+BJ51</f>
        <v>3812579.1666666665</v>
      </c>
    </row>
    <row r="59" spans="2:64" x14ac:dyDescent="0.55000000000000004">
      <c r="C59" s="4" t="s">
        <v>22</v>
      </c>
      <c r="D59" s="6">
        <v>8.3250000000000008E-3</v>
      </c>
    </row>
    <row r="60" spans="2:64" x14ac:dyDescent="0.55000000000000004">
      <c r="C60" s="4" t="s">
        <v>12</v>
      </c>
      <c r="D60" s="6">
        <v>1.3050000000000001E-2</v>
      </c>
    </row>
    <row r="61" spans="2:64" x14ac:dyDescent="0.55000000000000004">
      <c r="C61" s="4" t="s">
        <v>13</v>
      </c>
      <c r="D61" s="6">
        <v>1.7100000000000001E-2</v>
      </c>
    </row>
    <row r="62" spans="2:64" x14ac:dyDescent="0.55000000000000004">
      <c r="C62" s="4" t="s">
        <v>20</v>
      </c>
      <c r="D62" s="6">
        <v>1.6E-2</v>
      </c>
    </row>
    <row r="63" spans="2:64" x14ac:dyDescent="0.55000000000000004">
      <c r="C63" s="4" t="s">
        <v>19</v>
      </c>
      <c r="D63" s="6">
        <v>2.095E-2</v>
      </c>
    </row>
    <row r="64" spans="2:64" x14ac:dyDescent="0.55000000000000004">
      <c r="C64" s="4" t="s">
        <v>21</v>
      </c>
      <c r="D64" s="6">
        <v>2.23E-2</v>
      </c>
      <c r="H64" s="5"/>
      <c r="K64" s="5"/>
      <c r="N64" s="5"/>
      <c r="Q64" s="5"/>
      <c r="T64" s="5"/>
      <c r="W64" s="5"/>
      <c r="Z64" s="5"/>
      <c r="AA64" s="5"/>
      <c r="AC64" s="5"/>
      <c r="AD64" s="5"/>
      <c r="AF64" s="5"/>
      <c r="AI64" s="5"/>
      <c r="AL64" s="5"/>
      <c r="AO64" s="5"/>
      <c r="AR64" s="5"/>
      <c r="AU64" s="5"/>
      <c r="AX64" s="5"/>
      <c r="BA64" s="5"/>
      <c r="BD64" s="5"/>
      <c r="BG64" s="5"/>
      <c r="BJ64" s="5"/>
    </row>
    <row r="65" spans="3:4" x14ac:dyDescent="0.55000000000000004">
      <c r="C65" s="4" t="s">
        <v>28</v>
      </c>
      <c r="D65" s="6">
        <v>1.0699999999999999E-2</v>
      </c>
    </row>
    <row r="66" spans="3:4" x14ac:dyDescent="0.55000000000000004">
      <c r="C66" s="4" t="s">
        <v>30</v>
      </c>
      <c r="D66" s="6">
        <v>1.06E-2</v>
      </c>
    </row>
    <row r="67" spans="3:4" x14ac:dyDescent="0.55000000000000004">
      <c r="C67" s="4" t="s">
        <v>40</v>
      </c>
      <c r="D67" s="6">
        <v>1.042E-2</v>
      </c>
    </row>
    <row r="68" spans="3:4" x14ac:dyDescent="0.55000000000000004">
      <c r="C68" s="4" t="s">
        <v>35</v>
      </c>
      <c r="D68" s="6">
        <v>1.225E-2</v>
      </c>
    </row>
    <row r="69" spans="3:4" x14ac:dyDescent="0.55000000000000004">
      <c r="C69" s="4" t="s">
        <v>36</v>
      </c>
      <c r="D69" s="6">
        <v>1.2E-2</v>
      </c>
    </row>
    <row r="70" spans="3:4" x14ac:dyDescent="0.55000000000000004">
      <c r="C70" s="4" t="s">
        <v>37</v>
      </c>
      <c r="D70" s="6">
        <v>1.1975E-2</v>
      </c>
    </row>
    <row r="71" spans="3:4" x14ac:dyDescent="0.55000000000000004">
      <c r="C71" s="4" t="s">
        <v>39</v>
      </c>
      <c r="D71" s="6">
        <v>6.28E-3</v>
      </c>
    </row>
    <row r="72" spans="3:4" x14ac:dyDescent="0.55000000000000004">
      <c r="C72" s="4" t="s">
        <v>38</v>
      </c>
      <c r="D72" s="6">
        <v>6.0899999999999999E-3</v>
      </c>
    </row>
    <row r="73" spans="3:4" x14ac:dyDescent="0.55000000000000004">
      <c r="C73" s="4" t="s">
        <v>44</v>
      </c>
      <c r="D73" s="6">
        <v>4.8599999999999997E-3</v>
      </c>
    </row>
    <row r="74" spans="3:4" x14ac:dyDescent="0.55000000000000004">
      <c r="C74" s="4" t="s">
        <v>45</v>
      </c>
      <c r="D74" s="6">
        <v>6.2700000000000004E-3</v>
      </c>
    </row>
    <row r="75" spans="3:4" x14ac:dyDescent="0.55000000000000004">
      <c r="C75" s="4" t="s">
        <v>46</v>
      </c>
      <c r="D75" s="6">
        <v>1.8079999999999999E-2</v>
      </c>
    </row>
  </sheetData>
  <mergeCells count="50">
    <mergeCell ref="BI4:BI5"/>
    <mergeCell ref="BJ4:BJ5"/>
    <mergeCell ref="W4:W5"/>
    <mergeCell ref="Y4:Y5"/>
    <mergeCell ref="Z4:Z5"/>
    <mergeCell ref="B23:E23"/>
    <mergeCell ref="AC4:AC5"/>
    <mergeCell ref="AB4:AB5"/>
    <mergeCell ref="AE4:AE5"/>
    <mergeCell ref="AF4:AF5"/>
    <mergeCell ref="AH4:AH5"/>
    <mergeCell ref="AI4:AI5"/>
    <mergeCell ref="AR4:AR5"/>
    <mergeCell ref="AT4:AT5"/>
    <mergeCell ref="AU4:AU5"/>
    <mergeCell ref="AW4:AW5"/>
    <mergeCell ref="AX4:AX5"/>
    <mergeCell ref="BL4:BL5"/>
    <mergeCell ref="B9:E9"/>
    <mergeCell ref="B16:E16"/>
    <mergeCell ref="J4:J5"/>
    <mergeCell ref="M4:M5"/>
    <mergeCell ref="P4:P5"/>
    <mergeCell ref="B4:B5"/>
    <mergeCell ref="C4:C5"/>
    <mergeCell ref="D4:D5"/>
    <mergeCell ref="E4:E5"/>
    <mergeCell ref="G4:G5"/>
    <mergeCell ref="H4:H5"/>
    <mergeCell ref="K4:K5"/>
    <mergeCell ref="N4:N5"/>
    <mergeCell ref="V4:V5"/>
    <mergeCell ref="AQ4:AQ5"/>
    <mergeCell ref="AO4:AO5"/>
    <mergeCell ref="B37:E37"/>
    <mergeCell ref="S4:S5"/>
    <mergeCell ref="T4:T5"/>
    <mergeCell ref="Q4:Q5"/>
    <mergeCell ref="B30:E30"/>
    <mergeCell ref="B51:E51"/>
    <mergeCell ref="B44:E44"/>
    <mergeCell ref="AK4:AK5"/>
    <mergeCell ref="AL4:AL5"/>
    <mergeCell ref="AN4:AN5"/>
    <mergeCell ref="BF4:BF5"/>
    <mergeCell ref="BG4:BG5"/>
    <mergeCell ref="AZ4:AZ5"/>
    <mergeCell ref="BA4:BA5"/>
    <mergeCell ref="BC4:BC5"/>
    <mergeCell ref="BD4:BD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KF-MARION</dc:creator>
  <cp:lastModifiedBy>Ines Dubois</cp:lastModifiedBy>
  <dcterms:created xsi:type="dcterms:W3CDTF">2022-04-27T12:44:17Z</dcterms:created>
  <dcterms:modified xsi:type="dcterms:W3CDTF">2025-06-04T07:29:31Z</dcterms:modified>
</cp:coreProperties>
</file>