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CF895D66-A23A-4FFF-9931-326D8042BF53}"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65" i="1" l="1"/>
  <c r="AS65" i="1" s="1"/>
  <c r="AQ65" i="1"/>
  <c r="AP65" i="1"/>
  <c r="AN65" i="1"/>
  <c r="AO65" i="1" s="1"/>
  <c r="AI65" i="1"/>
  <c r="AK65" i="1" s="1"/>
  <c r="AL65" i="1" s="1"/>
  <c r="AH65" i="1"/>
  <c r="AJ65" i="1" s="1"/>
  <c r="AF65" i="1"/>
  <c r="AE65" i="1"/>
  <c r="AO64" i="1"/>
  <c r="AN64" i="1"/>
  <c r="AP64" i="1" s="1"/>
  <c r="AI64" i="1"/>
  <c r="AK64" i="1" s="1"/>
  <c r="AH64" i="1"/>
  <c r="AJ64" i="1" s="1"/>
  <c r="AF64" i="1"/>
  <c r="AE64" i="1"/>
  <c r="AO63" i="1"/>
  <c r="AN63" i="1"/>
  <c r="AP63" i="1" s="1"/>
  <c r="AK63" i="1"/>
  <c r="AL63" i="1" s="1"/>
  <c r="AJ63" i="1"/>
  <c r="AI63" i="1"/>
  <c r="AH63" i="1"/>
  <c r="AF63" i="1"/>
  <c r="AE63" i="1"/>
  <c r="AP62" i="1"/>
  <c r="AQ62" i="1" s="1"/>
  <c r="AO62" i="1"/>
  <c r="AN62" i="1"/>
  <c r="AI62" i="1"/>
  <c r="AH62" i="1"/>
  <c r="AJ62" i="1" s="1"/>
  <c r="AF62" i="1"/>
  <c r="AR62" i="1" s="1"/>
  <c r="AE62" i="1"/>
  <c r="AN61" i="1"/>
  <c r="AO61" i="1" s="1"/>
  <c r="AK61" i="1"/>
  <c r="AI61" i="1"/>
  <c r="AH61" i="1"/>
  <c r="AJ61" i="1" s="1"/>
  <c r="AL61" i="1" s="1"/>
  <c r="AF61" i="1"/>
  <c r="AE61" i="1"/>
  <c r="AN60" i="1"/>
  <c r="AP60" i="1" s="1"/>
  <c r="AJ60" i="1"/>
  <c r="AI60" i="1"/>
  <c r="AK60" i="1" s="1"/>
  <c r="AL60" i="1" s="1"/>
  <c r="AH60" i="1"/>
  <c r="AF60" i="1"/>
  <c r="AE60" i="1"/>
  <c r="AP59" i="1"/>
  <c r="AQ59" i="1" s="1"/>
  <c r="AO59" i="1"/>
  <c r="AN59" i="1"/>
  <c r="AI59" i="1"/>
  <c r="AK59" i="1" s="1"/>
  <c r="AL59" i="1" s="1"/>
  <c r="AH59" i="1"/>
  <c r="AF59" i="1"/>
  <c r="AJ59" i="1" s="1"/>
  <c r="AE59" i="1"/>
  <c r="AP56" i="1"/>
  <c r="AQ56" i="1" s="1"/>
  <c r="AO56" i="1"/>
  <c r="AN56" i="1"/>
  <c r="AK56" i="1"/>
  <c r="AI56" i="1"/>
  <c r="AH56" i="1"/>
  <c r="AF56" i="1"/>
  <c r="AR56" i="1" s="1"/>
  <c r="AE56" i="1"/>
  <c r="AJ56" i="1" s="1"/>
  <c r="AP55" i="1"/>
  <c r="AO55" i="1"/>
  <c r="AN55" i="1"/>
  <c r="AI55" i="1"/>
  <c r="AH55" i="1"/>
  <c r="AJ55" i="1" s="1"/>
  <c r="AF55" i="1"/>
  <c r="AK55" i="1" s="1"/>
  <c r="AL55" i="1" s="1"/>
  <c r="AE55" i="1"/>
  <c r="AN54" i="1"/>
  <c r="AP54" i="1" s="1"/>
  <c r="AI54" i="1"/>
  <c r="AK54" i="1" s="1"/>
  <c r="AH54" i="1"/>
  <c r="AJ54" i="1" s="1"/>
  <c r="AF54" i="1"/>
  <c r="AE54" i="1"/>
  <c r="AN53" i="1"/>
  <c r="AP53" i="1" s="1"/>
  <c r="AJ53" i="1"/>
  <c r="AI53" i="1"/>
  <c r="AK53" i="1" s="1"/>
  <c r="AL53" i="1" s="1"/>
  <c r="AH53" i="1"/>
  <c r="AF53" i="1"/>
  <c r="AE53" i="1"/>
  <c r="AP52" i="1"/>
  <c r="AQ52" i="1" s="1"/>
  <c r="AO52" i="1"/>
  <c r="AN52" i="1"/>
  <c r="AI52" i="1"/>
  <c r="AH52" i="1"/>
  <c r="AF52" i="1"/>
  <c r="AJ52" i="1" s="1"/>
  <c r="AE52" i="1"/>
  <c r="AP51" i="1"/>
  <c r="AQ51" i="1" s="1"/>
  <c r="AO51" i="1"/>
  <c r="AN51" i="1"/>
  <c r="AK51" i="1"/>
  <c r="AL51" i="1" s="1"/>
  <c r="AI51" i="1"/>
  <c r="AH51" i="1"/>
  <c r="AJ51" i="1" s="1"/>
  <c r="AF51" i="1"/>
  <c r="AR51" i="1" s="1"/>
  <c r="AE51" i="1"/>
  <c r="AN50" i="1"/>
  <c r="AP50" i="1" s="1"/>
  <c r="AI50" i="1"/>
  <c r="AK50" i="1" s="1"/>
  <c r="AL50" i="1" s="1"/>
  <c r="AH50" i="1"/>
  <c r="AJ50" i="1" s="1"/>
  <c r="AF50" i="1"/>
  <c r="AE50" i="1"/>
  <c r="AN49" i="1"/>
  <c r="AO49" i="1" s="1"/>
  <c r="AI49" i="1"/>
  <c r="AK49" i="1" s="1"/>
  <c r="AL49" i="1" s="1"/>
  <c r="AH49" i="1"/>
  <c r="AF49" i="1"/>
  <c r="AE49" i="1"/>
  <c r="AJ49" i="1" s="1"/>
  <c r="AP48" i="1"/>
  <c r="AQ48" i="1" s="1"/>
  <c r="AO48" i="1"/>
  <c r="AN48" i="1"/>
  <c r="AK48" i="1"/>
  <c r="AL48" i="1" s="1"/>
  <c r="AJ48" i="1"/>
  <c r="AI48" i="1"/>
  <c r="AH48" i="1"/>
  <c r="AF48" i="1"/>
  <c r="AR48" i="1" s="1"/>
  <c r="AE48" i="1"/>
  <c r="AP47" i="1"/>
  <c r="AQ47" i="1" s="1"/>
  <c r="AO47" i="1"/>
  <c r="AN47" i="1"/>
  <c r="AI47" i="1"/>
  <c r="AH47" i="1"/>
  <c r="AJ47" i="1" s="1"/>
  <c r="AF47" i="1"/>
  <c r="AK47" i="1" s="1"/>
  <c r="AL47" i="1" s="1"/>
  <c r="AE47" i="1"/>
  <c r="AN46" i="1"/>
  <c r="AP46" i="1" s="1"/>
  <c r="AI46" i="1"/>
  <c r="AK46" i="1" s="1"/>
  <c r="AH46" i="1"/>
  <c r="AJ46" i="1" s="1"/>
  <c r="AF46" i="1"/>
  <c r="AE46" i="1"/>
  <c r="AN45" i="1"/>
  <c r="AP45" i="1" s="1"/>
  <c r="AJ45" i="1"/>
  <c r="AI45" i="1"/>
  <c r="AK45" i="1" s="1"/>
  <c r="AL45" i="1" s="1"/>
  <c r="AH45" i="1"/>
  <c r="AF45" i="1"/>
  <c r="AE45" i="1"/>
  <c r="AP44" i="1"/>
  <c r="AQ44" i="1" s="1"/>
  <c r="AO44" i="1"/>
  <c r="AN44" i="1"/>
  <c r="AI44" i="1"/>
  <c r="AH44" i="1"/>
  <c r="AF44" i="1"/>
  <c r="AJ44" i="1" s="1"/>
  <c r="AE44" i="1"/>
  <c r="AP41" i="1"/>
  <c r="AQ41" i="1" s="1"/>
  <c r="AN41" i="1"/>
  <c r="AO41" i="1" s="1"/>
  <c r="AK41" i="1"/>
  <c r="AL41" i="1" s="1"/>
  <c r="AI41" i="1"/>
  <c r="AH41" i="1"/>
  <c r="AJ41" i="1" s="1"/>
  <c r="AF41" i="1"/>
  <c r="AR41" i="1" s="1"/>
  <c r="AE41" i="1"/>
  <c r="AN40" i="1"/>
  <c r="AP40" i="1" s="1"/>
  <c r="AQ40" i="1" s="1"/>
  <c r="AI40" i="1"/>
  <c r="AK40" i="1" s="1"/>
  <c r="AH40" i="1"/>
  <c r="AJ40" i="1" s="1"/>
  <c r="AF40" i="1"/>
  <c r="AR40" i="1" s="1"/>
  <c r="AS40" i="1" s="1"/>
  <c r="AE40" i="1"/>
  <c r="AN39" i="1"/>
  <c r="AP39" i="1" s="1"/>
  <c r="AI39" i="1"/>
  <c r="AK39" i="1" s="1"/>
  <c r="AL39" i="1" s="1"/>
  <c r="AH39" i="1"/>
  <c r="AF39" i="1"/>
  <c r="AJ39" i="1" s="1"/>
  <c r="AE39" i="1"/>
  <c r="AP38" i="1"/>
  <c r="AQ38" i="1" s="1"/>
  <c r="AO38" i="1"/>
  <c r="AN38" i="1"/>
  <c r="AJ38" i="1"/>
  <c r="AI38" i="1"/>
  <c r="AK38" i="1" s="1"/>
  <c r="AL38" i="1" s="1"/>
  <c r="AH38" i="1"/>
  <c r="AF38" i="1"/>
  <c r="AR38" i="1" s="1"/>
  <c r="AE38" i="1"/>
  <c r="AP37" i="1"/>
  <c r="AQ37" i="1" s="1"/>
  <c r="AO37" i="1"/>
  <c r="AN37" i="1"/>
  <c r="AI37" i="1"/>
  <c r="AH37" i="1"/>
  <c r="AJ37" i="1" s="1"/>
  <c r="AF37" i="1"/>
  <c r="AK37" i="1" s="1"/>
  <c r="AL37" i="1" s="1"/>
  <c r="AE37" i="1"/>
  <c r="AQ36" i="1"/>
  <c r="AP36" i="1"/>
  <c r="AO36" i="1"/>
  <c r="AN36" i="1"/>
  <c r="AI36" i="1"/>
  <c r="AK36" i="1" s="1"/>
  <c r="AH36" i="1"/>
  <c r="AJ36" i="1" s="1"/>
  <c r="AF36" i="1"/>
  <c r="AR36" i="1" s="1"/>
  <c r="AS36" i="1" s="1"/>
  <c r="AE36" i="1"/>
  <c r="AN35" i="1"/>
  <c r="AP35" i="1" s="1"/>
  <c r="AI35" i="1"/>
  <c r="AK35" i="1" s="1"/>
  <c r="AH35" i="1"/>
  <c r="AJ35" i="1" s="1"/>
  <c r="AF35" i="1"/>
  <c r="AE35" i="1"/>
  <c r="AP32" i="1"/>
  <c r="AQ32" i="1" s="1"/>
  <c r="AO32" i="1"/>
  <c r="AN32" i="1"/>
  <c r="AK32" i="1"/>
  <c r="AI32" i="1"/>
  <c r="AH32" i="1"/>
  <c r="AF32" i="1"/>
  <c r="AR32" i="1" s="1"/>
  <c r="AE32" i="1"/>
  <c r="AJ32" i="1" s="1"/>
  <c r="AQ31" i="1"/>
  <c r="AP31" i="1"/>
  <c r="AO31" i="1"/>
  <c r="AN31" i="1"/>
  <c r="AI31" i="1"/>
  <c r="AH31" i="1"/>
  <c r="AJ31" i="1" s="1"/>
  <c r="AF31" i="1"/>
  <c r="AK31" i="1" s="1"/>
  <c r="AL31" i="1" s="1"/>
  <c r="AE31" i="1"/>
  <c r="AN30" i="1"/>
  <c r="AP30" i="1" s="1"/>
  <c r="AI30" i="1"/>
  <c r="AK30" i="1" s="1"/>
  <c r="AH30" i="1"/>
  <c r="AJ30" i="1" s="1"/>
  <c r="AF30" i="1"/>
  <c r="AE30" i="1"/>
  <c r="AN29" i="1"/>
  <c r="AP29" i="1" s="1"/>
  <c r="AJ29" i="1"/>
  <c r="AI29" i="1"/>
  <c r="AK29" i="1" s="1"/>
  <c r="AL29" i="1" s="1"/>
  <c r="AH29" i="1"/>
  <c r="AF29" i="1"/>
  <c r="AE29" i="1"/>
  <c r="AP28" i="1"/>
  <c r="AQ28" i="1" s="1"/>
  <c r="AO28" i="1"/>
  <c r="AN28" i="1"/>
  <c r="AI28" i="1"/>
  <c r="AH28" i="1"/>
  <c r="AF28" i="1"/>
  <c r="AK28" i="1" s="1"/>
  <c r="AE28" i="1"/>
  <c r="AP27" i="1"/>
  <c r="AQ27" i="1" s="1"/>
  <c r="AO27" i="1"/>
  <c r="AN27" i="1"/>
  <c r="AK27" i="1"/>
  <c r="AI27" i="1"/>
  <c r="AH27" i="1"/>
  <c r="AJ27" i="1" s="1"/>
  <c r="AL27" i="1" s="1"/>
  <c r="AF27" i="1"/>
  <c r="AR27" i="1" s="1"/>
  <c r="AS27" i="1" s="1"/>
  <c r="AE27" i="1"/>
  <c r="AN26" i="1"/>
  <c r="AP26" i="1" s="1"/>
  <c r="AI26" i="1"/>
  <c r="AK26" i="1" s="1"/>
  <c r="AH26" i="1"/>
  <c r="AJ26" i="1" s="1"/>
  <c r="AF26" i="1"/>
  <c r="AE26" i="1"/>
  <c r="AO25" i="1"/>
  <c r="AN25" i="1"/>
  <c r="AP25" i="1" s="1"/>
  <c r="AI25" i="1"/>
  <c r="AK25" i="1" s="1"/>
  <c r="AH25" i="1"/>
  <c r="AF25" i="1"/>
  <c r="AE25" i="1"/>
  <c r="AJ25" i="1" s="1"/>
  <c r="AP24" i="1"/>
  <c r="AQ24" i="1" s="1"/>
  <c r="AO24" i="1"/>
  <c r="AN24" i="1"/>
  <c r="AK24" i="1"/>
  <c r="AL24" i="1" s="1"/>
  <c r="AI24" i="1"/>
  <c r="AH24" i="1"/>
  <c r="AF24" i="1"/>
  <c r="AR24" i="1" s="1"/>
  <c r="AE24" i="1"/>
  <c r="AJ24" i="1" s="1"/>
  <c r="AQ23" i="1"/>
  <c r="AP23" i="1"/>
  <c r="AO23" i="1"/>
  <c r="AN23" i="1"/>
  <c r="AI23" i="1"/>
  <c r="AH23" i="1"/>
  <c r="AJ23" i="1" s="1"/>
  <c r="AF23" i="1"/>
  <c r="AK23" i="1" s="1"/>
  <c r="AE23" i="1"/>
  <c r="AN22" i="1"/>
  <c r="AP22" i="1" s="1"/>
  <c r="AI22" i="1"/>
  <c r="AK22" i="1" s="1"/>
  <c r="AH22" i="1"/>
  <c r="AJ22" i="1" s="1"/>
  <c r="AF22" i="1"/>
  <c r="AE22" i="1"/>
  <c r="AN21" i="1"/>
  <c r="AP21" i="1" s="1"/>
  <c r="AJ21" i="1"/>
  <c r="AI21" i="1"/>
  <c r="AK21" i="1" s="1"/>
  <c r="AL21" i="1" s="1"/>
  <c r="AH21" i="1"/>
  <c r="AF21" i="1"/>
  <c r="AE21" i="1"/>
  <c r="AP20" i="1"/>
  <c r="AQ20" i="1" s="1"/>
  <c r="AO20" i="1"/>
  <c r="AN20" i="1"/>
  <c r="AI20" i="1"/>
  <c r="AH20" i="1"/>
  <c r="AF20" i="1"/>
  <c r="AK20" i="1" s="1"/>
  <c r="AE20" i="1"/>
  <c r="AP19" i="1"/>
  <c r="AQ19" i="1" s="1"/>
  <c r="AO19" i="1"/>
  <c r="AN19" i="1"/>
  <c r="AK19" i="1"/>
  <c r="AI19" i="1"/>
  <c r="AH19" i="1"/>
  <c r="AJ19" i="1" s="1"/>
  <c r="AL19" i="1" s="1"/>
  <c r="AF19" i="1"/>
  <c r="AR19" i="1" s="1"/>
  <c r="AE19" i="1"/>
  <c r="AN18" i="1"/>
  <c r="AP18" i="1" s="1"/>
  <c r="AI18" i="1"/>
  <c r="AK18" i="1" s="1"/>
  <c r="AL18" i="1" s="1"/>
  <c r="AH18" i="1"/>
  <c r="AJ18" i="1" s="1"/>
  <c r="AF18" i="1"/>
  <c r="AE18" i="1"/>
  <c r="AO17" i="1"/>
  <c r="AN17" i="1"/>
  <c r="AP17" i="1" s="1"/>
  <c r="AI17" i="1"/>
  <c r="AK17" i="1" s="1"/>
  <c r="AL17" i="1" s="1"/>
  <c r="AH17" i="1"/>
  <c r="AF17" i="1"/>
  <c r="AE17" i="1"/>
  <c r="AJ17" i="1" s="1"/>
  <c r="AP16" i="1"/>
  <c r="AQ16" i="1" s="1"/>
  <c r="AO16" i="1"/>
  <c r="AN16" i="1"/>
  <c r="AK16" i="1"/>
  <c r="AL16" i="1" s="1"/>
  <c r="AJ16" i="1"/>
  <c r="AI16" i="1"/>
  <c r="AH16" i="1"/>
  <c r="AF16" i="1"/>
  <c r="AR16" i="1" s="1"/>
  <c r="AE16" i="1"/>
  <c r="AP15" i="1"/>
  <c r="AQ15" i="1" s="1"/>
  <c r="AN15" i="1"/>
  <c r="AO15" i="1" s="1"/>
  <c r="AI15" i="1"/>
  <c r="AH15" i="1"/>
  <c r="AJ15" i="1" s="1"/>
  <c r="AF15" i="1"/>
  <c r="AK15" i="1" s="1"/>
  <c r="AL15" i="1" s="1"/>
  <c r="AE15" i="1"/>
  <c r="AN14" i="1"/>
  <c r="AP14" i="1" s="1"/>
  <c r="AI14" i="1"/>
  <c r="AK14" i="1" s="1"/>
  <c r="AL14" i="1" s="1"/>
  <c r="AH14" i="1"/>
  <c r="AJ14" i="1" s="1"/>
  <c r="AF14" i="1"/>
  <c r="AE14" i="1"/>
  <c r="AN13" i="1"/>
  <c r="AP13" i="1" s="1"/>
  <c r="AJ13" i="1"/>
  <c r="AI13" i="1"/>
  <c r="AK13" i="1" s="1"/>
  <c r="AL13" i="1" s="1"/>
  <c r="AH13" i="1"/>
  <c r="AF13" i="1"/>
  <c r="AE13" i="1"/>
  <c r="AP12" i="1"/>
  <c r="AQ12" i="1" s="1"/>
  <c r="AO12" i="1"/>
  <c r="AN12" i="1"/>
  <c r="AI12" i="1"/>
  <c r="AH12" i="1"/>
  <c r="AF12" i="1"/>
  <c r="AK12" i="1" s="1"/>
  <c r="AE12" i="1"/>
  <c r="AP11" i="1"/>
  <c r="AQ11" i="1" s="1"/>
  <c r="AO11" i="1"/>
  <c r="AN11" i="1"/>
  <c r="AK11" i="1"/>
  <c r="AI11" i="1"/>
  <c r="AH11" i="1"/>
  <c r="AJ11" i="1" s="1"/>
  <c r="AF11" i="1"/>
  <c r="AR11" i="1" s="1"/>
  <c r="AE11" i="1"/>
  <c r="AN10" i="1"/>
  <c r="AP10" i="1" s="1"/>
  <c r="AI10" i="1"/>
  <c r="AK10" i="1" s="1"/>
  <c r="AL10" i="1" s="1"/>
  <c r="AH10" i="1"/>
  <c r="AJ10" i="1" s="1"/>
  <c r="AF10" i="1"/>
  <c r="AE10" i="1"/>
  <c r="AI2" i="1"/>
  <c r="AR63" i="1" l="1"/>
  <c r="AS63" i="1" s="1"/>
  <c r="AQ63" i="1"/>
  <c r="AR60" i="1"/>
  <c r="AQ60" i="1"/>
  <c r="AS62" i="1"/>
  <c r="AL64" i="1"/>
  <c r="AR64" i="1"/>
  <c r="AQ64" i="1"/>
  <c r="AR59" i="1"/>
  <c r="AS59" i="1" s="1"/>
  <c r="AP61" i="1"/>
  <c r="AQ61" i="1" s="1"/>
  <c r="AO60" i="1"/>
  <c r="AK62" i="1"/>
  <c r="AL62" i="1" s="1"/>
  <c r="AQ50" i="1"/>
  <c r="AR50" i="1"/>
  <c r="AS50" i="1" s="1"/>
  <c r="AQ45" i="1"/>
  <c r="AR45" i="1"/>
  <c r="AL54" i="1"/>
  <c r="AS51" i="1"/>
  <c r="AR54" i="1"/>
  <c r="AQ54" i="1"/>
  <c r="AS56" i="1"/>
  <c r="AQ46" i="1"/>
  <c r="AR46" i="1"/>
  <c r="AL56" i="1"/>
  <c r="AL46" i="1"/>
  <c r="AR53" i="1"/>
  <c r="AQ53" i="1"/>
  <c r="AS48" i="1"/>
  <c r="AO46" i="1"/>
  <c r="AR47" i="1"/>
  <c r="AS47" i="1" s="1"/>
  <c r="AP49" i="1"/>
  <c r="AO54" i="1"/>
  <c r="AR55" i="1"/>
  <c r="AS55" i="1" s="1"/>
  <c r="AQ55" i="1"/>
  <c r="AR44" i="1"/>
  <c r="AS44" i="1" s="1"/>
  <c r="AR52" i="1"/>
  <c r="AS52" i="1" s="1"/>
  <c r="AK44" i="1"/>
  <c r="AL44" i="1" s="1"/>
  <c r="AO45" i="1"/>
  <c r="AK52" i="1"/>
  <c r="AL52" i="1" s="1"/>
  <c r="AO53" i="1"/>
  <c r="AO50" i="1"/>
  <c r="AL35" i="1"/>
  <c r="AQ35" i="1"/>
  <c r="AR35" i="1"/>
  <c r="AS35" i="1" s="1"/>
  <c r="AL40" i="1"/>
  <c r="AS38" i="1"/>
  <c r="AL36" i="1"/>
  <c r="AR39" i="1"/>
  <c r="AQ39" i="1"/>
  <c r="AS41" i="1"/>
  <c r="AO39" i="1"/>
  <c r="AR37" i="1"/>
  <c r="AS37" i="1" s="1"/>
  <c r="AO35" i="1"/>
  <c r="AO40" i="1"/>
  <c r="AQ18" i="1"/>
  <c r="AR18" i="1"/>
  <c r="AS18" i="1" s="1"/>
  <c r="AL11" i="1"/>
  <c r="AR13" i="1"/>
  <c r="AQ13" i="1"/>
  <c r="AL22" i="1"/>
  <c r="AS32" i="1"/>
  <c r="AR25" i="1"/>
  <c r="AQ25" i="1"/>
  <c r="AR17" i="1"/>
  <c r="AQ17" i="1"/>
  <c r="AS19" i="1"/>
  <c r="AR22" i="1"/>
  <c r="AQ22" i="1"/>
  <c r="AR29" i="1"/>
  <c r="AQ29" i="1"/>
  <c r="AL28" i="1"/>
  <c r="AL23" i="1"/>
  <c r="AS24" i="1"/>
  <c r="AL26" i="1"/>
  <c r="AL32" i="1"/>
  <c r="AR21" i="1"/>
  <c r="AQ21" i="1"/>
  <c r="AQ26" i="1"/>
  <c r="AR26" i="1"/>
  <c r="AS26" i="1" s="1"/>
  <c r="AR30" i="1"/>
  <c r="AS30" i="1" s="1"/>
  <c r="AQ30" i="1"/>
  <c r="AS11" i="1"/>
  <c r="AR14" i="1"/>
  <c r="AQ14" i="1"/>
  <c r="AS16" i="1"/>
  <c r="AL25" i="1"/>
  <c r="AL30" i="1"/>
  <c r="AO14" i="1"/>
  <c r="AR15" i="1"/>
  <c r="AS15" i="1" s="1"/>
  <c r="AO22" i="1"/>
  <c r="AR23" i="1"/>
  <c r="AS23" i="1" s="1"/>
  <c r="AO30" i="1"/>
  <c r="AR31" i="1"/>
  <c r="AS31" i="1" s="1"/>
  <c r="AR12" i="1"/>
  <c r="AS12" i="1" s="1"/>
  <c r="AR20" i="1"/>
  <c r="AS20" i="1" s="1"/>
  <c r="AR28" i="1"/>
  <c r="AS28" i="1" s="1"/>
  <c r="AJ20" i="1"/>
  <c r="AL20" i="1" s="1"/>
  <c r="AJ28" i="1"/>
  <c r="AJ12" i="1"/>
  <c r="AL12" i="1" s="1"/>
  <c r="AO13" i="1"/>
  <c r="AO21" i="1"/>
  <c r="AO29" i="1"/>
  <c r="AO18" i="1"/>
  <c r="AO26" i="1"/>
  <c r="AR10" i="1"/>
  <c r="AS10" i="1" s="1"/>
  <c r="AQ10" i="1"/>
  <c r="AO10" i="1"/>
  <c r="AR61" i="1" l="1"/>
  <c r="AS61" i="1" s="1"/>
  <c r="AS64" i="1"/>
  <c r="AS60" i="1"/>
  <c r="AS54" i="1"/>
  <c r="AS53" i="1"/>
  <c r="AS45" i="1"/>
  <c r="AR49" i="1"/>
  <c r="AQ49" i="1"/>
  <c r="AS46" i="1"/>
  <c r="AS39" i="1"/>
  <c r="AS17" i="1"/>
  <c r="AS25" i="1"/>
  <c r="AS14" i="1"/>
  <c r="AS21" i="1"/>
  <c r="AS29" i="1"/>
  <c r="AS22" i="1"/>
  <c r="AS13" i="1"/>
  <c r="AS49" i="1" l="1"/>
</calcChain>
</file>

<file path=xl/sharedStrings.xml><?xml version="1.0" encoding="utf-8"?>
<sst xmlns="http://schemas.openxmlformats.org/spreadsheetml/2006/main" count="603" uniqueCount="100">
  <si>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</si>
  <si>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</si>
  <si>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</si>
  <si>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</si>
  <si>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</si>
  <si>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</si>
  <si>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</si>
  <si>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</si>
  <si>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</si>
  <si>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</si>
  <si>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</si>
  <si>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</si>
  <si>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</si>
  <si>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</si>
  <si>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</si>
  <si>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</si>
  <si>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</si>
  <si>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</si>
  <si>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</si>
  <si>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</si>
  <si>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</si>
  <si>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</si>
  <si>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31/12/2021</t>
  </si>
  <si>
    <t>Calculation Date: 26/01/2022 12:31:40</t>
  </si>
  <si>
    <t>2022-T1</t>
  </si>
  <si>
    <t>817-D</t>
  </si>
  <si>
    <t>New Hedge</t>
  </si>
  <si>
    <t>CIC</t>
  </si>
  <si>
    <t>SELL</t>
  </si>
  <si>
    <t>FORWARD</t>
  </si>
  <si>
    <t>EUR</t>
  </si>
  <si>
    <t>USD</t>
  </si>
  <si>
    <t>EURUSD</t>
  </si>
  <si>
    <t>BUY</t>
  </si>
  <si>
    <t>818-D</t>
  </si>
  <si>
    <t>847-D</t>
  </si>
  <si>
    <t>819-D</t>
  </si>
  <si>
    <t>848-D</t>
  </si>
  <si>
    <t>820-D</t>
  </si>
  <si>
    <t>849-D</t>
  </si>
  <si>
    <t>821-D</t>
  </si>
  <si>
    <t>850-D</t>
  </si>
  <si>
    <t>822-D</t>
  </si>
  <si>
    <t>851-D</t>
  </si>
  <si>
    <t>823-D</t>
  </si>
  <si>
    <t>852-D</t>
  </si>
  <si>
    <t>824-D</t>
  </si>
  <si>
    <t>853-D</t>
  </si>
  <si>
    <t>825-D</t>
  </si>
  <si>
    <t>854-D</t>
  </si>
  <si>
    <t>826-D</t>
  </si>
  <si>
    <t>855-D</t>
  </si>
  <si>
    <t>827-D</t>
  </si>
  <si>
    <t>856-D</t>
  </si>
  <si>
    <t>828-D</t>
  </si>
  <si>
    <t>829-D</t>
  </si>
  <si>
    <t>2022-T2</t>
  </si>
  <si>
    <t>830-D</t>
  </si>
  <si>
    <t>831-D</t>
  </si>
  <si>
    <t>832-D</t>
  </si>
  <si>
    <t>833-D</t>
  </si>
  <si>
    <t>834-D</t>
  </si>
  <si>
    <t>835-D</t>
  </si>
  <si>
    <t>836-D</t>
  </si>
  <si>
    <t>2022-T3</t>
  </si>
  <si>
    <t>837-D</t>
  </si>
  <si>
    <t>838-D</t>
  </si>
  <si>
    <t>839-D</t>
  </si>
  <si>
    <t>840-D</t>
  </si>
  <si>
    <t>841-D</t>
  </si>
  <si>
    <t>842-D</t>
  </si>
  <si>
    <t>843-D</t>
  </si>
  <si>
    <t>844-D</t>
  </si>
  <si>
    <t>845-D</t>
  </si>
  <si>
    <t>846-D</t>
  </si>
  <si>
    <t>857-D</t>
  </si>
  <si>
    <t>858-D</t>
  </si>
  <si>
    <t>859-D</t>
  </si>
  <si>
    <t>2022-T4</t>
  </si>
  <si>
    <t>860-D</t>
  </si>
  <si>
    <t>861-D</t>
  </si>
  <si>
    <t>862-D</t>
  </si>
  <si>
    <t>863-D</t>
  </si>
  <si>
    <t>864-D</t>
  </si>
  <si>
    <t>865-D</t>
  </si>
  <si>
    <t>866-D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</si>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</sst>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3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58" fillId="27" borderId="0" xfId="0" applyFont="1" applyFill="1"/>
    <xf numFmtId="170" fontId="58" fillId="0" borderId="0" xfId="0" applyNumberFormat="1" applyFont="1"/>
    <xf numFmtId="170" fontId="58" fillId="30" borderId="0" xfId="0" applyNumberFormat="1" applyFont="1" applyFill="1"/>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60" fillId="32" borderId="13" xfId="0" applyFont="1" applyFill="1" applyBorder="1" applyAlignment="1">
      <alignment horizontal="center" vertical="center" wrapText="1"/>
    </xf>
    <xf numFmtId="0" fontId="60" fillId="32" borderId="16"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20">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30</xdr:col>
      <xdr:colOff>85725</xdr:colOff>
      <xdr:row>0</xdr:row>
      <xdr:rowOff>209550</xdr:rowOff>
    </xdr:from>
    <xdr:to>
      <xdr:col>35</xdr:col>
      <xdr:colOff>578225</xdr:colOff>
      <xdr:row>2</xdr:row>
      <xdr:rowOff>190500</xdr:rowOff>
    </xdr:to>
    <xdr:pic>
      <xdr:nvPicPr>
        <xdr:cNvPr id="3" name="Picture 1" descr="kerius-logo-text">
          <a:extLst>
            <a:ext uri="{FF2B5EF4-FFF2-40B4-BE49-F238E27FC236}">
              <a16:creationId xmlns:a16="http://schemas.microsoft.com/office/drawing/2014/main" id="{D1CA3E6E-9233-4B09-9B15-853430A8F2F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040350" y="209550"/>
          <a:ext cx="35405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45"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H2" s="115" t="s">
        <v>88</v>
      </c>
      <c r="AI2" s="116">
        <f>-AI3</f>
        <v>-0.3</v>
      </c>
    </row>
    <row r="3" spans="1:45"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H3" s="115" t="s">
        <v>89</v>
      </c>
      <c r="AI3" s="117">
        <v>0.3</v>
      </c>
    </row>
    <row r="4" spans="1:45"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45"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45" s="14" customFormat="1" ht="15.75" x14ac:dyDescent="0.25">
      <c r="A6" s="101" t="s">
        <v>0</v>
      </c>
      <c r="B6" s="104" t="s">
        <v>1</v>
      </c>
      <c r="C6" s="104" t="s">
        <v>2</v>
      </c>
      <c r="D6" s="104" t="s">
        <v>3</v>
      </c>
      <c r="E6" s="95" t="s">
        <v>4</v>
      </c>
      <c r="F6" s="95" t="s">
        <v>5</v>
      </c>
      <c r="G6" s="95" t="s">
        <v>6</v>
      </c>
      <c r="H6" s="89" t="s">
        <v>7</v>
      </c>
      <c r="I6" s="98" t="s">
        <v>8</v>
      </c>
      <c r="J6" s="89" t="s">
        <v>9</v>
      </c>
      <c r="K6" s="90"/>
      <c r="L6" s="89" t="s">
        <v>7</v>
      </c>
      <c r="M6" s="98" t="s">
        <v>8</v>
      </c>
      <c r="N6" s="89" t="s">
        <v>10</v>
      </c>
      <c r="O6" s="90"/>
      <c r="P6" s="98" t="s">
        <v>20</v>
      </c>
      <c r="Q6" s="89" t="s">
        <v>11</v>
      </c>
      <c r="R6" s="90"/>
      <c r="S6" s="89" t="s">
        <v>19</v>
      </c>
      <c r="T6" s="90"/>
      <c r="U6" s="45"/>
      <c r="V6" s="105" t="s">
        <v>12</v>
      </c>
      <c r="W6" s="106"/>
      <c r="X6" s="106"/>
      <c r="Y6" s="106"/>
      <c r="Z6" s="106"/>
      <c r="AA6" s="107"/>
      <c r="AC6" s="104" t="s">
        <v>18</v>
      </c>
      <c r="AE6" s="118">
        <v>44561</v>
      </c>
      <c r="AF6" s="119"/>
      <c r="AG6" s="7"/>
      <c r="AH6" s="120" t="s">
        <v>90</v>
      </c>
      <c r="AI6" s="121"/>
      <c r="AJ6" s="121"/>
      <c r="AK6" s="121"/>
      <c r="AL6" s="119"/>
      <c r="AM6" s="7"/>
      <c r="AN6" s="120" t="s">
        <v>91</v>
      </c>
      <c r="AO6" s="121"/>
      <c r="AP6" s="121"/>
      <c r="AQ6" s="121"/>
      <c r="AR6" s="121"/>
      <c r="AS6" s="119"/>
    </row>
    <row r="7" spans="1:45" s="14" customFormat="1" ht="15.75" x14ac:dyDescent="0.25">
      <c r="A7" s="102"/>
      <c r="B7" s="104"/>
      <c r="C7" s="104"/>
      <c r="D7" s="104"/>
      <c r="E7" s="96"/>
      <c r="F7" s="96"/>
      <c r="G7" s="96"/>
      <c r="H7" s="91"/>
      <c r="I7" s="99"/>
      <c r="J7" s="91"/>
      <c r="K7" s="92"/>
      <c r="L7" s="91"/>
      <c r="M7" s="99"/>
      <c r="N7" s="91"/>
      <c r="O7" s="92"/>
      <c r="P7" s="99"/>
      <c r="Q7" s="91"/>
      <c r="R7" s="92"/>
      <c r="S7" s="91"/>
      <c r="T7" s="92"/>
      <c r="U7" s="45"/>
      <c r="V7" s="108" t="s">
        <v>13</v>
      </c>
      <c r="W7" s="108" t="s">
        <v>14</v>
      </c>
      <c r="X7" s="105" t="s">
        <v>30</v>
      </c>
      <c r="Y7" s="106"/>
      <c r="Z7" s="106"/>
      <c r="AA7" s="107"/>
      <c r="AC7" s="104"/>
      <c r="AE7" s="122" t="s">
        <v>92</v>
      </c>
      <c r="AF7" s="122"/>
      <c r="AG7" s="7"/>
      <c r="AH7" s="122" t="s">
        <v>93</v>
      </c>
      <c r="AI7" s="122"/>
      <c r="AJ7" s="122" t="s">
        <v>94</v>
      </c>
      <c r="AK7" s="123"/>
      <c r="AL7" s="124" t="s">
        <v>95</v>
      </c>
      <c r="AM7" s="7"/>
      <c r="AN7" s="125" t="s">
        <v>96</v>
      </c>
      <c r="AO7" s="126"/>
      <c r="AP7" s="127"/>
      <c r="AQ7" s="122" t="s">
        <v>94</v>
      </c>
      <c r="AR7" s="123"/>
      <c r="AS7" s="124" t="s">
        <v>95</v>
      </c>
    </row>
    <row r="8" spans="1:45" s="14" customFormat="1" ht="22.5" x14ac:dyDescent="0.25">
      <c r="A8" s="103"/>
      <c r="B8" s="104"/>
      <c r="C8" s="104"/>
      <c r="D8" s="104"/>
      <c r="E8" s="97"/>
      <c r="F8" s="97"/>
      <c r="G8" s="97"/>
      <c r="H8" s="93"/>
      <c r="I8" s="100"/>
      <c r="J8" s="93"/>
      <c r="K8" s="94"/>
      <c r="L8" s="93"/>
      <c r="M8" s="100"/>
      <c r="N8" s="93"/>
      <c r="O8" s="94"/>
      <c r="P8" s="100"/>
      <c r="Q8" s="93"/>
      <c r="R8" s="94"/>
      <c r="S8" s="93"/>
      <c r="T8" s="94"/>
      <c r="U8" s="45"/>
      <c r="V8" s="109"/>
      <c r="W8" s="109"/>
      <c r="X8" s="110" t="s">
        <v>15</v>
      </c>
      <c r="Y8" s="111"/>
      <c r="Z8" s="44" t="s">
        <v>16</v>
      </c>
      <c r="AA8" s="44" t="s">
        <v>17</v>
      </c>
      <c r="AC8" s="104"/>
      <c r="AE8" s="128" t="s">
        <v>97</v>
      </c>
      <c r="AF8" s="128" t="s">
        <v>98</v>
      </c>
      <c r="AG8" s="7"/>
      <c r="AH8" s="128" t="s">
        <v>97</v>
      </c>
      <c r="AI8" s="128" t="s">
        <v>98</v>
      </c>
      <c r="AJ8" s="128" t="s">
        <v>97</v>
      </c>
      <c r="AK8" s="128" t="s">
        <v>98</v>
      </c>
      <c r="AL8" s="129"/>
      <c r="AM8" s="7"/>
      <c r="AN8" s="128" t="s">
        <v>99</v>
      </c>
      <c r="AO8" s="128" t="s">
        <v>97</v>
      </c>
      <c r="AP8" s="128" t="s">
        <v>98</v>
      </c>
      <c r="AQ8" s="128" t="s">
        <v>97</v>
      </c>
      <c r="AR8" s="128" t="s">
        <v>98</v>
      </c>
      <c r="AS8" s="129"/>
    </row>
    <row r="9" spans="1:45" ht="15.75" x14ac:dyDescent="0.25">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c r="AG9" s="7"/>
      <c r="AM9" s="7"/>
    </row>
    <row r="10" spans="1:45" s="46" customFormat="1" ht="15.75" x14ac:dyDescent="0.25">
      <c r="A10" s="48" t="s">
        <v>24</v>
      </c>
      <c r="B10" s="48" t="s">
        <v>25</v>
      </c>
      <c r="C10" s="48">
        <v>946</v>
      </c>
      <c r="D10" s="48" t="s">
        <v>27</v>
      </c>
      <c r="E10" s="60">
        <v>44547</v>
      </c>
      <c r="F10" s="60"/>
      <c r="G10" s="60">
        <v>44564</v>
      </c>
      <c r="H10" s="48" t="s">
        <v>28</v>
      </c>
      <c r="I10" s="48" t="s">
        <v>29</v>
      </c>
      <c r="J10" s="48" t="s">
        <v>30</v>
      </c>
      <c r="K10" s="85">
        <v>-440994.88445934001</v>
      </c>
      <c r="L10" s="48" t="s">
        <v>33</v>
      </c>
      <c r="M10" s="48" t="s">
        <v>29</v>
      </c>
      <c r="N10" s="48" t="s">
        <v>31</v>
      </c>
      <c r="O10" s="65">
        <v>500000</v>
      </c>
      <c r="P10" s="48">
        <v>1.1330499999999999</v>
      </c>
      <c r="Q10" s="48" t="s">
        <v>32</v>
      </c>
      <c r="R10" s="73">
        <v>1.1337999999999999</v>
      </c>
      <c r="S10" s="65"/>
      <c r="T10" s="65">
        <v>0</v>
      </c>
      <c r="U10" s="48"/>
      <c r="V10" s="73">
        <v>1.13697</v>
      </c>
      <c r="W10" s="73">
        <v>1.1368933319454162</v>
      </c>
      <c r="X10" s="85">
        <v>-1199.7716843097423</v>
      </c>
      <c r="Y10" s="85">
        <v>-1199.7716843097423</v>
      </c>
      <c r="Z10" s="85">
        <v>-1199.7716843097423</v>
      </c>
      <c r="AA10" s="65">
        <v>0</v>
      </c>
      <c r="AB10" s="48"/>
      <c r="AC10" s="55" t="s">
        <v>26</v>
      </c>
      <c r="AE10" s="130">
        <f>ABS(O10/W10)</f>
        <v>439794.99742901622</v>
      </c>
      <c r="AF10" s="130">
        <f>IF(H10="BUY",
IF(I10="CALL",MAX(-ABS(O10)/W10+ABS(O10)/R10,0),IF(I10="PUT",MAX(-ABS(O10)/R10+ABS(O10)/W10,0),IF(I10="FORWARD",-ABS(O10)/W10+ABS(O10)/R10,"TRADE NOT VALID"))),
-IF(I10="CALL",MAX(-ABS(O10)/W10+ABS(O10)/R10,0),IF(I10="PUT",MAX(-ABS(O10)/R10+ABS(O10)/W10,0),IF(I10="FORWARD",-ABS(O10)/W10+ABS(O10)/R10,"TRADE NOT VALID"))))</f>
        <v>-1199.8870303240838</v>
      </c>
      <c r="AG10" s="7"/>
      <c r="AH10" s="130">
        <f xml:space="preserve">
IF(I10="CALL",ABS(O10/(W10*(1+$AI$3))),
IF(I10="PUT",ABS(O10/(W10*(1+$AI$2))),
IF(I10="FORWARD",ABS(O10/(W10*(1+$AI$3))),
"TRADE NOT VALID")))</f>
        <v>338303.84417616628</v>
      </c>
      <c r="AI10" s="130">
        <f xml:space="preserve">
IF(H10="BUY",
IF(I10="CALL",MAX(-ABS(O10)/(W10*(1+$AI$3))+ABS(O10)/R10,0),IF(I10="PUT",MAX(-ABS(O10)/R10+ABS(O10)/(W10*(1+$AI$2)),0),IF(I10="FORWARD",-ABS(O10)/(W10*(1+$AI$3))+ABS(O10)/R10,"TRADE NOT VALID"))),
-IF(I10="CALL",MAX(-ABS(O10)/(W10*(1+$AI$3))+ABS(O10)/R10,0),IF(I10="PUT",MAX(-ABS(O10)/R10+ABS(O10)/(W10*(1+$AI$2)),0),IF(I10="FORWARD",-ABS(O10)/(W10*(1+$AI$3))+ABS(O10)/R10,"TRADE NOT VALID"))))</f>
        <v>-102691.04028317402</v>
      </c>
      <c r="AJ10" s="130">
        <f>AH10-IF(AF10=0,ABS(O10/R10),AE10)</f>
        <v>-101491.15325284994</v>
      </c>
      <c r="AK10" s="130">
        <f>AI10-AF10</f>
        <v>-101491.15325284994</v>
      </c>
      <c r="AL10" s="131">
        <f>IF(AK10=0,"CHOC INSUFFISANT",ABS(AK10/AJ10))</f>
        <v>1</v>
      </c>
      <c r="AM10" s="7"/>
      <c r="AN10" s="132">
        <f>R10</f>
        <v>1.1337999999999999</v>
      </c>
      <c r="AO10" s="130">
        <f>ABS(O10/AN10)</f>
        <v>440994.8844593403</v>
      </c>
      <c r="AP10" s="130">
        <f>IF(H10="BUY",
IF(I10="CALL",MAX(-ABS(O10)/AN10+ABS(O10)/R10,0),IF(I10="PUT",MAX(-ABS(O10)/R10+ABS(O10)/AN10,0),IF(I10="FORWARD",-ABS(O10)/AN10+ABS(O10)/R10,"TRADE NOT VALID"))),
-IF(I10="CALL",MAX(-ABS(O10)/AN10+ABS(O10)/R10,0),IF(I10="PUT",MAX(-ABS(O10)/R10+ABS(O10)/AN10,0),IF(I10="FORWARD",-ABS(O10)/AN10+ABS(O10)/R10,"TRADE NOT VALID"))))</f>
        <v>0</v>
      </c>
      <c r="AQ10" s="130">
        <f>IF(AP10=AF10,AE10-AO10,
IF(AF10=0,IF(H10="BUY",(ABS(O10)/AN10-ABS(O10)/R10),-(ABS(O10)/AN10-ABS(O10)/R10)),
IF(AP10=0,IF(H10="BUY",(ABS(O10)/W10-ABS(O10)/R10),-(ABS(O10)/W10-ABS(O10)/R10)),AE10-AO10)))</f>
        <v>1199.8870303240838</v>
      </c>
      <c r="AR10" s="130">
        <f>AF10-AP10</f>
        <v>-1199.8870303240838</v>
      </c>
      <c r="AS10" s="131">
        <f>IF(AR10=0,"PAS DE VALEUR INTRINSEQUE",ABS(AR10/AQ10))</f>
        <v>1</v>
      </c>
    </row>
    <row r="11" spans="1:45" s="46" customFormat="1" ht="15.75" x14ac:dyDescent="0.25">
      <c r="A11" s="48" t="s">
        <v>24</v>
      </c>
      <c r="B11" s="48" t="s">
        <v>34</v>
      </c>
      <c r="C11" s="48">
        <v>947</v>
      </c>
      <c r="D11" s="48" t="s">
        <v>27</v>
      </c>
      <c r="E11" s="60">
        <v>44547</v>
      </c>
      <c r="F11" s="60"/>
      <c r="G11" s="60">
        <v>44571</v>
      </c>
      <c r="H11" s="48" t="s">
        <v>28</v>
      </c>
      <c r="I11" s="48" t="s">
        <v>29</v>
      </c>
      <c r="J11" s="48" t="s">
        <v>30</v>
      </c>
      <c r="K11" s="85">
        <v>-440955.99259193899</v>
      </c>
      <c r="L11" s="48" t="s">
        <v>33</v>
      </c>
      <c r="M11" s="48" t="s">
        <v>29</v>
      </c>
      <c r="N11" s="48" t="s">
        <v>31</v>
      </c>
      <c r="O11" s="65">
        <v>500000</v>
      </c>
      <c r="P11" s="48">
        <v>1.1330499999999999</v>
      </c>
      <c r="Q11" s="48" t="s">
        <v>32</v>
      </c>
      <c r="R11" s="73">
        <v>1.1338999999999999</v>
      </c>
      <c r="S11" s="65"/>
      <c r="T11" s="65">
        <v>0</v>
      </c>
      <c r="U11" s="48"/>
      <c r="V11" s="73">
        <v>1.13697</v>
      </c>
      <c r="W11" s="73">
        <v>1.1371318277632436</v>
      </c>
      <c r="X11" s="85">
        <v>-1253.2938302845266</v>
      </c>
      <c r="Y11" s="85">
        <v>-1253.2938302845266</v>
      </c>
      <c r="Z11" s="85">
        <v>-1253.2938302845266</v>
      </c>
      <c r="AA11" s="65">
        <v>0</v>
      </c>
      <c r="AB11" s="48"/>
      <c r="AC11" s="55" t="s">
        <v>26</v>
      </c>
      <c r="AE11" s="130">
        <f t="shared" ref="AE11:AE32" si="0">ABS(O11/W11)</f>
        <v>439702.75722869171</v>
      </c>
      <c r="AF11" s="130">
        <f t="shared" ref="AF11:AF32" si="1">IF(H11="BUY",
IF(I11="CALL",MAX(-ABS(O11)/W11+ABS(O11)/R11,0),IF(I11="PUT",MAX(-ABS(O11)/R11+ABS(O11)/W11,0),IF(I11="FORWARD",-ABS(O11)/W11+ABS(O11)/R11,"TRADE NOT VALID"))),
-IF(I11="CALL",MAX(-ABS(O11)/W11+ABS(O11)/R11,0),IF(I11="PUT",MAX(-ABS(O11)/R11+ABS(O11)/W11,0),IF(I11="FORWARD",-ABS(O11)/W11+ABS(O11)/R11,"TRADE NOT VALID"))))</f>
        <v>-1253.2353632476297</v>
      </c>
      <c r="AG11" s="7"/>
      <c r="AH11" s="130">
        <f t="shared" ref="AH11:AH32" si="2" xml:space="preserve">
IF(I11="CALL",ABS(O11/(W11*(1+$AI$3))),
IF(I11="PUT",ABS(O11/(W11*(1+$AI$2))),
IF(I11="FORWARD",ABS(O11/(W11*(1+$AI$3))),
"TRADE NOT VALID")))</f>
        <v>338232.89017591666</v>
      </c>
      <c r="AI11" s="130">
        <f t="shared" ref="AI11:AI32" si="3" xml:space="preserve">
IF(H11="BUY",
IF(I11="CALL",MAX(-ABS(O11)/(W11*(1+$AI$3))+ABS(O11)/R11,0),IF(I11="PUT",MAX(-ABS(O11)/R11+ABS(O11)/(W11*(1+$AI$2)),0),IF(I11="FORWARD",-ABS(O11)/(W11*(1+$AI$3))+ABS(O11)/R11,"TRADE NOT VALID"))),
-IF(I11="CALL",MAX(-ABS(O11)/(W11*(1+$AI$3))+ABS(O11)/R11,0),IF(I11="PUT",MAX(-ABS(O11)/R11+ABS(O11)/(W11*(1+$AI$2)),0),IF(I11="FORWARD",-ABS(O11)/(W11*(1+$AI$3))+ABS(O11)/R11,"TRADE NOT VALID"))))</f>
        <v>-102723.10241602268</v>
      </c>
      <c r="AJ11" s="130">
        <f t="shared" ref="AJ11:AJ32" si="4">AH11-IF(AF11=0,ABS(O11/R11),AE11)</f>
        <v>-101469.86705277505</v>
      </c>
      <c r="AK11" s="130">
        <f t="shared" ref="AK11:AK32" si="5">AI11-AF11</f>
        <v>-101469.86705277505</v>
      </c>
      <c r="AL11" s="131">
        <f t="shared" ref="AL11:AL32" si="6">IF(AK11=0,"CHOC INSUFFISANT",ABS(AK11/AJ11))</f>
        <v>1</v>
      </c>
      <c r="AM11" s="7"/>
      <c r="AN11" s="132">
        <f t="shared" ref="AN11:AN32" si="7">R11</f>
        <v>1.1338999999999999</v>
      </c>
      <c r="AO11" s="130">
        <f t="shared" ref="AO11:AO32" si="8">ABS(O11/AN11)</f>
        <v>440955.99259193934</v>
      </c>
      <c r="AP11" s="130">
        <f t="shared" ref="AP11:AP32" si="9">IF(H11="BUY",
IF(I11="CALL",MAX(-ABS(O11)/AN11+ABS(O11)/R11,0),IF(I11="PUT",MAX(-ABS(O11)/R11+ABS(O11)/AN11,0),IF(I11="FORWARD",-ABS(O11)/AN11+ABS(O11)/R11,"TRADE NOT VALID"))),
-IF(I11="CALL",MAX(-ABS(O11)/AN11+ABS(O11)/R11,0),IF(I11="PUT",MAX(-ABS(O11)/R11+ABS(O11)/AN11,0),IF(I11="FORWARD",-ABS(O11)/AN11+ABS(O11)/R11,"TRADE NOT VALID"))))</f>
        <v>0</v>
      </c>
      <c r="AQ11" s="130">
        <f t="shared" ref="AQ11:AQ32" si="10">IF(AP11=AF11,AE11-AO11,
IF(AF11=0,IF(H11="BUY",(ABS(O11)/AN11-ABS(O11)/R11),-(ABS(O11)/AN11-ABS(O11)/R11)),
IF(AP11=0,IF(H11="BUY",(ABS(O11)/W11-ABS(O11)/R11),-(ABS(O11)/W11-ABS(O11)/R11)),AE11-AO11)))</f>
        <v>1253.2353632476297</v>
      </c>
      <c r="AR11" s="130">
        <f t="shared" ref="AR11:AR32" si="11">AF11-AP11</f>
        <v>-1253.2353632476297</v>
      </c>
      <c r="AS11" s="131">
        <f t="shared" ref="AS11:AS32" si="12">IF(AR11=0,"PAS DE VALEUR INTRINSEQUE",ABS(AR11/AQ11))</f>
        <v>1</v>
      </c>
    </row>
    <row r="12" spans="1:45" s="46" customFormat="1" ht="15.75" x14ac:dyDescent="0.25">
      <c r="A12" s="48" t="s">
        <v>24</v>
      </c>
      <c r="B12" s="48" t="s">
        <v>35</v>
      </c>
      <c r="C12" s="48">
        <v>976</v>
      </c>
      <c r="D12" s="48" t="s">
        <v>27</v>
      </c>
      <c r="E12" s="60">
        <v>44559</v>
      </c>
      <c r="F12" s="60"/>
      <c r="G12" s="60">
        <v>44571</v>
      </c>
      <c r="H12" s="48" t="s">
        <v>28</v>
      </c>
      <c r="I12" s="48" t="s">
        <v>29</v>
      </c>
      <c r="J12" s="48" t="s">
        <v>30</v>
      </c>
      <c r="K12" s="85">
        <v>-440373.4366743</v>
      </c>
      <c r="L12" s="48" t="s">
        <v>33</v>
      </c>
      <c r="M12" s="48" t="s">
        <v>29</v>
      </c>
      <c r="N12" s="48" t="s">
        <v>31</v>
      </c>
      <c r="O12" s="65">
        <v>500000</v>
      </c>
      <c r="P12" s="48">
        <v>1.12995</v>
      </c>
      <c r="Q12" s="48" t="s">
        <v>32</v>
      </c>
      <c r="R12" s="73">
        <v>1.1354</v>
      </c>
      <c r="S12" s="65"/>
      <c r="T12" s="65">
        <v>0</v>
      </c>
      <c r="U12" s="48"/>
      <c r="V12" s="73">
        <v>1.13697</v>
      </c>
      <c r="W12" s="73">
        <v>1.1371318277632436</v>
      </c>
      <c r="X12" s="85">
        <v>-670.71073473467061</v>
      </c>
      <c r="Y12" s="85">
        <v>-670.71073473467061</v>
      </c>
      <c r="Z12" s="85">
        <v>-670.71073473467061</v>
      </c>
      <c r="AA12" s="65">
        <v>0</v>
      </c>
      <c r="AB12" s="48"/>
      <c r="AC12" s="55" t="s">
        <v>26</v>
      </c>
      <c r="AE12" s="130">
        <f t="shared" si="0"/>
        <v>439702.75722869171</v>
      </c>
      <c r="AF12" s="130">
        <f t="shared" si="1"/>
        <v>-670.67944560811156</v>
      </c>
      <c r="AG12" s="7"/>
      <c r="AH12" s="130">
        <f t="shared" si="2"/>
        <v>338232.89017591666</v>
      </c>
      <c r="AI12" s="130">
        <f t="shared" si="3"/>
        <v>-102140.54649838316</v>
      </c>
      <c r="AJ12" s="130">
        <f t="shared" si="4"/>
        <v>-101469.86705277505</v>
      </c>
      <c r="AK12" s="130">
        <f t="shared" si="5"/>
        <v>-101469.86705277505</v>
      </c>
      <c r="AL12" s="131">
        <f t="shared" si="6"/>
        <v>1</v>
      </c>
      <c r="AM12" s="7"/>
      <c r="AN12" s="132">
        <f t="shared" si="7"/>
        <v>1.1354</v>
      </c>
      <c r="AO12" s="130">
        <f t="shared" si="8"/>
        <v>440373.43667429982</v>
      </c>
      <c r="AP12" s="130">
        <f t="shared" si="9"/>
        <v>0</v>
      </c>
      <c r="AQ12" s="130">
        <f t="shared" si="10"/>
        <v>670.67944560811156</v>
      </c>
      <c r="AR12" s="130">
        <f t="shared" si="11"/>
        <v>-670.67944560811156</v>
      </c>
      <c r="AS12" s="131">
        <f t="shared" si="12"/>
        <v>1</v>
      </c>
    </row>
    <row r="13" spans="1:45" s="46" customFormat="1" ht="15.75" x14ac:dyDescent="0.25">
      <c r="A13" s="48" t="s">
        <v>24</v>
      </c>
      <c r="B13" s="48" t="s">
        <v>36</v>
      </c>
      <c r="C13" s="48">
        <v>948</v>
      </c>
      <c r="D13" s="48" t="s">
        <v>27</v>
      </c>
      <c r="E13" s="60">
        <v>44547</v>
      </c>
      <c r="F13" s="60"/>
      <c r="G13" s="60">
        <v>44579</v>
      </c>
      <c r="H13" s="48" t="s">
        <v>28</v>
      </c>
      <c r="I13" s="48" t="s">
        <v>29</v>
      </c>
      <c r="J13" s="48" t="s">
        <v>30</v>
      </c>
      <c r="K13" s="85">
        <v>-440878.229433031</v>
      </c>
      <c r="L13" s="48" t="s">
        <v>33</v>
      </c>
      <c r="M13" s="48" t="s">
        <v>29</v>
      </c>
      <c r="N13" s="48" t="s">
        <v>31</v>
      </c>
      <c r="O13" s="65">
        <v>500000</v>
      </c>
      <c r="P13" s="48">
        <v>1.1330499999999999</v>
      </c>
      <c r="Q13" s="48" t="s">
        <v>32</v>
      </c>
      <c r="R13" s="73">
        <v>1.1341000000000001</v>
      </c>
      <c r="S13" s="65"/>
      <c r="T13" s="65">
        <v>0</v>
      </c>
      <c r="U13" s="48"/>
      <c r="V13" s="73">
        <v>1.13697</v>
      </c>
      <c r="W13" s="73">
        <v>1.1374115701393421</v>
      </c>
      <c r="X13" s="85">
        <v>-1283.8929604306768</v>
      </c>
      <c r="Y13" s="85">
        <v>-1283.8929604306768</v>
      </c>
      <c r="Z13" s="85">
        <v>-1283.8929604306766</v>
      </c>
      <c r="AA13" s="85">
        <v>-2.2737367544323206E-13</v>
      </c>
      <c r="AB13" s="48"/>
      <c r="AC13" s="55" t="s">
        <v>26</v>
      </c>
      <c r="AE13" s="130">
        <f t="shared" si="0"/>
        <v>439594.61388171563</v>
      </c>
      <c r="AF13" s="130">
        <f t="shared" si="1"/>
        <v>-1283.6155513148988</v>
      </c>
      <c r="AG13" s="7"/>
      <c r="AH13" s="130">
        <f t="shared" si="2"/>
        <v>338149.70298593509</v>
      </c>
      <c r="AI13" s="130">
        <f t="shared" si="3"/>
        <v>-102728.52644709544</v>
      </c>
      <c r="AJ13" s="130">
        <f t="shared" si="4"/>
        <v>-101444.91089578054</v>
      </c>
      <c r="AK13" s="130">
        <f t="shared" si="5"/>
        <v>-101444.91089578054</v>
      </c>
      <c r="AL13" s="131">
        <f t="shared" si="6"/>
        <v>1</v>
      </c>
      <c r="AM13" s="7"/>
      <c r="AN13" s="132">
        <f t="shared" si="7"/>
        <v>1.1341000000000001</v>
      </c>
      <c r="AO13" s="130">
        <f t="shared" si="8"/>
        <v>440878.22943303053</v>
      </c>
      <c r="AP13" s="130">
        <f t="shared" si="9"/>
        <v>0</v>
      </c>
      <c r="AQ13" s="130">
        <f t="shared" si="10"/>
        <v>1283.6155513148988</v>
      </c>
      <c r="AR13" s="130">
        <f t="shared" si="11"/>
        <v>-1283.6155513148988</v>
      </c>
      <c r="AS13" s="131">
        <f t="shared" si="12"/>
        <v>1</v>
      </c>
    </row>
    <row r="14" spans="1:45" s="46" customFormat="1" ht="15.75" x14ac:dyDescent="0.25">
      <c r="A14" s="48" t="s">
        <v>24</v>
      </c>
      <c r="B14" s="48" t="s">
        <v>37</v>
      </c>
      <c r="C14" s="48">
        <v>977</v>
      </c>
      <c r="D14" s="48" t="s">
        <v>27</v>
      </c>
      <c r="E14" s="60">
        <v>44559</v>
      </c>
      <c r="F14" s="60"/>
      <c r="G14" s="60">
        <v>44579</v>
      </c>
      <c r="H14" s="48" t="s">
        <v>28</v>
      </c>
      <c r="I14" s="48" t="s">
        <v>29</v>
      </c>
      <c r="J14" s="48" t="s">
        <v>30</v>
      </c>
      <c r="K14" s="85">
        <v>-440334.65433729597</v>
      </c>
      <c r="L14" s="48" t="s">
        <v>33</v>
      </c>
      <c r="M14" s="48" t="s">
        <v>29</v>
      </c>
      <c r="N14" s="48" t="s">
        <v>31</v>
      </c>
      <c r="O14" s="65">
        <v>500000</v>
      </c>
      <c r="P14" s="48">
        <v>1.12995</v>
      </c>
      <c r="Q14" s="48" t="s">
        <v>32</v>
      </c>
      <c r="R14" s="73">
        <v>1.1355</v>
      </c>
      <c r="S14" s="65"/>
      <c r="T14" s="65">
        <v>0</v>
      </c>
      <c r="U14" s="48"/>
      <c r="V14" s="73">
        <v>1.13697</v>
      </c>
      <c r="W14" s="73">
        <v>1.1374115701393421</v>
      </c>
      <c r="X14" s="85">
        <v>-740.20038973564476</v>
      </c>
      <c r="Y14" s="85">
        <v>-740.20038973564476</v>
      </c>
      <c r="Z14" s="85">
        <v>-740.20038973564476</v>
      </c>
      <c r="AA14" s="65">
        <v>0</v>
      </c>
      <c r="AB14" s="48"/>
      <c r="AC14" s="55" t="s">
        <v>26</v>
      </c>
      <c r="AE14" s="130">
        <f t="shared" si="0"/>
        <v>439594.61388171563</v>
      </c>
      <c r="AF14" s="130">
        <f t="shared" si="1"/>
        <v>-740.04045558074722</v>
      </c>
      <c r="AG14" s="7"/>
      <c r="AH14" s="130">
        <f t="shared" si="2"/>
        <v>338149.70298593509</v>
      </c>
      <c r="AI14" s="130">
        <f t="shared" si="3"/>
        <v>-102184.95135136129</v>
      </c>
      <c r="AJ14" s="130">
        <f t="shared" si="4"/>
        <v>-101444.91089578054</v>
      </c>
      <c r="AK14" s="130">
        <f t="shared" si="5"/>
        <v>-101444.91089578054</v>
      </c>
      <c r="AL14" s="131">
        <f t="shared" si="6"/>
        <v>1</v>
      </c>
      <c r="AM14" s="7"/>
      <c r="AN14" s="132">
        <f t="shared" si="7"/>
        <v>1.1355</v>
      </c>
      <c r="AO14" s="130">
        <f t="shared" si="8"/>
        <v>440334.65433729638</v>
      </c>
      <c r="AP14" s="130">
        <f t="shared" si="9"/>
        <v>0</v>
      </c>
      <c r="AQ14" s="130">
        <f t="shared" si="10"/>
        <v>740.04045558074722</v>
      </c>
      <c r="AR14" s="130">
        <f t="shared" si="11"/>
        <v>-740.04045558074722</v>
      </c>
      <c r="AS14" s="131">
        <f t="shared" si="12"/>
        <v>1</v>
      </c>
    </row>
    <row r="15" spans="1:45" s="46" customFormat="1" ht="15.75" x14ac:dyDescent="0.25">
      <c r="A15" s="48" t="s">
        <v>24</v>
      </c>
      <c r="B15" s="48" t="s">
        <v>38</v>
      </c>
      <c r="C15" s="48">
        <v>949</v>
      </c>
      <c r="D15" s="48" t="s">
        <v>27</v>
      </c>
      <c r="E15" s="60">
        <v>44547</v>
      </c>
      <c r="F15" s="60"/>
      <c r="G15" s="60">
        <v>44585</v>
      </c>
      <c r="H15" s="48" t="s">
        <v>28</v>
      </c>
      <c r="I15" s="48" t="s">
        <v>29</v>
      </c>
      <c r="J15" s="48" t="s">
        <v>30</v>
      </c>
      <c r="K15" s="85">
        <v>-440839.358137895</v>
      </c>
      <c r="L15" s="48" t="s">
        <v>33</v>
      </c>
      <c r="M15" s="48" t="s">
        <v>29</v>
      </c>
      <c r="N15" s="48" t="s">
        <v>31</v>
      </c>
      <c r="O15" s="65">
        <v>500000</v>
      </c>
      <c r="P15" s="48">
        <v>1.1330499999999999</v>
      </c>
      <c r="Q15" s="48" t="s">
        <v>32</v>
      </c>
      <c r="R15" s="73">
        <v>1.1342000000000001</v>
      </c>
      <c r="S15" s="65"/>
      <c r="T15" s="65">
        <v>0</v>
      </c>
      <c r="U15" s="48"/>
      <c r="V15" s="73">
        <v>1.13697</v>
      </c>
      <c r="W15" s="73">
        <v>1.1375891373334854</v>
      </c>
      <c r="X15" s="85">
        <v>-1313.7744309748348</v>
      </c>
      <c r="Y15" s="85">
        <v>-1313.7744309748348</v>
      </c>
      <c r="Z15" s="85">
        <v>-1313.7744309748348</v>
      </c>
      <c r="AA15" s="65">
        <v>0</v>
      </c>
      <c r="AB15" s="48"/>
      <c r="AC15" s="55" t="s">
        <v>26</v>
      </c>
      <c r="AE15" s="130">
        <f t="shared" si="0"/>
        <v>439525.99720844952</v>
      </c>
      <c r="AF15" s="130">
        <f t="shared" si="1"/>
        <v>-1313.3609294450143</v>
      </c>
      <c r="AG15" s="7"/>
      <c r="AH15" s="130">
        <f t="shared" si="2"/>
        <v>338096.9209295765</v>
      </c>
      <c r="AI15" s="130">
        <f t="shared" si="3"/>
        <v>-102742.43720831804</v>
      </c>
      <c r="AJ15" s="130">
        <f t="shared" si="4"/>
        <v>-101429.07627887302</v>
      </c>
      <c r="AK15" s="130">
        <f t="shared" si="5"/>
        <v>-101429.07627887302</v>
      </c>
      <c r="AL15" s="131">
        <f t="shared" si="6"/>
        <v>1</v>
      </c>
      <c r="AM15" s="7"/>
      <c r="AN15" s="132">
        <f t="shared" si="7"/>
        <v>1.1342000000000001</v>
      </c>
      <c r="AO15" s="130">
        <f t="shared" si="8"/>
        <v>440839.35813789454</v>
      </c>
      <c r="AP15" s="130">
        <f t="shared" si="9"/>
        <v>0</v>
      </c>
      <c r="AQ15" s="130">
        <f t="shared" si="10"/>
        <v>1313.3609294450143</v>
      </c>
      <c r="AR15" s="130">
        <f t="shared" si="11"/>
        <v>-1313.3609294450143</v>
      </c>
      <c r="AS15" s="131">
        <f t="shared" si="12"/>
        <v>1</v>
      </c>
    </row>
    <row r="16" spans="1:45" s="46" customFormat="1" ht="15.75" x14ac:dyDescent="0.25">
      <c r="A16" s="48" t="s">
        <v>24</v>
      </c>
      <c r="B16" s="48" t="s">
        <v>39</v>
      </c>
      <c r="C16" s="48">
        <v>978</v>
      </c>
      <c r="D16" s="48" t="s">
        <v>27</v>
      </c>
      <c r="E16" s="60">
        <v>44559</v>
      </c>
      <c r="F16" s="60"/>
      <c r="G16" s="60">
        <v>44585</v>
      </c>
      <c r="H16" s="48" t="s">
        <v>28</v>
      </c>
      <c r="I16" s="48" t="s">
        <v>29</v>
      </c>
      <c r="J16" s="48" t="s">
        <v>30</v>
      </c>
      <c r="K16" s="85">
        <v>-440257.11015232903</v>
      </c>
      <c r="L16" s="48" t="s">
        <v>33</v>
      </c>
      <c r="M16" s="48" t="s">
        <v>29</v>
      </c>
      <c r="N16" s="48" t="s">
        <v>31</v>
      </c>
      <c r="O16" s="65">
        <v>500000</v>
      </c>
      <c r="P16" s="48">
        <v>1.12995</v>
      </c>
      <c r="Q16" s="48" t="s">
        <v>32</v>
      </c>
      <c r="R16" s="73">
        <v>1.1356999999999999</v>
      </c>
      <c r="S16" s="65"/>
      <c r="T16" s="65">
        <v>0</v>
      </c>
      <c r="U16" s="48"/>
      <c r="V16" s="73">
        <v>1.13697</v>
      </c>
      <c r="W16" s="73">
        <v>1.1375891373334854</v>
      </c>
      <c r="X16" s="85">
        <v>-731.34312913472627</v>
      </c>
      <c r="Y16" s="85">
        <v>-731.34312913472627</v>
      </c>
      <c r="Z16" s="85">
        <v>-731.34312913472615</v>
      </c>
      <c r="AA16" s="85">
        <v>-1.1368683772161603E-13</v>
      </c>
      <c r="AB16" s="48"/>
      <c r="AC16" s="55" t="s">
        <v>26</v>
      </c>
      <c r="AE16" s="130">
        <f t="shared" si="0"/>
        <v>439525.99720844952</v>
      </c>
      <c r="AF16" s="130">
        <f t="shared" si="1"/>
        <v>-731.11294387944508</v>
      </c>
      <c r="AG16" s="7"/>
      <c r="AH16" s="130">
        <f t="shared" si="2"/>
        <v>338096.9209295765</v>
      </c>
      <c r="AI16" s="130">
        <f t="shared" si="3"/>
        <v>-102160.18922275247</v>
      </c>
      <c r="AJ16" s="130">
        <f t="shared" si="4"/>
        <v>-101429.07627887302</v>
      </c>
      <c r="AK16" s="130">
        <f t="shared" si="5"/>
        <v>-101429.07627887302</v>
      </c>
      <c r="AL16" s="131">
        <f t="shared" si="6"/>
        <v>1</v>
      </c>
      <c r="AM16" s="7"/>
      <c r="AN16" s="132">
        <f t="shared" si="7"/>
        <v>1.1356999999999999</v>
      </c>
      <c r="AO16" s="130">
        <f t="shared" si="8"/>
        <v>440257.11015232897</v>
      </c>
      <c r="AP16" s="130">
        <f t="shared" si="9"/>
        <v>0</v>
      </c>
      <c r="AQ16" s="130">
        <f t="shared" si="10"/>
        <v>731.11294387944508</v>
      </c>
      <c r="AR16" s="130">
        <f t="shared" si="11"/>
        <v>-731.11294387944508</v>
      </c>
      <c r="AS16" s="131">
        <f t="shared" si="12"/>
        <v>1</v>
      </c>
    </row>
    <row r="17" spans="1:45" s="46" customFormat="1" ht="15.75" x14ac:dyDescent="0.25">
      <c r="A17" s="48" t="s">
        <v>24</v>
      </c>
      <c r="B17" s="48" t="s">
        <v>40</v>
      </c>
      <c r="C17" s="48">
        <v>950</v>
      </c>
      <c r="D17" s="48" t="s">
        <v>27</v>
      </c>
      <c r="E17" s="60">
        <v>44547</v>
      </c>
      <c r="F17" s="60"/>
      <c r="G17" s="60">
        <v>44591</v>
      </c>
      <c r="H17" s="48" t="s">
        <v>28</v>
      </c>
      <c r="I17" s="48" t="s">
        <v>29</v>
      </c>
      <c r="J17" s="48" t="s">
        <v>30</v>
      </c>
      <c r="K17" s="85">
        <v>-440800.49369655299</v>
      </c>
      <c r="L17" s="48" t="s">
        <v>33</v>
      </c>
      <c r="M17" s="48" t="s">
        <v>29</v>
      </c>
      <c r="N17" s="48" t="s">
        <v>31</v>
      </c>
      <c r="O17" s="65">
        <v>500000</v>
      </c>
      <c r="P17" s="48">
        <v>1.1330499999999999</v>
      </c>
      <c r="Q17" s="48" t="s">
        <v>32</v>
      </c>
      <c r="R17" s="73">
        <v>1.1343000000000001</v>
      </c>
      <c r="S17" s="65"/>
      <c r="T17" s="65">
        <v>0</v>
      </c>
      <c r="U17" s="48"/>
      <c r="V17" s="73">
        <v>1.13697</v>
      </c>
      <c r="W17" s="73">
        <v>1.1376840540258335</v>
      </c>
      <c r="X17" s="85">
        <v>-1311.612983167988</v>
      </c>
      <c r="Y17" s="85">
        <v>-1311.612983167988</v>
      </c>
      <c r="Z17" s="85">
        <v>-1311.612983167988</v>
      </c>
      <c r="AA17" s="65">
        <v>0</v>
      </c>
      <c r="AB17" s="48"/>
      <c r="AC17" s="55" t="s">
        <v>26</v>
      </c>
      <c r="AE17" s="130">
        <f t="shared" si="0"/>
        <v>439489.3276658745</v>
      </c>
      <c r="AF17" s="130">
        <f t="shared" si="1"/>
        <v>-1311.1660306784324</v>
      </c>
      <c r="AG17" s="7"/>
      <c r="AH17" s="130">
        <f t="shared" si="2"/>
        <v>338068.71358913422</v>
      </c>
      <c r="AI17" s="130">
        <f t="shared" si="3"/>
        <v>-102731.78010741872</v>
      </c>
      <c r="AJ17" s="130">
        <f t="shared" si="4"/>
        <v>-101420.61407674028</v>
      </c>
      <c r="AK17" s="130">
        <f t="shared" si="5"/>
        <v>-101420.61407674028</v>
      </c>
      <c r="AL17" s="131">
        <f t="shared" si="6"/>
        <v>1</v>
      </c>
      <c r="AM17" s="7"/>
      <c r="AN17" s="132">
        <f t="shared" si="7"/>
        <v>1.1343000000000001</v>
      </c>
      <c r="AO17" s="130">
        <f t="shared" si="8"/>
        <v>440800.49369655293</v>
      </c>
      <c r="AP17" s="130">
        <f t="shared" si="9"/>
        <v>0</v>
      </c>
      <c r="AQ17" s="130">
        <f t="shared" si="10"/>
        <v>1311.1660306784324</v>
      </c>
      <c r="AR17" s="130">
        <f t="shared" si="11"/>
        <v>-1311.1660306784324</v>
      </c>
      <c r="AS17" s="131">
        <f t="shared" si="12"/>
        <v>1</v>
      </c>
    </row>
    <row r="18" spans="1:45" s="46" customFormat="1" ht="15.75" x14ac:dyDescent="0.25">
      <c r="A18" s="48" t="s">
        <v>24</v>
      </c>
      <c r="B18" s="48" t="s">
        <v>41</v>
      </c>
      <c r="C18" s="48">
        <v>979</v>
      </c>
      <c r="D18" s="48" t="s">
        <v>27</v>
      </c>
      <c r="E18" s="60">
        <v>44559</v>
      </c>
      <c r="F18" s="60"/>
      <c r="G18" s="60">
        <v>44592</v>
      </c>
      <c r="H18" s="48" t="s">
        <v>28</v>
      </c>
      <c r="I18" s="48" t="s">
        <v>29</v>
      </c>
      <c r="J18" s="48" t="s">
        <v>30</v>
      </c>
      <c r="K18" s="85">
        <v>-440218.348300757</v>
      </c>
      <c r="L18" s="48" t="s">
        <v>33</v>
      </c>
      <c r="M18" s="48" t="s">
        <v>29</v>
      </c>
      <c r="N18" s="48" t="s">
        <v>31</v>
      </c>
      <c r="O18" s="65">
        <v>500000</v>
      </c>
      <c r="P18" s="48">
        <v>1.12995</v>
      </c>
      <c r="Q18" s="48" t="s">
        <v>32</v>
      </c>
      <c r="R18" s="73">
        <v>1.1357999999999999</v>
      </c>
      <c r="S18" s="65"/>
      <c r="T18" s="65">
        <v>0</v>
      </c>
      <c r="U18" s="48"/>
      <c r="V18" s="73">
        <v>1.13697</v>
      </c>
      <c r="W18" s="73">
        <v>1.1376918362926374</v>
      </c>
      <c r="X18" s="85">
        <v>-732.27445543677811</v>
      </c>
      <c r="Y18" s="85">
        <v>-732.27445543677811</v>
      </c>
      <c r="Z18" s="85">
        <v>-732.27445543677811</v>
      </c>
      <c r="AA18" s="65">
        <v>0</v>
      </c>
      <c r="AB18" s="48"/>
      <c r="AC18" s="55" t="s">
        <v>26</v>
      </c>
      <c r="AE18" s="130">
        <f t="shared" si="0"/>
        <v>439486.32138324482</v>
      </c>
      <c r="AF18" s="130">
        <f t="shared" si="1"/>
        <v>-732.02691751235398</v>
      </c>
      <c r="AG18" s="7"/>
      <c r="AH18" s="130">
        <f t="shared" si="2"/>
        <v>338066.40106403449</v>
      </c>
      <c r="AI18" s="130">
        <f t="shared" si="3"/>
        <v>-102151.94723672268</v>
      </c>
      <c r="AJ18" s="130">
        <f t="shared" si="4"/>
        <v>-101419.92031921033</v>
      </c>
      <c r="AK18" s="130">
        <f t="shared" si="5"/>
        <v>-101419.92031921033</v>
      </c>
      <c r="AL18" s="131">
        <f t="shared" si="6"/>
        <v>1</v>
      </c>
      <c r="AM18" s="7"/>
      <c r="AN18" s="132">
        <f t="shared" si="7"/>
        <v>1.1357999999999999</v>
      </c>
      <c r="AO18" s="130">
        <f t="shared" si="8"/>
        <v>440218.34830075718</v>
      </c>
      <c r="AP18" s="130">
        <f t="shared" si="9"/>
        <v>0</v>
      </c>
      <c r="AQ18" s="130">
        <f t="shared" si="10"/>
        <v>732.02691751235398</v>
      </c>
      <c r="AR18" s="130">
        <f t="shared" si="11"/>
        <v>-732.02691751235398</v>
      </c>
      <c r="AS18" s="131">
        <f t="shared" si="12"/>
        <v>1</v>
      </c>
    </row>
    <row r="19" spans="1:45" s="46" customFormat="1" ht="15.75" x14ac:dyDescent="0.25">
      <c r="A19" s="48" t="s">
        <v>24</v>
      </c>
      <c r="B19" s="48" t="s">
        <v>42</v>
      </c>
      <c r="C19" s="48">
        <v>951</v>
      </c>
      <c r="D19" s="48" t="s">
        <v>27</v>
      </c>
      <c r="E19" s="60">
        <v>44547</v>
      </c>
      <c r="F19" s="60"/>
      <c r="G19" s="60">
        <v>44599</v>
      </c>
      <c r="H19" s="48" t="s">
        <v>28</v>
      </c>
      <c r="I19" s="48" t="s">
        <v>29</v>
      </c>
      <c r="J19" s="48" t="s">
        <v>30</v>
      </c>
      <c r="K19" s="85">
        <v>-440761.63610719302</v>
      </c>
      <c r="L19" s="48" t="s">
        <v>33</v>
      </c>
      <c r="M19" s="48" t="s">
        <v>29</v>
      </c>
      <c r="N19" s="48" t="s">
        <v>31</v>
      </c>
      <c r="O19" s="65">
        <v>500000</v>
      </c>
      <c r="P19" s="48">
        <v>1.1330499999999999</v>
      </c>
      <c r="Q19" s="48" t="s">
        <v>32</v>
      </c>
      <c r="R19" s="73">
        <v>1.1344000000000001</v>
      </c>
      <c r="S19" s="65"/>
      <c r="T19" s="65">
        <v>0</v>
      </c>
      <c r="U19" s="48"/>
      <c r="V19" s="73">
        <v>1.13697</v>
      </c>
      <c r="W19" s="73">
        <v>1.1377835751536269</v>
      </c>
      <c r="X19" s="85">
        <v>-1311.2114141757168</v>
      </c>
      <c r="Y19" s="85">
        <v>-1311.2114141757168</v>
      </c>
      <c r="Z19" s="85">
        <v>-1311.2114141757168</v>
      </c>
      <c r="AA19" s="65">
        <v>0</v>
      </c>
      <c r="AB19" s="48"/>
      <c r="AC19" s="55" t="s">
        <v>26</v>
      </c>
      <c r="AE19" s="130">
        <f t="shared" si="0"/>
        <v>439450.88584398705</v>
      </c>
      <c r="AF19" s="130">
        <f t="shared" si="1"/>
        <v>-1310.7502632061369</v>
      </c>
      <c r="AG19" s="7"/>
      <c r="AH19" s="130">
        <f t="shared" si="2"/>
        <v>338039.1429569131</v>
      </c>
      <c r="AI19" s="130">
        <f t="shared" si="3"/>
        <v>-102722.49315028009</v>
      </c>
      <c r="AJ19" s="130">
        <f t="shared" si="4"/>
        <v>-101411.74288707395</v>
      </c>
      <c r="AK19" s="130">
        <f t="shared" si="5"/>
        <v>-101411.74288707395</v>
      </c>
      <c r="AL19" s="131">
        <f t="shared" si="6"/>
        <v>1</v>
      </c>
      <c r="AM19" s="7"/>
      <c r="AN19" s="132">
        <f t="shared" si="7"/>
        <v>1.1344000000000001</v>
      </c>
      <c r="AO19" s="130">
        <f t="shared" si="8"/>
        <v>440761.63610719319</v>
      </c>
      <c r="AP19" s="130">
        <f t="shared" si="9"/>
        <v>0</v>
      </c>
      <c r="AQ19" s="130">
        <f t="shared" si="10"/>
        <v>1310.7502632061369</v>
      </c>
      <c r="AR19" s="130">
        <f t="shared" si="11"/>
        <v>-1310.7502632061369</v>
      </c>
      <c r="AS19" s="131">
        <f t="shared" si="12"/>
        <v>1</v>
      </c>
    </row>
    <row r="20" spans="1:45" s="46" customFormat="1" ht="15.75" x14ac:dyDescent="0.25">
      <c r="A20" s="48" t="s">
        <v>24</v>
      </c>
      <c r="B20" s="48" t="s">
        <v>43</v>
      </c>
      <c r="C20" s="48">
        <v>980</v>
      </c>
      <c r="D20" s="48" t="s">
        <v>27</v>
      </c>
      <c r="E20" s="60">
        <v>44559</v>
      </c>
      <c r="F20" s="60"/>
      <c r="G20" s="60">
        <v>44599</v>
      </c>
      <c r="H20" s="48" t="s">
        <v>28</v>
      </c>
      <c r="I20" s="48" t="s">
        <v>29</v>
      </c>
      <c r="J20" s="48" t="s">
        <v>30</v>
      </c>
      <c r="K20" s="85">
        <v>-440179.59327405598</v>
      </c>
      <c r="L20" s="48" t="s">
        <v>33</v>
      </c>
      <c r="M20" s="48" t="s">
        <v>29</v>
      </c>
      <c r="N20" s="48" t="s">
        <v>31</v>
      </c>
      <c r="O20" s="65">
        <v>500000</v>
      </c>
      <c r="P20" s="48">
        <v>1.12995</v>
      </c>
      <c r="Q20" s="48" t="s">
        <v>32</v>
      </c>
      <c r="R20" s="73">
        <v>1.1358999999999999</v>
      </c>
      <c r="S20" s="65"/>
      <c r="T20" s="65">
        <v>0</v>
      </c>
      <c r="U20" s="48"/>
      <c r="V20" s="73">
        <v>1.13697</v>
      </c>
      <c r="W20" s="73">
        <v>1.1377835751536269</v>
      </c>
      <c r="X20" s="85">
        <v>-728.96380548015145</v>
      </c>
      <c r="Y20" s="85">
        <v>-728.96380548015145</v>
      </c>
      <c r="Z20" s="85">
        <v>-728.96380548015145</v>
      </c>
      <c r="AA20" s="65">
        <v>0</v>
      </c>
      <c r="AB20" s="48"/>
      <c r="AC20" s="55" t="s">
        <v>26</v>
      </c>
      <c r="AE20" s="130">
        <f t="shared" si="0"/>
        <v>439450.88584398705</v>
      </c>
      <c r="AF20" s="130">
        <f t="shared" si="1"/>
        <v>-728.70743006881094</v>
      </c>
      <c r="AG20" s="7"/>
      <c r="AH20" s="130">
        <f t="shared" si="2"/>
        <v>338039.1429569131</v>
      </c>
      <c r="AI20" s="130">
        <f t="shared" si="3"/>
        <v>-102140.45031714276</v>
      </c>
      <c r="AJ20" s="130">
        <f t="shared" si="4"/>
        <v>-101411.74288707395</v>
      </c>
      <c r="AK20" s="130">
        <f t="shared" si="5"/>
        <v>-101411.74288707395</v>
      </c>
      <c r="AL20" s="131">
        <f t="shared" si="6"/>
        <v>1</v>
      </c>
      <c r="AM20" s="7"/>
      <c r="AN20" s="132">
        <f t="shared" si="7"/>
        <v>1.1358999999999999</v>
      </c>
      <c r="AO20" s="130">
        <f t="shared" si="8"/>
        <v>440179.59327405586</v>
      </c>
      <c r="AP20" s="130">
        <f t="shared" si="9"/>
        <v>0</v>
      </c>
      <c r="AQ20" s="130">
        <f t="shared" si="10"/>
        <v>728.70743006881094</v>
      </c>
      <c r="AR20" s="130">
        <f t="shared" si="11"/>
        <v>-728.70743006881094</v>
      </c>
      <c r="AS20" s="131">
        <f t="shared" si="12"/>
        <v>1</v>
      </c>
    </row>
    <row r="21" spans="1:45" s="46" customFormat="1" ht="15.75" x14ac:dyDescent="0.25">
      <c r="A21" s="48" t="s">
        <v>24</v>
      </c>
      <c r="B21" s="48" t="s">
        <v>44</v>
      </c>
      <c r="C21" s="48">
        <v>952</v>
      </c>
      <c r="D21" s="48" t="s">
        <v>27</v>
      </c>
      <c r="E21" s="60">
        <v>44547</v>
      </c>
      <c r="F21" s="60"/>
      <c r="G21" s="60">
        <v>44606</v>
      </c>
      <c r="H21" s="48" t="s">
        <v>28</v>
      </c>
      <c r="I21" s="48" t="s">
        <v>29</v>
      </c>
      <c r="J21" s="48" t="s">
        <v>30</v>
      </c>
      <c r="K21" s="85">
        <v>-440683.94147717301</v>
      </c>
      <c r="L21" s="48" t="s">
        <v>33</v>
      </c>
      <c r="M21" s="48" t="s">
        <v>29</v>
      </c>
      <c r="N21" s="48" t="s">
        <v>31</v>
      </c>
      <c r="O21" s="65">
        <v>500000</v>
      </c>
      <c r="P21" s="48">
        <v>1.1330499999999999</v>
      </c>
      <c r="Q21" s="48" t="s">
        <v>32</v>
      </c>
      <c r="R21" s="73">
        <v>1.1346000000000001</v>
      </c>
      <c r="S21" s="65"/>
      <c r="T21" s="65">
        <v>0</v>
      </c>
      <c r="U21" s="48"/>
      <c r="V21" s="73">
        <v>1.13697</v>
      </c>
      <c r="W21" s="73">
        <v>1.1379605870247516</v>
      </c>
      <c r="X21" s="85">
        <v>-1301.9862398454732</v>
      </c>
      <c r="Y21" s="85">
        <v>-1301.9862398454732</v>
      </c>
      <c r="Z21" s="85">
        <v>-1301.9862398454732</v>
      </c>
      <c r="AA21" s="65">
        <v>0</v>
      </c>
      <c r="AB21" s="48"/>
      <c r="AC21" s="55" t="s">
        <v>26</v>
      </c>
      <c r="AE21" s="130">
        <f t="shared" si="0"/>
        <v>439382.52844702837</v>
      </c>
      <c r="AF21" s="130">
        <f t="shared" si="1"/>
        <v>-1301.4130301441764</v>
      </c>
      <c r="AG21" s="7"/>
      <c r="AH21" s="130">
        <f t="shared" si="2"/>
        <v>337986.56034386798</v>
      </c>
      <c r="AI21" s="130">
        <f t="shared" si="3"/>
        <v>-102697.38113330456</v>
      </c>
      <c r="AJ21" s="130">
        <f t="shared" si="4"/>
        <v>-101395.96810316038</v>
      </c>
      <c r="AK21" s="130">
        <f t="shared" si="5"/>
        <v>-101395.96810316038</v>
      </c>
      <c r="AL21" s="131">
        <f t="shared" si="6"/>
        <v>1</v>
      </c>
      <c r="AM21" s="7"/>
      <c r="AN21" s="132">
        <f t="shared" si="7"/>
        <v>1.1346000000000001</v>
      </c>
      <c r="AO21" s="130">
        <f t="shared" si="8"/>
        <v>440683.94147717254</v>
      </c>
      <c r="AP21" s="130">
        <f t="shared" si="9"/>
        <v>0</v>
      </c>
      <c r="AQ21" s="130">
        <f t="shared" si="10"/>
        <v>1301.4130301441764</v>
      </c>
      <c r="AR21" s="130">
        <f t="shared" si="11"/>
        <v>-1301.4130301441764</v>
      </c>
      <c r="AS21" s="131">
        <f t="shared" si="12"/>
        <v>1</v>
      </c>
    </row>
    <row r="22" spans="1:45" s="46" customFormat="1" ht="15.75" x14ac:dyDescent="0.25">
      <c r="A22" s="48" t="s">
        <v>24</v>
      </c>
      <c r="B22" s="48" t="s">
        <v>45</v>
      </c>
      <c r="C22" s="48">
        <v>981</v>
      </c>
      <c r="D22" s="48" t="s">
        <v>27</v>
      </c>
      <c r="E22" s="60">
        <v>44559</v>
      </c>
      <c r="F22" s="60"/>
      <c r="G22" s="60">
        <v>44606</v>
      </c>
      <c r="H22" s="48" t="s">
        <v>28</v>
      </c>
      <c r="I22" s="48" t="s">
        <v>29</v>
      </c>
      <c r="J22" s="48" t="s">
        <v>30</v>
      </c>
      <c r="K22" s="85">
        <v>-440102.103688056</v>
      </c>
      <c r="L22" s="48" t="s">
        <v>33</v>
      </c>
      <c r="M22" s="48" t="s">
        <v>29</v>
      </c>
      <c r="N22" s="48" t="s">
        <v>31</v>
      </c>
      <c r="O22" s="65">
        <v>500000</v>
      </c>
      <c r="P22" s="48">
        <v>1.12995</v>
      </c>
      <c r="Q22" s="48" t="s">
        <v>32</v>
      </c>
      <c r="R22" s="73">
        <v>1.1361000000000001</v>
      </c>
      <c r="S22" s="65"/>
      <c r="T22" s="65">
        <v>0</v>
      </c>
      <c r="U22" s="48"/>
      <c r="V22" s="73">
        <v>1.13697</v>
      </c>
      <c r="W22" s="73">
        <v>1.1379605870247516</v>
      </c>
      <c r="X22" s="85">
        <v>-719.89217923165404</v>
      </c>
      <c r="Y22" s="85">
        <v>-719.89217923165404</v>
      </c>
      <c r="Z22" s="85">
        <v>-719.89217923165393</v>
      </c>
      <c r="AA22" s="85">
        <v>-1.1368683772161603E-13</v>
      </c>
      <c r="AB22" s="48"/>
      <c r="AC22" s="55" t="s">
        <v>26</v>
      </c>
      <c r="AE22" s="130">
        <f t="shared" si="0"/>
        <v>439382.52844702837</v>
      </c>
      <c r="AF22" s="130">
        <f t="shared" si="1"/>
        <v>-719.57524102722527</v>
      </c>
      <c r="AG22" s="7"/>
      <c r="AH22" s="130">
        <f t="shared" si="2"/>
        <v>337986.56034386798</v>
      </c>
      <c r="AI22" s="130">
        <f t="shared" si="3"/>
        <v>-102115.54334418761</v>
      </c>
      <c r="AJ22" s="130">
        <f t="shared" si="4"/>
        <v>-101395.96810316038</v>
      </c>
      <c r="AK22" s="130">
        <f t="shared" si="5"/>
        <v>-101395.96810316038</v>
      </c>
      <c r="AL22" s="131">
        <f t="shared" si="6"/>
        <v>1</v>
      </c>
      <c r="AM22" s="7"/>
      <c r="AN22" s="132">
        <f t="shared" si="7"/>
        <v>1.1361000000000001</v>
      </c>
      <c r="AO22" s="130">
        <f t="shared" si="8"/>
        <v>440102.10368805559</v>
      </c>
      <c r="AP22" s="130">
        <f t="shared" si="9"/>
        <v>0</v>
      </c>
      <c r="AQ22" s="130">
        <f t="shared" si="10"/>
        <v>719.57524102722527</v>
      </c>
      <c r="AR22" s="130">
        <f t="shared" si="11"/>
        <v>-719.57524102722527</v>
      </c>
      <c r="AS22" s="131">
        <f t="shared" si="12"/>
        <v>1</v>
      </c>
    </row>
    <row r="23" spans="1:45" s="46" customFormat="1" ht="15.75" x14ac:dyDescent="0.25">
      <c r="A23" s="48" t="s">
        <v>24</v>
      </c>
      <c r="B23" s="48" t="s">
        <v>46</v>
      </c>
      <c r="C23" s="48">
        <v>953</v>
      </c>
      <c r="D23" s="48" t="s">
        <v>27</v>
      </c>
      <c r="E23" s="60">
        <v>44547</v>
      </c>
      <c r="F23" s="60"/>
      <c r="G23" s="60">
        <v>44614</v>
      </c>
      <c r="H23" s="48" t="s">
        <v>28</v>
      </c>
      <c r="I23" s="48" t="s">
        <v>29</v>
      </c>
      <c r="J23" s="48" t="s">
        <v>30</v>
      </c>
      <c r="K23" s="85">
        <v>-440645.10443289002</v>
      </c>
      <c r="L23" s="48" t="s">
        <v>33</v>
      </c>
      <c r="M23" s="48" t="s">
        <v>29</v>
      </c>
      <c r="N23" s="48" t="s">
        <v>31</v>
      </c>
      <c r="O23" s="65">
        <v>500000</v>
      </c>
      <c r="P23" s="48">
        <v>1.1330499999999999</v>
      </c>
      <c r="Q23" s="48" t="s">
        <v>32</v>
      </c>
      <c r="R23" s="73">
        <v>1.1347</v>
      </c>
      <c r="S23" s="65"/>
      <c r="T23" s="65">
        <v>0</v>
      </c>
      <c r="U23" s="48"/>
      <c r="V23" s="73">
        <v>1.13697</v>
      </c>
      <c r="W23" s="73">
        <v>1.1381320225751923</v>
      </c>
      <c r="X23" s="85">
        <v>-1329.4434511767829</v>
      </c>
      <c r="Y23" s="85">
        <v>-1329.4434511767829</v>
      </c>
      <c r="Z23" s="85">
        <v>-1329.4434511767829</v>
      </c>
      <c r="AA23" s="65">
        <v>0</v>
      </c>
      <c r="AB23" s="48"/>
      <c r="AC23" s="55" t="s">
        <v>26</v>
      </c>
      <c r="AE23" s="130">
        <f t="shared" si="0"/>
        <v>439316.34474942187</v>
      </c>
      <c r="AF23" s="130">
        <f t="shared" si="1"/>
        <v>-1328.7596834678552</v>
      </c>
      <c r="AG23" s="7"/>
      <c r="AH23" s="130">
        <f t="shared" si="2"/>
        <v>337935.64980724757</v>
      </c>
      <c r="AI23" s="130">
        <f t="shared" si="3"/>
        <v>-102709.45462564216</v>
      </c>
      <c r="AJ23" s="130">
        <f t="shared" si="4"/>
        <v>-101380.6949421743</v>
      </c>
      <c r="AK23" s="130">
        <f t="shared" si="5"/>
        <v>-101380.6949421743</v>
      </c>
      <c r="AL23" s="131">
        <f t="shared" si="6"/>
        <v>1</v>
      </c>
      <c r="AM23" s="7"/>
      <c r="AN23" s="132">
        <f t="shared" si="7"/>
        <v>1.1347</v>
      </c>
      <c r="AO23" s="130">
        <f t="shared" si="8"/>
        <v>440645.10443288973</v>
      </c>
      <c r="AP23" s="130">
        <f t="shared" si="9"/>
        <v>0</v>
      </c>
      <c r="AQ23" s="130">
        <f t="shared" si="10"/>
        <v>1328.7596834678552</v>
      </c>
      <c r="AR23" s="130">
        <f t="shared" si="11"/>
        <v>-1328.7596834678552</v>
      </c>
      <c r="AS23" s="131">
        <f t="shared" si="12"/>
        <v>1</v>
      </c>
    </row>
    <row r="24" spans="1:45" s="46" customFormat="1" ht="15.75" x14ac:dyDescent="0.25">
      <c r="A24" s="48" t="s">
        <v>24</v>
      </c>
      <c r="B24" s="48" t="s">
        <v>47</v>
      </c>
      <c r="C24" s="48">
        <v>982</v>
      </c>
      <c r="D24" s="48" t="s">
        <v>27</v>
      </c>
      <c r="E24" s="60">
        <v>44559</v>
      </c>
      <c r="F24" s="60"/>
      <c r="G24" s="60">
        <v>44614</v>
      </c>
      <c r="H24" s="48" t="s">
        <v>28</v>
      </c>
      <c r="I24" s="48" t="s">
        <v>29</v>
      </c>
      <c r="J24" s="48" t="s">
        <v>30</v>
      </c>
      <c r="K24" s="85">
        <v>-440063.36912515399</v>
      </c>
      <c r="L24" s="48" t="s">
        <v>33</v>
      </c>
      <c r="M24" s="48" t="s">
        <v>29</v>
      </c>
      <c r="N24" s="48" t="s">
        <v>31</v>
      </c>
      <c r="O24" s="65">
        <v>500000</v>
      </c>
      <c r="P24" s="48">
        <v>1.12995</v>
      </c>
      <c r="Q24" s="48" t="s">
        <v>32</v>
      </c>
      <c r="R24" s="73">
        <v>1.1362000000000001</v>
      </c>
      <c r="S24" s="65"/>
      <c r="T24" s="65">
        <v>0</v>
      </c>
      <c r="U24" s="48"/>
      <c r="V24" s="73">
        <v>1.13697</v>
      </c>
      <c r="W24" s="73">
        <v>1.1381320225751923</v>
      </c>
      <c r="X24" s="85">
        <v>-747.40878771591213</v>
      </c>
      <c r="Y24" s="85">
        <v>-747.40878771591213</v>
      </c>
      <c r="Z24" s="85">
        <v>-747.40878771591213</v>
      </c>
      <c r="AA24" s="65">
        <v>0</v>
      </c>
      <c r="AB24" s="48"/>
      <c r="AC24" s="55" t="s">
        <v>26</v>
      </c>
      <c r="AE24" s="130">
        <f t="shared" si="0"/>
        <v>439316.34474942187</v>
      </c>
      <c r="AF24" s="130">
        <f t="shared" si="1"/>
        <v>-747.024375732115</v>
      </c>
      <c r="AG24" s="7"/>
      <c r="AH24" s="130">
        <f t="shared" si="2"/>
        <v>337935.64980724757</v>
      </c>
      <c r="AI24" s="130">
        <f t="shared" si="3"/>
        <v>-102127.71931790642</v>
      </c>
      <c r="AJ24" s="130">
        <f t="shared" si="4"/>
        <v>-101380.6949421743</v>
      </c>
      <c r="AK24" s="130">
        <f t="shared" si="5"/>
        <v>-101380.6949421743</v>
      </c>
      <c r="AL24" s="131">
        <f t="shared" si="6"/>
        <v>1</v>
      </c>
      <c r="AM24" s="7"/>
      <c r="AN24" s="132">
        <f t="shared" si="7"/>
        <v>1.1362000000000001</v>
      </c>
      <c r="AO24" s="130">
        <f t="shared" si="8"/>
        <v>440063.36912515399</v>
      </c>
      <c r="AP24" s="130">
        <f t="shared" si="9"/>
        <v>0</v>
      </c>
      <c r="AQ24" s="130">
        <f t="shared" si="10"/>
        <v>747.024375732115</v>
      </c>
      <c r="AR24" s="130">
        <f t="shared" si="11"/>
        <v>-747.024375732115</v>
      </c>
      <c r="AS24" s="131">
        <f t="shared" si="12"/>
        <v>1</v>
      </c>
    </row>
    <row r="25" spans="1:45" s="46" customFormat="1" ht="15.75" x14ac:dyDescent="0.25">
      <c r="A25" s="48" t="s">
        <v>24</v>
      </c>
      <c r="B25" s="48" t="s">
        <v>48</v>
      </c>
      <c r="C25" s="48">
        <v>954</v>
      </c>
      <c r="D25" s="48" t="s">
        <v>27</v>
      </c>
      <c r="E25" s="60">
        <v>44547</v>
      </c>
      <c r="F25" s="60"/>
      <c r="G25" s="60">
        <v>44620</v>
      </c>
      <c r="H25" s="48" t="s">
        <v>28</v>
      </c>
      <c r="I25" s="48" t="s">
        <v>29</v>
      </c>
      <c r="J25" s="48" t="s">
        <v>30</v>
      </c>
      <c r="K25" s="85">
        <v>-440606.274233345</v>
      </c>
      <c r="L25" s="48" t="s">
        <v>33</v>
      </c>
      <c r="M25" s="48" t="s">
        <v>29</v>
      </c>
      <c r="N25" s="48" t="s">
        <v>31</v>
      </c>
      <c r="O25" s="65">
        <v>500000</v>
      </c>
      <c r="P25" s="48">
        <v>1.1330499999999999</v>
      </c>
      <c r="Q25" s="48" t="s">
        <v>32</v>
      </c>
      <c r="R25" s="73">
        <v>1.1348</v>
      </c>
      <c r="S25" s="65"/>
      <c r="T25" s="65">
        <v>0</v>
      </c>
      <c r="U25" s="48"/>
      <c r="V25" s="73">
        <v>1.13697</v>
      </c>
      <c r="W25" s="73">
        <v>1.1382389860257709</v>
      </c>
      <c r="X25" s="85">
        <v>-1331.9469952157078</v>
      </c>
      <c r="Y25" s="85">
        <v>-1331.9469952157078</v>
      </c>
      <c r="Z25" s="85">
        <v>-1331.9469952157078</v>
      </c>
      <c r="AA25" s="65">
        <v>0</v>
      </c>
      <c r="AB25" s="48"/>
      <c r="AC25" s="55" t="s">
        <v>26</v>
      </c>
      <c r="AE25" s="130">
        <f t="shared" si="0"/>
        <v>439275.06098326482</v>
      </c>
      <c r="AF25" s="130">
        <f t="shared" si="1"/>
        <v>-1331.21325008024</v>
      </c>
      <c r="AG25" s="7"/>
      <c r="AH25" s="130">
        <f t="shared" si="2"/>
        <v>337903.89306404983</v>
      </c>
      <c r="AI25" s="130">
        <f t="shared" si="3"/>
        <v>-102702.38116929523</v>
      </c>
      <c r="AJ25" s="130">
        <f t="shared" si="4"/>
        <v>-101371.16791921499</v>
      </c>
      <c r="AK25" s="130">
        <f t="shared" si="5"/>
        <v>-101371.16791921499</v>
      </c>
      <c r="AL25" s="131">
        <f t="shared" si="6"/>
        <v>1</v>
      </c>
      <c r="AM25" s="7"/>
      <c r="AN25" s="132">
        <f t="shared" si="7"/>
        <v>1.1348</v>
      </c>
      <c r="AO25" s="130">
        <f t="shared" si="8"/>
        <v>440606.27423334506</v>
      </c>
      <c r="AP25" s="130">
        <f t="shared" si="9"/>
        <v>0</v>
      </c>
      <c r="AQ25" s="130">
        <f t="shared" si="10"/>
        <v>1331.21325008024</v>
      </c>
      <c r="AR25" s="130">
        <f t="shared" si="11"/>
        <v>-1331.21325008024</v>
      </c>
      <c r="AS25" s="131">
        <f t="shared" si="12"/>
        <v>1</v>
      </c>
    </row>
    <row r="26" spans="1:45" s="46" customFormat="1" ht="15.75" x14ac:dyDescent="0.25">
      <c r="A26" s="48" t="s">
        <v>24</v>
      </c>
      <c r="B26" s="48" t="s">
        <v>49</v>
      </c>
      <c r="C26" s="48">
        <v>983</v>
      </c>
      <c r="D26" s="48" t="s">
        <v>27</v>
      </c>
      <c r="E26" s="60">
        <v>44559</v>
      </c>
      <c r="F26" s="60"/>
      <c r="G26" s="60">
        <v>44620</v>
      </c>
      <c r="H26" s="48" t="s">
        <v>28</v>
      </c>
      <c r="I26" s="48" t="s">
        <v>29</v>
      </c>
      <c r="J26" s="48" t="s">
        <v>30</v>
      </c>
      <c r="K26" s="85">
        <v>-439985.92045054602</v>
      </c>
      <c r="L26" s="48" t="s">
        <v>33</v>
      </c>
      <c r="M26" s="48" t="s">
        <v>29</v>
      </c>
      <c r="N26" s="48" t="s">
        <v>31</v>
      </c>
      <c r="O26" s="65">
        <v>500000</v>
      </c>
      <c r="P26" s="48">
        <v>1.12995</v>
      </c>
      <c r="Q26" s="48" t="s">
        <v>32</v>
      </c>
      <c r="R26" s="73">
        <v>1.1364000000000001</v>
      </c>
      <c r="S26" s="65"/>
      <c r="T26" s="65">
        <v>0</v>
      </c>
      <c r="U26" s="48"/>
      <c r="V26" s="73">
        <v>1.13697</v>
      </c>
      <c r="W26" s="73">
        <v>1.1382389860257709</v>
      </c>
      <c r="X26" s="85">
        <v>-711.25128254853712</v>
      </c>
      <c r="Y26" s="85">
        <v>-711.25128254853712</v>
      </c>
      <c r="Z26" s="85">
        <v>-711.25128254853712</v>
      </c>
      <c r="AA26" s="65">
        <v>0</v>
      </c>
      <c r="AB26" s="48"/>
      <c r="AC26" s="55" t="s">
        <v>26</v>
      </c>
      <c r="AE26" s="130">
        <f t="shared" si="0"/>
        <v>439275.06098326482</v>
      </c>
      <c r="AF26" s="130">
        <f t="shared" si="1"/>
        <v>-710.85946728073759</v>
      </c>
      <c r="AG26" s="7"/>
      <c r="AH26" s="130">
        <f t="shared" si="2"/>
        <v>337903.89306404983</v>
      </c>
      <c r="AI26" s="130">
        <f t="shared" si="3"/>
        <v>-102082.02738649573</v>
      </c>
      <c r="AJ26" s="130">
        <f t="shared" si="4"/>
        <v>-101371.16791921499</v>
      </c>
      <c r="AK26" s="130">
        <f t="shared" si="5"/>
        <v>-101371.16791921499</v>
      </c>
      <c r="AL26" s="131">
        <f t="shared" si="6"/>
        <v>1</v>
      </c>
      <c r="AM26" s="7"/>
      <c r="AN26" s="132">
        <f t="shared" si="7"/>
        <v>1.1364000000000001</v>
      </c>
      <c r="AO26" s="130">
        <f t="shared" si="8"/>
        <v>439985.92045054556</v>
      </c>
      <c r="AP26" s="130">
        <f t="shared" si="9"/>
        <v>0</v>
      </c>
      <c r="AQ26" s="130">
        <f t="shared" si="10"/>
        <v>710.85946728073759</v>
      </c>
      <c r="AR26" s="130">
        <f t="shared" si="11"/>
        <v>-710.85946728073759</v>
      </c>
      <c r="AS26" s="131">
        <f t="shared" si="12"/>
        <v>1</v>
      </c>
    </row>
    <row r="27" spans="1:45" s="46" customFormat="1" ht="15.75" x14ac:dyDescent="0.25">
      <c r="A27" s="48" t="s">
        <v>24</v>
      </c>
      <c r="B27" s="48" t="s">
        <v>50</v>
      </c>
      <c r="C27" s="48">
        <v>955</v>
      </c>
      <c r="D27" s="48" t="s">
        <v>27</v>
      </c>
      <c r="E27" s="60">
        <v>44547</v>
      </c>
      <c r="F27" s="60"/>
      <c r="G27" s="60">
        <v>44627</v>
      </c>
      <c r="H27" s="48" t="s">
        <v>28</v>
      </c>
      <c r="I27" s="48" t="s">
        <v>29</v>
      </c>
      <c r="J27" s="48" t="s">
        <v>30</v>
      </c>
      <c r="K27" s="85">
        <v>-440528.63436123403</v>
      </c>
      <c r="L27" s="48" t="s">
        <v>33</v>
      </c>
      <c r="M27" s="48" t="s">
        <v>29</v>
      </c>
      <c r="N27" s="48" t="s">
        <v>31</v>
      </c>
      <c r="O27" s="65">
        <v>500000</v>
      </c>
      <c r="P27" s="48">
        <v>1.1330499999999999</v>
      </c>
      <c r="Q27" s="48" t="s">
        <v>32</v>
      </c>
      <c r="R27" s="73">
        <v>1.135</v>
      </c>
      <c r="S27" s="65"/>
      <c r="T27" s="65">
        <v>0</v>
      </c>
      <c r="U27" s="48"/>
      <c r="V27" s="73">
        <v>1.13697</v>
      </c>
      <c r="W27" s="73">
        <v>1.1383815502220911</v>
      </c>
      <c r="X27" s="85">
        <v>-1309.3831697319692</v>
      </c>
      <c r="Y27" s="85">
        <v>-1309.3831697319692</v>
      </c>
      <c r="Z27" s="85">
        <v>-1309.3831697319692</v>
      </c>
      <c r="AA27" s="65">
        <v>0</v>
      </c>
      <c r="AB27" s="48"/>
      <c r="AC27" s="55" t="s">
        <v>26</v>
      </c>
      <c r="AE27" s="130">
        <f t="shared" si="0"/>
        <v>439220.04876348632</v>
      </c>
      <c r="AF27" s="130">
        <f t="shared" si="1"/>
        <v>-1308.5855977471801</v>
      </c>
      <c r="AG27" s="7"/>
      <c r="AH27" s="130">
        <f t="shared" si="2"/>
        <v>337861.57597191253</v>
      </c>
      <c r="AI27" s="130">
        <f t="shared" si="3"/>
        <v>-102667.05838932097</v>
      </c>
      <c r="AJ27" s="130">
        <f t="shared" si="4"/>
        <v>-101358.47279157379</v>
      </c>
      <c r="AK27" s="130">
        <f t="shared" si="5"/>
        <v>-101358.47279157379</v>
      </c>
      <c r="AL27" s="131">
        <f t="shared" si="6"/>
        <v>1</v>
      </c>
      <c r="AM27" s="7"/>
      <c r="AN27" s="132">
        <f t="shared" si="7"/>
        <v>1.135</v>
      </c>
      <c r="AO27" s="130">
        <f t="shared" si="8"/>
        <v>440528.6343612335</v>
      </c>
      <c r="AP27" s="130">
        <f t="shared" si="9"/>
        <v>0</v>
      </c>
      <c r="AQ27" s="130">
        <f t="shared" si="10"/>
        <v>1308.5855977471801</v>
      </c>
      <c r="AR27" s="130">
        <f t="shared" si="11"/>
        <v>-1308.5855977471801</v>
      </c>
      <c r="AS27" s="131">
        <f t="shared" si="12"/>
        <v>1</v>
      </c>
    </row>
    <row r="28" spans="1:45" s="46" customFormat="1" ht="15.75" x14ac:dyDescent="0.25">
      <c r="A28" s="48" t="s">
        <v>24</v>
      </c>
      <c r="B28" s="48" t="s">
        <v>51</v>
      </c>
      <c r="C28" s="48">
        <v>984</v>
      </c>
      <c r="D28" s="48" t="s">
        <v>27</v>
      </c>
      <c r="E28" s="60">
        <v>44559</v>
      </c>
      <c r="F28" s="60"/>
      <c r="G28" s="60">
        <v>44627</v>
      </c>
      <c r="H28" s="48" t="s">
        <v>28</v>
      </c>
      <c r="I28" s="48" t="s">
        <v>29</v>
      </c>
      <c r="J28" s="48" t="s">
        <v>30</v>
      </c>
      <c r="K28" s="85">
        <v>-439947.20633523999</v>
      </c>
      <c r="L28" s="48" t="s">
        <v>33</v>
      </c>
      <c r="M28" s="48" t="s">
        <v>29</v>
      </c>
      <c r="N28" s="48" t="s">
        <v>31</v>
      </c>
      <c r="O28" s="65">
        <v>500000</v>
      </c>
      <c r="P28" s="48">
        <v>1.12995</v>
      </c>
      <c r="Q28" s="48" t="s">
        <v>32</v>
      </c>
      <c r="R28" s="73">
        <v>1.1365000000000001</v>
      </c>
      <c r="S28" s="65"/>
      <c r="T28" s="65">
        <v>0</v>
      </c>
      <c r="U28" s="48"/>
      <c r="V28" s="73">
        <v>1.13697</v>
      </c>
      <c r="W28" s="73">
        <v>1.1383815502220911</v>
      </c>
      <c r="X28" s="85">
        <v>-727.60076821590042</v>
      </c>
      <c r="Y28" s="85">
        <v>-727.60076821590042</v>
      </c>
      <c r="Z28" s="85">
        <v>-727.60076821590042</v>
      </c>
      <c r="AA28" s="65">
        <v>0</v>
      </c>
      <c r="AB28" s="48"/>
      <c r="AC28" s="55" t="s">
        <v>26</v>
      </c>
      <c r="AE28" s="130">
        <f t="shared" si="0"/>
        <v>439220.04876348632</v>
      </c>
      <c r="AF28" s="130">
        <f t="shared" si="1"/>
        <v>-727.15757175342878</v>
      </c>
      <c r="AG28" s="7"/>
      <c r="AH28" s="130">
        <f t="shared" si="2"/>
        <v>337861.57597191253</v>
      </c>
      <c r="AI28" s="130">
        <f t="shared" si="3"/>
        <v>-102085.63036332722</v>
      </c>
      <c r="AJ28" s="130">
        <f t="shared" si="4"/>
        <v>-101358.47279157379</v>
      </c>
      <c r="AK28" s="130">
        <f t="shared" si="5"/>
        <v>-101358.47279157379</v>
      </c>
      <c r="AL28" s="131">
        <f t="shared" si="6"/>
        <v>1</v>
      </c>
      <c r="AM28" s="7"/>
      <c r="AN28" s="132">
        <f t="shared" si="7"/>
        <v>1.1365000000000001</v>
      </c>
      <c r="AO28" s="130">
        <f t="shared" si="8"/>
        <v>439947.20633523975</v>
      </c>
      <c r="AP28" s="130">
        <f t="shared" si="9"/>
        <v>0</v>
      </c>
      <c r="AQ28" s="130">
        <f t="shared" si="10"/>
        <v>727.15757175342878</v>
      </c>
      <c r="AR28" s="130">
        <f t="shared" si="11"/>
        <v>-727.15757175342878</v>
      </c>
      <c r="AS28" s="131">
        <f t="shared" si="12"/>
        <v>1</v>
      </c>
    </row>
    <row r="29" spans="1:45" s="46" customFormat="1" ht="15.75" x14ac:dyDescent="0.25">
      <c r="A29" s="48" t="s">
        <v>24</v>
      </c>
      <c r="B29" s="48" t="s">
        <v>52</v>
      </c>
      <c r="C29" s="48">
        <v>956</v>
      </c>
      <c r="D29" s="48" t="s">
        <v>27</v>
      </c>
      <c r="E29" s="60">
        <v>44547</v>
      </c>
      <c r="F29" s="60"/>
      <c r="G29" s="60">
        <v>44634</v>
      </c>
      <c r="H29" s="48" t="s">
        <v>28</v>
      </c>
      <c r="I29" s="48" t="s">
        <v>29</v>
      </c>
      <c r="J29" s="48" t="s">
        <v>30</v>
      </c>
      <c r="K29" s="85">
        <v>-440063.36912515399</v>
      </c>
      <c r="L29" s="48" t="s">
        <v>33</v>
      </c>
      <c r="M29" s="48" t="s">
        <v>29</v>
      </c>
      <c r="N29" s="48" t="s">
        <v>31</v>
      </c>
      <c r="O29" s="65">
        <v>500000</v>
      </c>
      <c r="P29" s="48">
        <v>1.1330499999999999</v>
      </c>
      <c r="Q29" s="48" t="s">
        <v>32</v>
      </c>
      <c r="R29" s="73">
        <v>1.1362000000000001</v>
      </c>
      <c r="S29" s="65"/>
      <c r="T29" s="65">
        <v>0</v>
      </c>
      <c r="U29" s="48"/>
      <c r="V29" s="73">
        <v>1.13697</v>
      </c>
      <c r="W29" s="73">
        <v>1.1385683933576483</v>
      </c>
      <c r="X29" s="85">
        <v>-916.04485339292819</v>
      </c>
      <c r="Y29" s="85">
        <v>-916.04485339292819</v>
      </c>
      <c r="Z29" s="85">
        <v>-916.04485339292819</v>
      </c>
      <c r="AA29" s="65">
        <v>0</v>
      </c>
      <c r="AB29" s="48"/>
      <c r="AC29" s="55" t="s">
        <v>26</v>
      </c>
      <c r="AE29" s="130">
        <f t="shared" si="0"/>
        <v>439147.97118642612</v>
      </c>
      <c r="AF29" s="130">
        <f t="shared" si="1"/>
        <v>-915.39793872786686</v>
      </c>
      <c r="AG29" s="7"/>
      <c r="AH29" s="130">
        <f t="shared" si="2"/>
        <v>337806.13168186625</v>
      </c>
      <c r="AI29" s="130">
        <f t="shared" si="3"/>
        <v>-102257.23744328774</v>
      </c>
      <c r="AJ29" s="130">
        <f t="shared" si="4"/>
        <v>-101341.83950455987</v>
      </c>
      <c r="AK29" s="130">
        <f t="shared" si="5"/>
        <v>-101341.83950455987</v>
      </c>
      <c r="AL29" s="131">
        <f t="shared" si="6"/>
        <v>1</v>
      </c>
      <c r="AM29" s="7"/>
      <c r="AN29" s="132">
        <f t="shared" si="7"/>
        <v>1.1362000000000001</v>
      </c>
      <c r="AO29" s="130">
        <f t="shared" si="8"/>
        <v>440063.36912515399</v>
      </c>
      <c r="AP29" s="130">
        <f t="shared" si="9"/>
        <v>0</v>
      </c>
      <c r="AQ29" s="130">
        <f t="shared" si="10"/>
        <v>915.39793872786686</v>
      </c>
      <c r="AR29" s="130">
        <f t="shared" si="11"/>
        <v>-915.39793872786686</v>
      </c>
      <c r="AS29" s="131">
        <f t="shared" si="12"/>
        <v>1</v>
      </c>
    </row>
    <row r="30" spans="1:45" s="46" customFormat="1" ht="15.75" x14ac:dyDescent="0.25">
      <c r="A30" s="48" t="s">
        <v>24</v>
      </c>
      <c r="B30" s="48" t="s">
        <v>53</v>
      </c>
      <c r="C30" s="48">
        <v>985</v>
      </c>
      <c r="D30" s="48" t="s">
        <v>27</v>
      </c>
      <c r="E30" s="60">
        <v>44559</v>
      </c>
      <c r="F30" s="60"/>
      <c r="G30" s="60">
        <v>44634</v>
      </c>
      <c r="H30" s="48" t="s">
        <v>28</v>
      </c>
      <c r="I30" s="48" t="s">
        <v>29</v>
      </c>
      <c r="J30" s="48" t="s">
        <v>30</v>
      </c>
      <c r="K30" s="85">
        <v>-439869.798539632</v>
      </c>
      <c r="L30" s="48" t="s">
        <v>33</v>
      </c>
      <c r="M30" s="48" t="s">
        <v>29</v>
      </c>
      <c r="N30" s="48" t="s">
        <v>31</v>
      </c>
      <c r="O30" s="65">
        <v>500000</v>
      </c>
      <c r="P30" s="48">
        <v>1.12995</v>
      </c>
      <c r="Q30" s="48" t="s">
        <v>32</v>
      </c>
      <c r="R30" s="73">
        <v>1.1367</v>
      </c>
      <c r="S30" s="65"/>
      <c r="T30" s="65">
        <v>0</v>
      </c>
      <c r="U30" s="48"/>
      <c r="V30" s="73">
        <v>1.13697</v>
      </c>
      <c r="W30" s="73">
        <v>1.1385683933576483</v>
      </c>
      <c r="X30" s="85">
        <v>-722.33747091636769</v>
      </c>
      <c r="Y30" s="85">
        <v>-722.33747091636769</v>
      </c>
      <c r="Z30" s="85">
        <v>-722.33747091636769</v>
      </c>
      <c r="AA30" s="65">
        <v>0</v>
      </c>
      <c r="AB30" s="48"/>
      <c r="AC30" s="55" t="s">
        <v>26</v>
      </c>
      <c r="AE30" s="130">
        <f t="shared" si="0"/>
        <v>439147.97118642612</v>
      </c>
      <c r="AF30" s="130">
        <f t="shared" si="1"/>
        <v>-721.82735320611391</v>
      </c>
      <c r="AG30" s="7"/>
      <c r="AH30" s="130">
        <f t="shared" si="2"/>
        <v>337806.13168186625</v>
      </c>
      <c r="AI30" s="130">
        <f t="shared" si="3"/>
        <v>-102063.66685776599</v>
      </c>
      <c r="AJ30" s="130">
        <f t="shared" si="4"/>
        <v>-101341.83950455987</v>
      </c>
      <c r="AK30" s="130">
        <f t="shared" si="5"/>
        <v>-101341.83950455987</v>
      </c>
      <c r="AL30" s="131">
        <f t="shared" si="6"/>
        <v>1</v>
      </c>
      <c r="AM30" s="7"/>
      <c r="AN30" s="132">
        <f t="shared" si="7"/>
        <v>1.1367</v>
      </c>
      <c r="AO30" s="130">
        <f t="shared" si="8"/>
        <v>439869.79853963223</v>
      </c>
      <c r="AP30" s="130">
        <f t="shared" si="9"/>
        <v>0</v>
      </c>
      <c r="AQ30" s="130">
        <f t="shared" si="10"/>
        <v>721.82735320611391</v>
      </c>
      <c r="AR30" s="130">
        <f t="shared" si="11"/>
        <v>-721.82735320611391</v>
      </c>
      <c r="AS30" s="131">
        <f t="shared" si="12"/>
        <v>1</v>
      </c>
    </row>
    <row r="31" spans="1:45" s="46" customFormat="1" ht="15.75" x14ac:dyDescent="0.25">
      <c r="A31" s="48" t="s">
        <v>24</v>
      </c>
      <c r="B31" s="48" t="s">
        <v>54</v>
      </c>
      <c r="C31" s="48">
        <v>957</v>
      </c>
      <c r="D31" s="48" t="s">
        <v>27</v>
      </c>
      <c r="E31" s="60">
        <v>44547</v>
      </c>
      <c r="F31" s="60"/>
      <c r="G31" s="60">
        <v>44641</v>
      </c>
      <c r="H31" s="48" t="s">
        <v>28</v>
      </c>
      <c r="I31" s="48" t="s">
        <v>29</v>
      </c>
      <c r="J31" s="48" t="s">
        <v>30</v>
      </c>
      <c r="K31" s="85">
        <v>-439985.92045054602</v>
      </c>
      <c r="L31" s="48" t="s">
        <v>33</v>
      </c>
      <c r="M31" s="48" t="s">
        <v>29</v>
      </c>
      <c r="N31" s="48" t="s">
        <v>31</v>
      </c>
      <c r="O31" s="65">
        <v>500000</v>
      </c>
      <c r="P31" s="48">
        <v>1.1330499999999999</v>
      </c>
      <c r="Q31" s="48" t="s">
        <v>32</v>
      </c>
      <c r="R31" s="73">
        <v>1.1364000000000001</v>
      </c>
      <c r="S31" s="65"/>
      <c r="T31" s="65">
        <v>0</v>
      </c>
      <c r="U31" s="48"/>
      <c r="V31" s="73">
        <v>1.13697</v>
      </c>
      <c r="W31" s="73">
        <v>1.1387504175695431</v>
      </c>
      <c r="X31" s="85">
        <v>-908.87133204191264</v>
      </c>
      <c r="Y31" s="85">
        <v>-908.87133204191264</v>
      </c>
      <c r="Z31" s="85">
        <v>-908.87133204191264</v>
      </c>
      <c r="AA31" s="65">
        <v>0</v>
      </c>
      <c r="AB31" s="48"/>
      <c r="AC31" s="55" t="s">
        <v>26</v>
      </c>
      <c r="AE31" s="130">
        <f t="shared" si="0"/>
        <v>439077.77532776637</v>
      </c>
      <c r="AF31" s="130">
        <f t="shared" si="1"/>
        <v>-908.14512277918402</v>
      </c>
      <c r="AG31" s="7"/>
      <c r="AH31" s="130">
        <f t="shared" si="2"/>
        <v>337752.13486751256</v>
      </c>
      <c r="AI31" s="130">
        <f t="shared" si="3"/>
        <v>-102233.78558303299</v>
      </c>
      <c r="AJ31" s="130">
        <f t="shared" si="4"/>
        <v>-101325.64046025381</v>
      </c>
      <c r="AK31" s="130">
        <f t="shared" si="5"/>
        <v>-101325.64046025381</v>
      </c>
      <c r="AL31" s="131">
        <f t="shared" si="6"/>
        <v>1</v>
      </c>
      <c r="AM31" s="7"/>
      <c r="AN31" s="132">
        <f t="shared" si="7"/>
        <v>1.1364000000000001</v>
      </c>
      <c r="AO31" s="130">
        <f t="shared" si="8"/>
        <v>439985.92045054556</v>
      </c>
      <c r="AP31" s="130">
        <f t="shared" si="9"/>
        <v>0</v>
      </c>
      <c r="AQ31" s="130">
        <f t="shared" si="10"/>
        <v>908.14512277918402</v>
      </c>
      <c r="AR31" s="130">
        <f t="shared" si="11"/>
        <v>-908.14512277918402</v>
      </c>
      <c r="AS31" s="131">
        <f t="shared" si="12"/>
        <v>1</v>
      </c>
    </row>
    <row r="32" spans="1:45" s="46" customFormat="1" ht="15.75" x14ac:dyDescent="0.25">
      <c r="A32" s="49" t="s">
        <v>24</v>
      </c>
      <c r="B32" s="49" t="s">
        <v>55</v>
      </c>
      <c r="C32" s="49">
        <v>958</v>
      </c>
      <c r="D32" s="49" t="s">
        <v>27</v>
      </c>
      <c r="E32" s="61">
        <v>44547</v>
      </c>
      <c r="F32" s="61"/>
      <c r="G32" s="61">
        <v>44648</v>
      </c>
      <c r="H32" s="49" t="s">
        <v>28</v>
      </c>
      <c r="I32" s="49" t="s">
        <v>29</v>
      </c>
      <c r="J32" s="49" t="s">
        <v>30</v>
      </c>
      <c r="K32" s="86">
        <v>-439947.20633523999</v>
      </c>
      <c r="L32" s="49" t="s">
        <v>33</v>
      </c>
      <c r="M32" s="49" t="s">
        <v>29</v>
      </c>
      <c r="N32" s="49" t="s">
        <v>31</v>
      </c>
      <c r="O32" s="66">
        <v>500000</v>
      </c>
      <c r="P32" s="49">
        <v>1.1330499999999999</v>
      </c>
      <c r="Q32" s="49" t="s">
        <v>32</v>
      </c>
      <c r="R32" s="74">
        <v>1.1365000000000001</v>
      </c>
      <c r="S32" s="66"/>
      <c r="T32" s="66">
        <v>0</v>
      </c>
      <c r="U32" s="49"/>
      <c r="V32" s="74">
        <v>1.13697</v>
      </c>
      <c r="W32" s="74">
        <v>1.1389276205368806</v>
      </c>
      <c r="X32" s="86">
        <v>-938.57910918648918</v>
      </c>
      <c r="Y32" s="86">
        <v>-938.57910918648918</v>
      </c>
      <c r="Z32" s="86">
        <v>-938.57910918648918</v>
      </c>
      <c r="AA32" s="66">
        <v>0</v>
      </c>
      <c r="AB32" s="49"/>
      <c r="AC32" s="56" t="s">
        <v>26</v>
      </c>
      <c r="AE32" s="130">
        <f t="shared" si="0"/>
        <v>439009.46028888505</v>
      </c>
      <c r="AF32" s="130">
        <f t="shared" si="1"/>
        <v>-937.74604635470314</v>
      </c>
      <c r="AG32" s="7"/>
      <c r="AH32" s="130">
        <f t="shared" si="2"/>
        <v>337699.58483760385</v>
      </c>
      <c r="AI32" s="130">
        <f t="shared" si="3"/>
        <v>-102247.6214976359</v>
      </c>
      <c r="AJ32" s="130">
        <f t="shared" si="4"/>
        <v>-101309.8754512812</v>
      </c>
      <c r="AK32" s="130">
        <f t="shared" si="5"/>
        <v>-101309.8754512812</v>
      </c>
      <c r="AL32" s="131">
        <f t="shared" si="6"/>
        <v>1</v>
      </c>
      <c r="AM32" s="7"/>
      <c r="AN32" s="132">
        <f t="shared" si="7"/>
        <v>1.1365000000000001</v>
      </c>
      <c r="AO32" s="130">
        <f t="shared" si="8"/>
        <v>439947.20633523975</v>
      </c>
      <c r="AP32" s="130">
        <f t="shared" si="9"/>
        <v>0</v>
      </c>
      <c r="AQ32" s="130">
        <f t="shared" si="10"/>
        <v>937.74604635470314</v>
      </c>
      <c r="AR32" s="130">
        <f t="shared" si="11"/>
        <v>-937.74604635470314</v>
      </c>
      <c r="AS32" s="131">
        <f t="shared" si="12"/>
        <v>1</v>
      </c>
    </row>
    <row r="33" spans="1:45" s="47" customFormat="1" ht="15.75" x14ac:dyDescent="0.25">
      <c r="A33" s="50"/>
      <c r="B33" s="50"/>
      <c r="C33" s="50"/>
      <c r="D33" s="50"/>
      <c r="E33" s="62"/>
      <c r="F33" s="62"/>
      <c r="G33" s="62"/>
      <c r="H33" s="50"/>
      <c r="I33" s="50"/>
      <c r="J33" s="50"/>
      <c r="K33" s="87">
        <v>-10129022.5857189</v>
      </c>
      <c r="L33" s="50"/>
      <c r="M33" s="50"/>
      <c r="N33" s="50"/>
      <c r="O33" s="67">
        <v>11500000</v>
      </c>
      <c r="P33" s="50"/>
      <c r="Q33" s="50"/>
      <c r="R33" s="75">
        <v>1.1353514026332676</v>
      </c>
      <c r="S33" s="67"/>
      <c r="T33" s="67"/>
      <c r="U33" s="50"/>
      <c r="V33" s="75"/>
      <c r="W33" s="75"/>
      <c r="X33" s="87">
        <v>-22941.795457085089</v>
      </c>
      <c r="Y33" s="87">
        <v>-22941.795457085089</v>
      </c>
      <c r="Z33" s="87">
        <v>-22941.795457085089</v>
      </c>
      <c r="AA33" s="87">
        <v>-4.5474735088646412E-13</v>
      </c>
      <c r="AB33" s="50"/>
      <c r="AC33" s="57"/>
      <c r="AD33" s="46"/>
      <c r="AE33" s="130"/>
      <c r="AF33" s="130"/>
      <c r="AG33" s="7"/>
      <c r="AH33" s="130"/>
      <c r="AI33" s="130"/>
      <c r="AJ33" s="130"/>
      <c r="AK33" s="130"/>
      <c r="AL33" s="131"/>
      <c r="AM33" s="7"/>
      <c r="AN33" s="132"/>
      <c r="AO33" s="130"/>
      <c r="AP33" s="130"/>
      <c r="AQ33" s="130"/>
      <c r="AR33" s="130"/>
      <c r="AS33" s="131"/>
    </row>
    <row r="34" spans="1:45" s="47" customFormat="1" ht="15.75" x14ac:dyDescent="0.25">
      <c r="A34" s="50"/>
      <c r="B34" s="50"/>
      <c r="C34" s="50"/>
      <c r="D34" s="50"/>
      <c r="E34" s="62"/>
      <c r="F34" s="62"/>
      <c r="G34" s="62"/>
      <c r="H34" s="50"/>
      <c r="I34" s="50"/>
      <c r="J34" s="50"/>
      <c r="K34" s="67"/>
      <c r="L34" s="50"/>
      <c r="M34" s="50"/>
      <c r="N34" s="50"/>
      <c r="O34" s="67"/>
      <c r="P34" s="50"/>
      <c r="Q34" s="50"/>
      <c r="R34" s="75"/>
      <c r="S34" s="67"/>
      <c r="T34" s="67"/>
      <c r="U34" s="50"/>
      <c r="V34" s="75"/>
      <c r="W34" s="75"/>
      <c r="X34" s="67"/>
      <c r="Y34" s="67"/>
      <c r="Z34" s="67"/>
      <c r="AA34" s="67"/>
      <c r="AB34" s="50"/>
      <c r="AC34" s="57"/>
      <c r="AD34" s="46"/>
      <c r="AE34" s="130"/>
      <c r="AF34" s="130"/>
      <c r="AG34" s="7"/>
      <c r="AH34" s="130"/>
      <c r="AI34" s="130"/>
      <c r="AJ34" s="130"/>
      <c r="AK34" s="130"/>
      <c r="AL34" s="131"/>
      <c r="AM34" s="7"/>
      <c r="AN34" s="132"/>
      <c r="AO34" s="130"/>
      <c r="AP34" s="130"/>
      <c r="AQ34" s="130"/>
      <c r="AR34" s="130"/>
      <c r="AS34" s="131"/>
    </row>
    <row r="35" spans="1:45" s="46" customFormat="1" ht="15.75" x14ac:dyDescent="0.25">
      <c r="A35" s="48" t="s">
        <v>56</v>
      </c>
      <c r="B35" s="48" t="s">
        <v>57</v>
      </c>
      <c r="C35" s="48">
        <v>959</v>
      </c>
      <c r="D35" s="48" t="s">
        <v>27</v>
      </c>
      <c r="E35" s="60">
        <v>44547</v>
      </c>
      <c r="F35" s="60"/>
      <c r="G35" s="60">
        <v>44655</v>
      </c>
      <c r="H35" s="48" t="s">
        <v>28</v>
      </c>
      <c r="I35" s="48" t="s">
        <v>29</v>
      </c>
      <c r="J35" s="48" t="s">
        <v>30</v>
      </c>
      <c r="K35" s="85">
        <v>-439831.10485573497</v>
      </c>
      <c r="L35" s="48" t="s">
        <v>33</v>
      </c>
      <c r="M35" s="48" t="s">
        <v>29</v>
      </c>
      <c r="N35" s="48" t="s">
        <v>31</v>
      </c>
      <c r="O35" s="65">
        <v>500000</v>
      </c>
      <c r="P35" s="48">
        <v>1.1330499999999999</v>
      </c>
      <c r="Q35" s="48" t="s">
        <v>32</v>
      </c>
      <c r="R35" s="73">
        <v>1.1368</v>
      </c>
      <c r="S35" s="65"/>
      <c r="T35" s="65">
        <v>0</v>
      </c>
      <c r="U35" s="48"/>
      <c r="V35" s="73">
        <v>1.13697</v>
      </c>
      <c r="W35" s="73">
        <v>1.1391</v>
      </c>
      <c r="X35" s="85">
        <v>-888.94359966334275</v>
      </c>
      <c r="Y35" s="85">
        <v>-888.94359966334275</v>
      </c>
      <c r="Z35" s="85">
        <v>-888.94359966334275</v>
      </c>
      <c r="AA35" s="65">
        <v>0</v>
      </c>
      <c r="AB35" s="48"/>
      <c r="AC35" s="55" t="s">
        <v>26</v>
      </c>
      <c r="AE35" s="130">
        <f t="shared" ref="AE35:AE41" si="13">ABS(O35/W35)</f>
        <v>438943.02519532962</v>
      </c>
      <c r="AF35" s="130">
        <f t="shared" ref="AF35:AF41" si="14">IF(H35="BUY",
IF(I35="CALL",MAX(-ABS(O35)/W35+ABS(O35)/R35,0),IF(I35="PUT",MAX(-ABS(O35)/R35+ABS(O35)/W35,0),IF(I35="FORWARD",-ABS(O35)/W35+ABS(O35)/R35,"TRADE NOT VALID"))),
-IF(I35="CALL",MAX(-ABS(O35)/W35+ABS(O35)/R35,0),IF(I35="PUT",MAX(-ABS(O35)/R35+ABS(O35)/W35,0),IF(I35="FORWARD",-ABS(O35)/W35+ABS(O35)/R35,"TRADE NOT VALID"))))</f>
        <v>-888.07966040575411</v>
      </c>
      <c r="AG35" s="7"/>
      <c r="AH35" s="130">
        <f t="shared" ref="AH35:AH41" si="15" xml:space="preserve">
IF(I35="CALL",ABS(O35/(W35*(1+$AI$3))),
IF(I35="PUT",ABS(O35/(W35*(1+$AI$2))),
IF(I35="FORWARD",ABS(O35/(W35*(1+$AI$3))),
"TRADE NOT VALID")))</f>
        <v>337648.48091948434</v>
      </c>
      <c r="AI35" s="130">
        <f t="shared" ref="AI35:AI41" si="16" xml:space="preserve">
IF(H35="BUY",
IF(I35="CALL",MAX(-ABS(O35)/(W35*(1+$AI$3))+ABS(O35)/R35,0),IF(I35="PUT",MAX(-ABS(O35)/R35+ABS(O35)/(W35*(1+$AI$2)),0),IF(I35="FORWARD",-ABS(O35)/(W35*(1+$AI$3))+ABS(O35)/R35,"TRADE NOT VALID"))),
-IF(I35="CALL",MAX(-ABS(O35)/(W35*(1+$AI$3))+ABS(O35)/R35,0),IF(I35="PUT",MAX(-ABS(O35)/R35+ABS(O35)/(W35*(1+$AI$2)),0),IF(I35="FORWARD",-ABS(O35)/(W35*(1+$AI$3))+ABS(O35)/R35,"TRADE NOT VALID"))))</f>
        <v>-102182.62393625104</v>
      </c>
      <c r="AJ35" s="130">
        <f t="shared" ref="AJ35:AJ41" si="17">AH35-IF(AF35=0,ABS(O35/R35),AE35)</f>
        <v>-101294.54427584528</v>
      </c>
      <c r="AK35" s="130">
        <f t="shared" ref="AK35:AK41" si="18">AI35-AF35</f>
        <v>-101294.54427584528</v>
      </c>
      <c r="AL35" s="131">
        <f t="shared" ref="AL35:AL41" si="19">IF(AK35=0,"CHOC INSUFFISANT",ABS(AK35/AJ35))</f>
        <v>1</v>
      </c>
      <c r="AM35" s="7"/>
      <c r="AN35" s="132">
        <f t="shared" ref="AN35:AN41" si="20">R35</f>
        <v>1.1368</v>
      </c>
      <c r="AO35" s="130">
        <f t="shared" ref="AO35:AO41" si="21">ABS(O35/AN35)</f>
        <v>439831.10485573538</v>
      </c>
      <c r="AP35" s="130">
        <f t="shared" ref="AP35:AP41" si="22">IF(H35="BUY",
IF(I35="CALL",MAX(-ABS(O35)/AN35+ABS(O35)/R35,0),IF(I35="PUT",MAX(-ABS(O35)/R35+ABS(O35)/AN35,0),IF(I35="FORWARD",-ABS(O35)/AN35+ABS(O35)/R35,"TRADE NOT VALID"))),
-IF(I35="CALL",MAX(-ABS(O35)/AN35+ABS(O35)/R35,0),IF(I35="PUT",MAX(-ABS(O35)/R35+ABS(O35)/AN35,0),IF(I35="FORWARD",-ABS(O35)/AN35+ABS(O35)/R35,"TRADE NOT VALID"))))</f>
        <v>0</v>
      </c>
      <c r="AQ35" s="130">
        <f t="shared" ref="AQ35:AQ41" si="23">IF(AP35=AF35,AE35-AO35,
IF(AF35=0,IF(H35="BUY",(ABS(O35)/AN35-ABS(O35)/R35),-(ABS(O35)/AN35-ABS(O35)/R35)),
IF(AP35=0,IF(H35="BUY",(ABS(O35)/W35-ABS(O35)/R35),-(ABS(O35)/W35-ABS(O35)/R35)),AE35-AO35)))</f>
        <v>888.07966040575411</v>
      </c>
      <c r="AR35" s="130">
        <f t="shared" ref="AR35:AR41" si="24">AF35-AP35</f>
        <v>-888.07966040575411</v>
      </c>
      <c r="AS35" s="131">
        <f t="shared" ref="AS35:AS41" si="25">IF(AR35=0,"PAS DE VALEUR INTRINSEQUE",ABS(AR35/AQ35))</f>
        <v>1</v>
      </c>
    </row>
    <row r="36" spans="1:45" s="46" customFormat="1" ht="15.75" x14ac:dyDescent="0.25">
      <c r="A36" s="48" t="s">
        <v>56</v>
      </c>
      <c r="B36" s="48" t="s">
        <v>58</v>
      </c>
      <c r="C36" s="48">
        <v>960</v>
      </c>
      <c r="D36" s="48" t="s">
        <v>27</v>
      </c>
      <c r="E36" s="60">
        <v>44547</v>
      </c>
      <c r="F36" s="60"/>
      <c r="G36" s="60">
        <v>44662</v>
      </c>
      <c r="H36" s="48" t="s">
        <v>28</v>
      </c>
      <c r="I36" s="48" t="s">
        <v>29</v>
      </c>
      <c r="J36" s="48" t="s">
        <v>30</v>
      </c>
      <c r="K36" s="85">
        <v>-439753.737906772</v>
      </c>
      <c r="L36" s="48" t="s">
        <v>33</v>
      </c>
      <c r="M36" s="48" t="s">
        <v>29</v>
      </c>
      <c r="N36" s="48" t="s">
        <v>31</v>
      </c>
      <c r="O36" s="65">
        <v>500000</v>
      </c>
      <c r="P36" s="48">
        <v>1.1330499999999999</v>
      </c>
      <c r="Q36" s="48" t="s">
        <v>32</v>
      </c>
      <c r="R36" s="73">
        <v>1.137</v>
      </c>
      <c r="S36" s="65"/>
      <c r="T36" s="65">
        <v>0</v>
      </c>
      <c r="U36" s="48"/>
      <c r="V36" s="73">
        <v>1.13697</v>
      </c>
      <c r="W36" s="73">
        <v>1.139308567554997</v>
      </c>
      <c r="X36" s="85">
        <v>-892.03824558879489</v>
      </c>
      <c r="Y36" s="85">
        <v>-892.03824558879489</v>
      </c>
      <c r="Z36" s="85">
        <v>-892.03824558879478</v>
      </c>
      <c r="AA36" s="85">
        <v>-1.1368683772161603E-13</v>
      </c>
      <c r="AB36" s="48"/>
      <c r="AC36" s="55" t="s">
        <v>26</v>
      </c>
      <c r="AE36" s="130">
        <f t="shared" si="13"/>
        <v>438862.67007806373</v>
      </c>
      <c r="AF36" s="130">
        <f t="shared" si="14"/>
        <v>-891.06782870844472</v>
      </c>
      <c r="AG36" s="7"/>
      <c r="AH36" s="130">
        <f t="shared" si="15"/>
        <v>337586.66929081822</v>
      </c>
      <c r="AI36" s="130">
        <f t="shared" si="16"/>
        <v>-102167.06861595396</v>
      </c>
      <c r="AJ36" s="130">
        <f t="shared" si="17"/>
        <v>-101276.00078724552</v>
      </c>
      <c r="AK36" s="130">
        <f t="shared" si="18"/>
        <v>-101276.00078724552</v>
      </c>
      <c r="AL36" s="131">
        <f t="shared" si="19"/>
        <v>1</v>
      </c>
      <c r="AM36" s="7"/>
      <c r="AN36" s="132">
        <f t="shared" si="20"/>
        <v>1.137</v>
      </c>
      <c r="AO36" s="130">
        <f t="shared" si="21"/>
        <v>439753.73790677218</v>
      </c>
      <c r="AP36" s="130">
        <f t="shared" si="22"/>
        <v>0</v>
      </c>
      <c r="AQ36" s="130">
        <f t="shared" si="23"/>
        <v>891.06782870844472</v>
      </c>
      <c r="AR36" s="130">
        <f t="shared" si="24"/>
        <v>-891.06782870844472</v>
      </c>
      <c r="AS36" s="131">
        <f t="shared" si="25"/>
        <v>1</v>
      </c>
    </row>
    <row r="37" spans="1:45" s="46" customFormat="1" ht="15.75" x14ac:dyDescent="0.25">
      <c r="A37" s="48" t="s">
        <v>56</v>
      </c>
      <c r="B37" s="48" t="s">
        <v>59</v>
      </c>
      <c r="C37" s="48">
        <v>961</v>
      </c>
      <c r="D37" s="48" t="s">
        <v>27</v>
      </c>
      <c r="E37" s="60">
        <v>44547</v>
      </c>
      <c r="F37" s="60"/>
      <c r="G37" s="60">
        <v>44670</v>
      </c>
      <c r="H37" s="48" t="s">
        <v>28</v>
      </c>
      <c r="I37" s="48" t="s">
        <v>29</v>
      </c>
      <c r="J37" s="48" t="s">
        <v>30</v>
      </c>
      <c r="K37" s="85">
        <v>-439676.39817094599</v>
      </c>
      <c r="L37" s="48" t="s">
        <v>33</v>
      </c>
      <c r="M37" s="48" t="s">
        <v>29</v>
      </c>
      <c r="N37" s="48" t="s">
        <v>31</v>
      </c>
      <c r="O37" s="65">
        <v>500000</v>
      </c>
      <c r="P37" s="48">
        <v>1.1330499999999999</v>
      </c>
      <c r="Q37" s="48" t="s">
        <v>32</v>
      </c>
      <c r="R37" s="73">
        <v>1.1372</v>
      </c>
      <c r="S37" s="65"/>
      <c r="T37" s="65">
        <v>0</v>
      </c>
      <c r="U37" s="48"/>
      <c r="V37" s="73">
        <v>1.13697</v>
      </c>
      <c r="W37" s="73">
        <v>1.1395479977271421</v>
      </c>
      <c r="X37" s="85">
        <v>-907.0452088453759</v>
      </c>
      <c r="Y37" s="85">
        <v>-907.0452088453759</v>
      </c>
      <c r="Z37" s="85">
        <v>-907.0452088453759</v>
      </c>
      <c r="AA37" s="65">
        <v>0</v>
      </c>
      <c r="AB37" s="48"/>
      <c r="AC37" s="55" t="s">
        <v>26</v>
      </c>
      <c r="AE37" s="130">
        <f t="shared" si="13"/>
        <v>438770.46074168256</v>
      </c>
      <c r="AF37" s="130">
        <f t="shared" si="14"/>
        <v>-905.93742926360574</v>
      </c>
      <c r="AG37" s="7"/>
      <c r="AH37" s="130">
        <f t="shared" si="15"/>
        <v>337515.73903206352</v>
      </c>
      <c r="AI37" s="130">
        <f t="shared" si="16"/>
        <v>-102160.65913888265</v>
      </c>
      <c r="AJ37" s="130">
        <f t="shared" si="17"/>
        <v>-101254.72170961904</v>
      </c>
      <c r="AK37" s="130">
        <f t="shared" si="18"/>
        <v>-101254.72170961904</v>
      </c>
      <c r="AL37" s="131">
        <f t="shared" si="19"/>
        <v>1</v>
      </c>
      <c r="AM37" s="7"/>
      <c r="AN37" s="132">
        <f t="shared" si="20"/>
        <v>1.1372</v>
      </c>
      <c r="AO37" s="130">
        <f t="shared" si="21"/>
        <v>439676.39817094617</v>
      </c>
      <c r="AP37" s="130">
        <f t="shared" si="22"/>
        <v>0</v>
      </c>
      <c r="AQ37" s="130">
        <f t="shared" si="23"/>
        <v>905.93742926360574</v>
      </c>
      <c r="AR37" s="130">
        <f t="shared" si="24"/>
        <v>-905.93742926360574</v>
      </c>
      <c r="AS37" s="131">
        <f t="shared" si="25"/>
        <v>1</v>
      </c>
    </row>
    <row r="38" spans="1:45" s="46" customFormat="1" ht="15.75" x14ac:dyDescent="0.25">
      <c r="A38" s="48" t="s">
        <v>56</v>
      </c>
      <c r="B38" s="48" t="s">
        <v>60</v>
      </c>
      <c r="C38" s="48">
        <v>962</v>
      </c>
      <c r="D38" s="48" t="s">
        <v>27</v>
      </c>
      <c r="E38" s="60">
        <v>44547</v>
      </c>
      <c r="F38" s="60"/>
      <c r="G38" s="60">
        <v>44676</v>
      </c>
      <c r="H38" s="48" t="s">
        <v>28</v>
      </c>
      <c r="I38" s="48" t="s">
        <v>29</v>
      </c>
      <c r="J38" s="48" t="s">
        <v>30</v>
      </c>
      <c r="K38" s="85">
        <v>-439599.085633902</v>
      </c>
      <c r="L38" s="48" t="s">
        <v>33</v>
      </c>
      <c r="M38" s="48" t="s">
        <v>29</v>
      </c>
      <c r="N38" s="48" t="s">
        <v>31</v>
      </c>
      <c r="O38" s="65">
        <v>500000</v>
      </c>
      <c r="P38" s="48">
        <v>1.1330499999999999</v>
      </c>
      <c r="Q38" s="48" t="s">
        <v>32</v>
      </c>
      <c r="R38" s="73">
        <v>1.1374</v>
      </c>
      <c r="S38" s="65"/>
      <c r="T38" s="65">
        <v>0</v>
      </c>
      <c r="U38" s="48"/>
      <c r="V38" s="73">
        <v>1.13697</v>
      </c>
      <c r="W38" s="73">
        <v>1.1397283178327529</v>
      </c>
      <c r="X38" s="85">
        <v>-899.23297368396982</v>
      </c>
      <c r="Y38" s="85">
        <v>-899.23297368396982</v>
      </c>
      <c r="Z38" s="85">
        <v>-899.23297368396982</v>
      </c>
      <c r="AA38" s="65">
        <v>0</v>
      </c>
      <c r="AB38" s="48"/>
      <c r="AC38" s="55" t="s">
        <v>26</v>
      </c>
      <c r="AE38" s="130">
        <f t="shared" si="13"/>
        <v>438701.04144711746</v>
      </c>
      <c r="AF38" s="130">
        <f t="shared" si="14"/>
        <v>-898.04418678442016</v>
      </c>
      <c r="AG38" s="7"/>
      <c r="AH38" s="130">
        <f t="shared" si="15"/>
        <v>337462.33957470575</v>
      </c>
      <c r="AI38" s="130">
        <f t="shared" si="16"/>
        <v>-102136.74605919613</v>
      </c>
      <c r="AJ38" s="130">
        <f t="shared" si="17"/>
        <v>-101238.70187241171</v>
      </c>
      <c r="AK38" s="130">
        <f t="shared" si="18"/>
        <v>-101238.70187241171</v>
      </c>
      <c r="AL38" s="131">
        <f t="shared" si="19"/>
        <v>1</v>
      </c>
      <c r="AM38" s="7"/>
      <c r="AN38" s="132">
        <f t="shared" si="20"/>
        <v>1.1374</v>
      </c>
      <c r="AO38" s="130">
        <f t="shared" si="21"/>
        <v>439599.08563390188</v>
      </c>
      <c r="AP38" s="130">
        <f t="shared" si="22"/>
        <v>0</v>
      </c>
      <c r="AQ38" s="130">
        <f t="shared" si="23"/>
        <v>898.04418678442016</v>
      </c>
      <c r="AR38" s="130">
        <f t="shared" si="24"/>
        <v>-898.04418678442016</v>
      </c>
      <c r="AS38" s="131">
        <f t="shared" si="25"/>
        <v>1</v>
      </c>
    </row>
    <row r="39" spans="1:45" s="46" customFormat="1" ht="15.75" x14ac:dyDescent="0.25">
      <c r="A39" s="48" t="s">
        <v>56</v>
      </c>
      <c r="B39" s="48" t="s">
        <v>61</v>
      </c>
      <c r="C39" s="48">
        <v>963</v>
      </c>
      <c r="D39" s="48" t="s">
        <v>27</v>
      </c>
      <c r="E39" s="60">
        <v>44547</v>
      </c>
      <c r="F39" s="60"/>
      <c r="G39" s="60">
        <v>44683</v>
      </c>
      <c r="H39" s="48" t="s">
        <v>28</v>
      </c>
      <c r="I39" s="48" t="s">
        <v>29</v>
      </c>
      <c r="J39" s="48" t="s">
        <v>30</v>
      </c>
      <c r="K39" s="85">
        <v>-439560.43956044002</v>
      </c>
      <c r="L39" s="48" t="s">
        <v>33</v>
      </c>
      <c r="M39" s="48" t="s">
        <v>29</v>
      </c>
      <c r="N39" s="48" t="s">
        <v>31</v>
      </c>
      <c r="O39" s="65">
        <v>500000</v>
      </c>
      <c r="P39" s="48">
        <v>1.1330499999999999</v>
      </c>
      <c r="Q39" s="48" t="s">
        <v>32</v>
      </c>
      <c r="R39" s="73">
        <v>1.1375</v>
      </c>
      <c r="S39" s="65"/>
      <c r="T39" s="65">
        <v>0</v>
      </c>
      <c r="U39" s="48"/>
      <c r="V39" s="73">
        <v>1.13697</v>
      </c>
      <c r="W39" s="73">
        <v>1.1399395014906968</v>
      </c>
      <c r="X39" s="85">
        <v>-942.02793378352931</v>
      </c>
      <c r="Y39" s="85">
        <v>-942.02793378352931</v>
      </c>
      <c r="Z39" s="85">
        <v>-942.02793378352931</v>
      </c>
      <c r="AA39" s="65">
        <v>0</v>
      </c>
      <c r="AB39" s="48"/>
      <c r="AC39" s="55" t="s">
        <v>26</v>
      </c>
      <c r="AE39" s="130">
        <f t="shared" si="13"/>
        <v>438619.76828257192</v>
      </c>
      <c r="AF39" s="130">
        <f t="shared" si="14"/>
        <v>-940.67127786763012</v>
      </c>
      <c r="AG39" s="7"/>
      <c r="AH39" s="130">
        <f t="shared" si="15"/>
        <v>337399.82175582455</v>
      </c>
      <c r="AI39" s="130">
        <f t="shared" si="16"/>
        <v>-102160.617804615</v>
      </c>
      <c r="AJ39" s="130">
        <f t="shared" si="17"/>
        <v>-101219.94652674737</v>
      </c>
      <c r="AK39" s="130">
        <f t="shared" si="18"/>
        <v>-101219.94652674737</v>
      </c>
      <c r="AL39" s="131">
        <f t="shared" si="19"/>
        <v>1</v>
      </c>
      <c r="AM39" s="7"/>
      <c r="AN39" s="132">
        <f t="shared" si="20"/>
        <v>1.1375</v>
      </c>
      <c r="AO39" s="130">
        <f t="shared" si="21"/>
        <v>439560.43956043955</v>
      </c>
      <c r="AP39" s="130">
        <f t="shared" si="22"/>
        <v>0</v>
      </c>
      <c r="AQ39" s="130">
        <f t="shared" si="23"/>
        <v>940.67127786763012</v>
      </c>
      <c r="AR39" s="130">
        <f t="shared" si="24"/>
        <v>-940.67127786763012</v>
      </c>
      <c r="AS39" s="131">
        <f t="shared" si="25"/>
        <v>1</v>
      </c>
    </row>
    <row r="40" spans="1:45" s="46" customFormat="1" ht="15.75" x14ac:dyDescent="0.25">
      <c r="A40" s="48" t="s">
        <v>56</v>
      </c>
      <c r="B40" s="48" t="s">
        <v>62</v>
      </c>
      <c r="C40" s="48">
        <v>964</v>
      </c>
      <c r="D40" s="48" t="s">
        <v>27</v>
      </c>
      <c r="E40" s="60">
        <v>44547</v>
      </c>
      <c r="F40" s="60"/>
      <c r="G40" s="60">
        <v>44690</v>
      </c>
      <c r="H40" s="48" t="s">
        <v>28</v>
      </c>
      <c r="I40" s="48" t="s">
        <v>29</v>
      </c>
      <c r="J40" s="48" t="s">
        <v>30</v>
      </c>
      <c r="K40" s="85">
        <v>-439483.16779467301</v>
      </c>
      <c r="L40" s="48" t="s">
        <v>33</v>
      </c>
      <c r="M40" s="48" t="s">
        <v>29</v>
      </c>
      <c r="N40" s="48" t="s">
        <v>31</v>
      </c>
      <c r="O40" s="65">
        <v>500000</v>
      </c>
      <c r="P40" s="48">
        <v>1.1330499999999999</v>
      </c>
      <c r="Q40" s="48" t="s">
        <v>32</v>
      </c>
      <c r="R40" s="73">
        <v>1.1376999999999999</v>
      </c>
      <c r="S40" s="65"/>
      <c r="T40" s="65">
        <v>0</v>
      </c>
      <c r="U40" s="48"/>
      <c r="V40" s="73">
        <v>1.13697</v>
      </c>
      <c r="W40" s="73">
        <v>1.1401504977518266</v>
      </c>
      <c r="X40" s="85">
        <v>-946.04449829404723</v>
      </c>
      <c r="Y40" s="85">
        <v>-946.04449829404723</v>
      </c>
      <c r="Z40" s="85">
        <v>-946.04449829404712</v>
      </c>
      <c r="AA40" s="85">
        <v>-1.1368683772161603E-13</v>
      </c>
      <c r="AB40" s="48"/>
      <c r="AC40" s="55" t="s">
        <v>26</v>
      </c>
      <c r="AE40" s="130">
        <f t="shared" si="13"/>
        <v>438538.59730440041</v>
      </c>
      <c r="AF40" s="130">
        <f t="shared" si="14"/>
        <v>-944.57049027306493</v>
      </c>
      <c r="AG40" s="7"/>
      <c r="AH40" s="130">
        <f t="shared" si="15"/>
        <v>337337.38254184648</v>
      </c>
      <c r="AI40" s="130">
        <f t="shared" si="16"/>
        <v>-102145.78525282699</v>
      </c>
      <c r="AJ40" s="130">
        <f t="shared" si="17"/>
        <v>-101201.21476255392</v>
      </c>
      <c r="AK40" s="130">
        <f t="shared" si="18"/>
        <v>-101201.21476255392</v>
      </c>
      <c r="AL40" s="131">
        <f t="shared" si="19"/>
        <v>1</v>
      </c>
      <c r="AM40" s="7"/>
      <c r="AN40" s="132">
        <f t="shared" si="20"/>
        <v>1.1376999999999999</v>
      </c>
      <c r="AO40" s="130">
        <f t="shared" si="21"/>
        <v>439483.16779467347</v>
      </c>
      <c r="AP40" s="130">
        <f t="shared" si="22"/>
        <v>0</v>
      </c>
      <c r="AQ40" s="130">
        <f t="shared" si="23"/>
        <v>944.57049027306493</v>
      </c>
      <c r="AR40" s="130">
        <f t="shared" si="24"/>
        <v>-944.57049027306493</v>
      </c>
      <c r="AS40" s="131">
        <f t="shared" si="25"/>
        <v>1</v>
      </c>
    </row>
    <row r="41" spans="1:45" s="46" customFormat="1" ht="15.75" x14ac:dyDescent="0.25">
      <c r="A41" s="49" t="s">
        <v>56</v>
      </c>
      <c r="B41" s="49" t="s">
        <v>63</v>
      </c>
      <c r="C41" s="49">
        <v>965</v>
      </c>
      <c r="D41" s="49" t="s">
        <v>27</v>
      </c>
      <c r="E41" s="61">
        <v>44547</v>
      </c>
      <c r="F41" s="61"/>
      <c r="G41" s="61">
        <v>44697</v>
      </c>
      <c r="H41" s="49" t="s">
        <v>28</v>
      </c>
      <c r="I41" s="49" t="s">
        <v>29</v>
      </c>
      <c r="J41" s="49" t="s">
        <v>30</v>
      </c>
      <c r="K41" s="86">
        <v>-439405.92319184501</v>
      </c>
      <c r="L41" s="49" t="s">
        <v>33</v>
      </c>
      <c r="M41" s="49" t="s">
        <v>29</v>
      </c>
      <c r="N41" s="49" t="s">
        <v>31</v>
      </c>
      <c r="O41" s="66">
        <v>500000</v>
      </c>
      <c r="P41" s="49">
        <v>1.1330499999999999</v>
      </c>
      <c r="Q41" s="49" t="s">
        <v>32</v>
      </c>
      <c r="R41" s="74">
        <v>1.1378999999999999</v>
      </c>
      <c r="S41" s="66"/>
      <c r="T41" s="66">
        <v>0</v>
      </c>
      <c r="U41" s="49"/>
      <c r="V41" s="74">
        <v>1.13697</v>
      </c>
      <c r="W41" s="74">
        <v>1.1403618047167219</v>
      </c>
      <c r="X41" s="86">
        <v>-950.1790084803738</v>
      </c>
      <c r="Y41" s="86">
        <v>-950.1790084803738</v>
      </c>
      <c r="Z41" s="86">
        <v>-950.1790084803738</v>
      </c>
      <c r="AA41" s="66">
        <v>0</v>
      </c>
      <c r="AB41" s="49"/>
      <c r="AC41" s="56" t="s">
        <v>26</v>
      </c>
      <c r="AE41" s="130">
        <f t="shared" si="13"/>
        <v>438457.33690125245</v>
      </c>
      <c r="AF41" s="130">
        <f t="shared" si="14"/>
        <v>-948.5862905922113</v>
      </c>
      <c r="AG41" s="7"/>
      <c r="AH41" s="130">
        <f t="shared" si="15"/>
        <v>337274.87453942496</v>
      </c>
      <c r="AI41" s="130">
        <f t="shared" si="16"/>
        <v>-102131.0486524197</v>
      </c>
      <c r="AJ41" s="130">
        <f t="shared" si="17"/>
        <v>-101182.46236182749</v>
      </c>
      <c r="AK41" s="130">
        <f t="shared" si="18"/>
        <v>-101182.46236182749</v>
      </c>
      <c r="AL41" s="131">
        <f t="shared" si="19"/>
        <v>1</v>
      </c>
      <c r="AM41" s="7"/>
      <c r="AN41" s="132">
        <f t="shared" si="20"/>
        <v>1.1378999999999999</v>
      </c>
      <c r="AO41" s="130">
        <f t="shared" si="21"/>
        <v>439405.92319184466</v>
      </c>
      <c r="AP41" s="130">
        <f t="shared" si="22"/>
        <v>0</v>
      </c>
      <c r="AQ41" s="130">
        <f t="shared" si="23"/>
        <v>948.5862905922113</v>
      </c>
      <c r="AR41" s="130">
        <f t="shared" si="24"/>
        <v>-948.5862905922113</v>
      </c>
      <c r="AS41" s="131">
        <f t="shared" si="25"/>
        <v>1</v>
      </c>
    </row>
    <row r="42" spans="1:45" s="47" customFormat="1" ht="15.75" x14ac:dyDescent="0.25">
      <c r="A42" s="50"/>
      <c r="B42" s="50"/>
      <c r="C42" s="50"/>
      <c r="D42" s="50"/>
      <c r="E42" s="62"/>
      <c r="F42" s="62"/>
      <c r="G42" s="62"/>
      <c r="H42" s="50"/>
      <c r="I42" s="50"/>
      <c r="J42" s="50"/>
      <c r="K42" s="87">
        <v>-3077309.8571143127</v>
      </c>
      <c r="L42" s="50"/>
      <c r="M42" s="50"/>
      <c r="N42" s="50"/>
      <c r="O42" s="67">
        <v>3500000</v>
      </c>
      <c r="P42" s="50"/>
      <c r="Q42" s="50"/>
      <c r="R42" s="75">
        <v>1.1373570301698694</v>
      </c>
      <c r="S42" s="67"/>
      <c r="T42" s="67"/>
      <c r="U42" s="50"/>
      <c r="V42" s="75"/>
      <c r="W42" s="75"/>
      <c r="X42" s="87">
        <v>-6425.5114683394331</v>
      </c>
      <c r="Y42" s="87">
        <v>-6425.5114683394331</v>
      </c>
      <c r="Z42" s="87">
        <v>-6425.5114683394331</v>
      </c>
      <c r="AA42" s="87">
        <v>-2.2737367544323206E-13</v>
      </c>
      <c r="AB42" s="50"/>
      <c r="AC42" s="57"/>
      <c r="AD42" s="46"/>
      <c r="AE42" s="130"/>
      <c r="AF42" s="130"/>
      <c r="AG42" s="7"/>
      <c r="AH42" s="130"/>
      <c r="AI42" s="130"/>
      <c r="AJ42" s="130"/>
      <c r="AK42" s="130"/>
      <c r="AL42" s="131"/>
      <c r="AM42" s="7"/>
      <c r="AN42" s="132"/>
      <c r="AO42" s="130"/>
      <c r="AP42" s="130"/>
      <c r="AQ42" s="130"/>
      <c r="AR42" s="130"/>
      <c r="AS42" s="131"/>
    </row>
    <row r="43" spans="1:45" s="47" customFormat="1" ht="15.75" x14ac:dyDescent="0.25">
      <c r="A43" s="50"/>
      <c r="B43" s="50"/>
      <c r="C43" s="50"/>
      <c r="D43" s="50"/>
      <c r="E43" s="62"/>
      <c r="F43" s="62"/>
      <c r="G43" s="62"/>
      <c r="H43" s="50"/>
      <c r="I43" s="50"/>
      <c r="J43" s="50"/>
      <c r="K43" s="67"/>
      <c r="L43" s="50"/>
      <c r="M43" s="50"/>
      <c r="N43" s="50"/>
      <c r="O43" s="67"/>
      <c r="P43" s="50"/>
      <c r="Q43" s="50"/>
      <c r="R43" s="75"/>
      <c r="S43" s="67"/>
      <c r="T43" s="67"/>
      <c r="U43" s="50"/>
      <c r="V43" s="75"/>
      <c r="W43" s="75"/>
      <c r="X43" s="67"/>
      <c r="Y43" s="67"/>
      <c r="Z43" s="67"/>
      <c r="AA43" s="67"/>
      <c r="AB43" s="50"/>
      <c r="AC43" s="57"/>
      <c r="AD43" s="46"/>
      <c r="AE43" s="130"/>
      <c r="AF43" s="130"/>
      <c r="AG43" s="7"/>
      <c r="AH43" s="130"/>
      <c r="AI43" s="130"/>
      <c r="AJ43" s="130"/>
      <c r="AK43" s="130"/>
      <c r="AL43" s="131"/>
      <c r="AM43" s="7"/>
      <c r="AN43" s="132"/>
      <c r="AO43" s="130"/>
      <c r="AP43" s="130"/>
      <c r="AQ43" s="130"/>
      <c r="AR43" s="130"/>
      <c r="AS43" s="131"/>
    </row>
    <row r="44" spans="1:45" s="46" customFormat="1" ht="15.75" x14ac:dyDescent="0.25">
      <c r="A44" s="48" t="s">
        <v>64</v>
      </c>
      <c r="B44" s="48" t="s">
        <v>65</v>
      </c>
      <c r="C44" s="48">
        <v>966</v>
      </c>
      <c r="D44" s="48" t="s">
        <v>27</v>
      </c>
      <c r="E44" s="60">
        <v>44559</v>
      </c>
      <c r="F44" s="60"/>
      <c r="G44" s="60">
        <v>44747</v>
      </c>
      <c r="H44" s="48" t="s">
        <v>28</v>
      </c>
      <c r="I44" s="48" t="s">
        <v>29</v>
      </c>
      <c r="J44" s="48" t="s">
        <v>30</v>
      </c>
      <c r="K44" s="85">
        <v>-440451.021846371</v>
      </c>
      <c r="L44" s="48" t="s">
        <v>33</v>
      </c>
      <c r="M44" s="48" t="s">
        <v>29</v>
      </c>
      <c r="N44" s="48" t="s">
        <v>31</v>
      </c>
      <c r="O44" s="65">
        <v>500000</v>
      </c>
      <c r="P44" s="48">
        <v>1.12995</v>
      </c>
      <c r="Q44" s="48" t="s">
        <v>32</v>
      </c>
      <c r="R44" s="73">
        <v>1.1352</v>
      </c>
      <c r="S44" s="65"/>
      <c r="T44" s="65">
        <v>0</v>
      </c>
      <c r="U44" s="48"/>
      <c r="V44" s="73">
        <v>1.13697</v>
      </c>
      <c r="W44" s="73">
        <v>1.1419999999999999</v>
      </c>
      <c r="X44" s="85">
        <v>-2629.2065777917205</v>
      </c>
      <c r="Y44" s="85">
        <v>-2629.2065777917205</v>
      </c>
      <c r="Z44" s="85">
        <v>-2629.2065777917205</v>
      </c>
      <c r="AA44" s="65">
        <v>0</v>
      </c>
      <c r="AB44" s="48"/>
      <c r="AC44" s="55" t="s">
        <v>26</v>
      </c>
      <c r="AE44" s="130">
        <f t="shared" ref="AE44:AE56" si="26">ABS(O44/W44)</f>
        <v>437828.37127845886</v>
      </c>
      <c r="AF44" s="130">
        <f t="shared" ref="AF44:AF56" si="27">IF(H44="BUY",
IF(I44="CALL",MAX(-ABS(O44)/W44+ABS(O44)/R44,0),IF(I44="PUT",MAX(-ABS(O44)/R44+ABS(O44)/W44,0),IF(I44="FORWARD",-ABS(O44)/W44+ABS(O44)/R44,"TRADE NOT VALID"))),
-IF(I44="CALL",MAX(-ABS(O44)/W44+ABS(O44)/R44,0),IF(I44="PUT",MAX(-ABS(O44)/R44+ABS(O44)/W44,0),IF(I44="FORWARD",-ABS(O44)/W44+ABS(O44)/R44,"TRADE NOT VALID"))))</f>
        <v>-2622.6505679118563</v>
      </c>
      <c r="AG44" s="7"/>
      <c r="AH44" s="130">
        <f t="shared" ref="AH44:AH56" si="28" xml:space="preserve">
IF(I44="CALL",ABS(O44/(W44*(1+$AI$3))),
IF(I44="PUT",ABS(O44/(W44*(1+$AI$2))),
IF(I44="FORWARD",ABS(O44/(W44*(1+$AI$3))),
"TRADE NOT VALID")))</f>
        <v>336791.05482958374</v>
      </c>
      <c r="AI44" s="130">
        <f t="shared" ref="AI44:AI56" si="29" xml:space="preserve">
IF(H44="BUY",
IF(I44="CALL",MAX(-ABS(O44)/(W44*(1+$AI$3))+ABS(O44)/R44,0),IF(I44="PUT",MAX(-ABS(O44)/R44+ABS(O44)/(W44*(1+$AI$2)),0),IF(I44="FORWARD",-ABS(O44)/(W44*(1+$AI$3))+ABS(O44)/R44,"TRADE NOT VALID"))),
-IF(I44="CALL",MAX(-ABS(O44)/(W44*(1+$AI$3))+ABS(O44)/R44,0),IF(I44="PUT",MAX(-ABS(O44)/R44+ABS(O44)/(W44*(1+$AI$2)),0),IF(I44="FORWARD",-ABS(O44)/(W44*(1+$AI$3))+ABS(O44)/R44,"TRADE NOT VALID"))))</f>
        <v>-103659.96701678698</v>
      </c>
      <c r="AJ44" s="130">
        <f t="shared" ref="AJ44:AJ56" si="30">AH44-IF(AF44=0,ABS(O44/R44),AE44)</f>
        <v>-101037.31644887512</v>
      </c>
      <c r="AK44" s="130">
        <f t="shared" ref="AK44:AK56" si="31">AI44-AF44</f>
        <v>-101037.31644887512</v>
      </c>
      <c r="AL44" s="131">
        <f t="shared" ref="AL44:AL56" si="32">IF(AK44=0,"CHOC INSUFFISANT",ABS(AK44/AJ44))</f>
        <v>1</v>
      </c>
      <c r="AM44" s="7"/>
      <c r="AN44" s="132">
        <f t="shared" ref="AN44:AN56" si="33">R44</f>
        <v>1.1352</v>
      </c>
      <c r="AO44" s="130">
        <f t="shared" ref="AO44:AO56" si="34">ABS(O44/AN44)</f>
        <v>440451.02184637071</v>
      </c>
      <c r="AP44" s="130">
        <f t="shared" ref="AP44:AP56" si="35">IF(H44="BUY",
IF(I44="CALL",MAX(-ABS(O44)/AN44+ABS(O44)/R44,0),IF(I44="PUT",MAX(-ABS(O44)/R44+ABS(O44)/AN44,0),IF(I44="FORWARD",-ABS(O44)/AN44+ABS(O44)/R44,"TRADE NOT VALID"))),
-IF(I44="CALL",MAX(-ABS(O44)/AN44+ABS(O44)/R44,0),IF(I44="PUT",MAX(-ABS(O44)/R44+ABS(O44)/AN44,0),IF(I44="FORWARD",-ABS(O44)/AN44+ABS(O44)/R44,"TRADE NOT VALID"))))</f>
        <v>0</v>
      </c>
      <c r="AQ44" s="130">
        <f t="shared" ref="AQ44:AQ56" si="36">IF(AP44=AF44,AE44-AO44,
IF(AF44=0,IF(H44="BUY",(ABS(O44)/AN44-ABS(O44)/R44),-(ABS(O44)/AN44-ABS(O44)/R44)),
IF(AP44=0,IF(H44="BUY",(ABS(O44)/W44-ABS(O44)/R44),-(ABS(O44)/W44-ABS(O44)/R44)),AE44-AO44)))</f>
        <v>2622.6505679118563</v>
      </c>
      <c r="AR44" s="130">
        <f t="shared" ref="AR44:AR56" si="37">AF44-AP44</f>
        <v>-2622.6505679118563</v>
      </c>
      <c r="AS44" s="131">
        <f t="shared" ref="AS44:AS56" si="38">IF(AR44=0,"PAS DE VALEUR INTRINSEQUE",ABS(AR44/AQ44))</f>
        <v>1</v>
      </c>
    </row>
    <row r="45" spans="1:45" s="46" customFormat="1" ht="15.75" x14ac:dyDescent="0.25">
      <c r="A45" s="48" t="s">
        <v>64</v>
      </c>
      <c r="B45" s="48" t="s">
        <v>66</v>
      </c>
      <c r="C45" s="48">
        <v>967</v>
      </c>
      <c r="D45" s="48" t="s">
        <v>27</v>
      </c>
      <c r="E45" s="60">
        <v>44559</v>
      </c>
      <c r="F45" s="60"/>
      <c r="G45" s="60">
        <v>44753</v>
      </c>
      <c r="H45" s="48" t="s">
        <v>28</v>
      </c>
      <c r="I45" s="48" t="s">
        <v>29</v>
      </c>
      <c r="J45" s="48" t="s">
        <v>30</v>
      </c>
      <c r="K45" s="85">
        <v>-440373.4366743</v>
      </c>
      <c r="L45" s="48" t="s">
        <v>33</v>
      </c>
      <c r="M45" s="48" t="s">
        <v>29</v>
      </c>
      <c r="N45" s="48" t="s">
        <v>31</v>
      </c>
      <c r="O45" s="65">
        <v>500000</v>
      </c>
      <c r="P45" s="48">
        <v>1.12995</v>
      </c>
      <c r="Q45" s="48" t="s">
        <v>32</v>
      </c>
      <c r="R45" s="73">
        <v>1.1354</v>
      </c>
      <c r="S45" s="65"/>
      <c r="T45" s="65">
        <v>0</v>
      </c>
      <c r="U45" s="48"/>
      <c r="V45" s="73">
        <v>1.13697</v>
      </c>
      <c r="W45" s="73">
        <v>1.1422053277396813</v>
      </c>
      <c r="X45" s="85">
        <v>-2630.542995923834</v>
      </c>
      <c r="Y45" s="85">
        <v>-2630.542995923834</v>
      </c>
      <c r="Z45" s="85">
        <v>-2630.542995923834</v>
      </c>
      <c r="AA45" s="65">
        <v>0</v>
      </c>
      <c r="AB45" s="48"/>
      <c r="AC45" s="55" t="s">
        <v>26</v>
      </c>
      <c r="AD45" s="47"/>
      <c r="AE45" s="130">
        <f t="shared" si="26"/>
        <v>437749.66536835697</v>
      </c>
      <c r="AF45" s="130">
        <f t="shared" si="27"/>
        <v>-2623.7713059428497</v>
      </c>
      <c r="AG45" s="7"/>
      <c r="AH45" s="130">
        <f t="shared" si="28"/>
        <v>336730.51182181307</v>
      </c>
      <c r="AI45" s="130">
        <f t="shared" si="29"/>
        <v>-103642.92485248676</v>
      </c>
      <c r="AJ45" s="130">
        <f t="shared" si="30"/>
        <v>-101019.15354654391</v>
      </c>
      <c r="AK45" s="130">
        <f t="shared" si="31"/>
        <v>-101019.15354654391</v>
      </c>
      <c r="AL45" s="131">
        <f t="shared" si="32"/>
        <v>1</v>
      </c>
      <c r="AM45" s="7"/>
      <c r="AN45" s="132">
        <f t="shared" si="33"/>
        <v>1.1354</v>
      </c>
      <c r="AO45" s="130">
        <f t="shared" si="34"/>
        <v>440373.43667429982</v>
      </c>
      <c r="AP45" s="130">
        <f t="shared" si="35"/>
        <v>0</v>
      </c>
      <c r="AQ45" s="130">
        <f t="shared" si="36"/>
        <v>2623.7713059428497</v>
      </c>
      <c r="AR45" s="130">
        <f t="shared" si="37"/>
        <v>-2623.7713059428497</v>
      </c>
      <c r="AS45" s="131">
        <f t="shared" si="38"/>
        <v>1</v>
      </c>
    </row>
    <row r="46" spans="1:45" s="46" customFormat="1" ht="15.75" x14ac:dyDescent="0.25">
      <c r="A46" s="48" t="s">
        <v>64</v>
      </c>
      <c r="B46" s="48" t="s">
        <v>67</v>
      </c>
      <c r="C46" s="48">
        <v>968</v>
      </c>
      <c r="D46" s="48" t="s">
        <v>27</v>
      </c>
      <c r="E46" s="60">
        <v>44559</v>
      </c>
      <c r="F46" s="60"/>
      <c r="G46" s="60">
        <v>44760</v>
      </c>
      <c r="H46" s="48" t="s">
        <v>28</v>
      </c>
      <c r="I46" s="48" t="s">
        <v>29</v>
      </c>
      <c r="J46" s="48" t="s">
        <v>30</v>
      </c>
      <c r="K46" s="85">
        <v>-440295.87883057399</v>
      </c>
      <c r="L46" s="48" t="s">
        <v>33</v>
      </c>
      <c r="M46" s="48" t="s">
        <v>29</v>
      </c>
      <c r="N46" s="48" t="s">
        <v>31</v>
      </c>
      <c r="O46" s="65">
        <v>500000</v>
      </c>
      <c r="P46" s="48">
        <v>1.12995</v>
      </c>
      <c r="Q46" s="48" t="s">
        <v>32</v>
      </c>
      <c r="R46" s="73">
        <v>1.1355999999999999</v>
      </c>
      <c r="S46" s="65"/>
      <c r="T46" s="65">
        <v>0</v>
      </c>
      <c r="U46" s="48"/>
      <c r="V46" s="73">
        <v>1.13697</v>
      </c>
      <c r="W46" s="73">
        <v>1.1424457703050637</v>
      </c>
      <c r="X46" s="85">
        <v>-2645.4045905704252</v>
      </c>
      <c r="Y46" s="85">
        <v>-2645.4045905704252</v>
      </c>
      <c r="Z46" s="85">
        <v>-2645.4045905704252</v>
      </c>
      <c r="AA46" s="65">
        <v>0</v>
      </c>
      <c r="AB46" s="48"/>
      <c r="AC46" s="55" t="s">
        <v>26</v>
      </c>
      <c r="AD46" s="47"/>
      <c r="AE46" s="130">
        <f t="shared" si="26"/>
        <v>437657.53526006453</v>
      </c>
      <c r="AF46" s="130">
        <f t="shared" si="27"/>
        <v>-2638.3435705096344</v>
      </c>
      <c r="AG46" s="7"/>
      <c r="AH46" s="130">
        <f t="shared" si="28"/>
        <v>336659.64250774198</v>
      </c>
      <c r="AI46" s="130">
        <f t="shared" si="29"/>
        <v>-103636.23632283218</v>
      </c>
      <c r="AJ46" s="130">
        <f t="shared" si="30"/>
        <v>-100997.89275232254</v>
      </c>
      <c r="AK46" s="130">
        <f t="shared" si="31"/>
        <v>-100997.89275232254</v>
      </c>
      <c r="AL46" s="131">
        <f t="shared" si="32"/>
        <v>1</v>
      </c>
      <c r="AM46" s="7"/>
      <c r="AN46" s="132">
        <f t="shared" si="33"/>
        <v>1.1355999999999999</v>
      </c>
      <c r="AO46" s="130">
        <f t="shared" si="34"/>
        <v>440295.87883057416</v>
      </c>
      <c r="AP46" s="130">
        <f t="shared" si="35"/>
        <v>0</v>
      </c>
      <c r="AQ46" s="130">
        <f t="shared" si="36"/>
        <v>2638.3435705096344</v>
      </c>
      <c r="AR46" s="130">
        <f t="shared" si="37"/>
        <v>-2638.3435705096344</v>
      </c>
      <c r="AS46" s="131">
        <f t="shared" si="38"/>
        <v>1</v>
      </c>
    </row>
    <row r="47" spans="1:45" s="46" customFormat="1" ht="15.75" x14ac:dyDescent="0.25">
      <c r="A47" s="48" t="s">
        <v>64</v>
      </c>
      <c r="B47" s="48" t="s">
        <v>68</v>
      </c>
      <c r="C47" s="48">
        <v>969</v>
      </c>
      <c r="D47" s="48" t="s">
        <v>27</v>
      </c>
      <c r="E47" s="60">
        <v>44559</v>
      </c>
      <c r="F47" s="60"/>
      <c r="G47" s="60">
        <v>44767</v>
      </c>
      <c r="H47" s="48" t="s">
        <v>28</v>
      </c>
      <c r="I47" s="48" t="s">
        <v>29</v>
      </c>
      <c r="J47" s="48" t="s">
        <v>30</v>
      </c>
      <c r="K47" s="85">
        <v>-440179.59327405598</v>
      </c>
      <c r="L47" s="48" t="s">
        <v>33</v>
      </c>
      <c r="M47" s="48" t="s">
        <v>29</v>
      </c>
      <c r="N47" s="48" t="s">
        <v>31</v>
      </c>
      <c r="O47" s="65">
        <v>500000</v>
      </c>
      <c r="P47" s="48">
        <v>1.12995</v>
      </c>
      <c r="Q47" s="48" t="s">
        <v>32</v>
      </c>
      <c r="R47" s="73">
        <v>1.1358999999999999</v>
      </c>
      <c r="S47" s="65"/>
      <c r="T47" s="65">
        <v>0</v>
      </c>
      <c r="U47" s="48"/>
      <c r="V47" s="73">
        <v>1.13697</v>
      </c>
      <c r="W47" s="73">
        <v>1.1426871756983661</v>
      </c>
      <c r="X47" s="85">
        <v>-2621.7668627053131</v>
      </c>
      <c r="Y47" s="85">
        <v>-2621.7668627053131</v>
      </c>
      <c r="Z47" s="85">
        <v>-2621.7668627053131</v>
      </c>
      <c r="AA47" s="65">
        <v>0</v>
      </c>
      <c r="AB47" s="48"/>
      <c r="AC47" s="55" t="s">
        <v>26</v>
      </c>
      <c r="AE47" s="130">
        <f t="shared" si="26"/>
        <v>437565.07523103984</v>
      </c>
      <c r="AF47" s="130">
        <f t="shared" si="27"/>
        <v>-2614.5180430160253</v>
      </c>
      <c r="AG47" s="7"/>
      <c r="AH47" s="130">
        <f t="shared" si="28"/>
        <v>336588.5194084922</v>
      </c>
      <c r="AI47" s="130">
        <f t="shared" si="29"/>
        <v>-103591.07386556367</v>
      </c>
      <c r="AJ47" s="130">
        <f t="shared" si="30"/>
        <v>-100976.55582254764</v>
      </c>
      <c r="AK47" s="130">
        <f t="shared" si="31"/>
        <v>-100976.55582254764</v>
      </c>
      <c r="AL47" s="131">
        <f t="shared" si="32"/>
        <v>1</v>
      </c>
      <c r="AM47" s="7"/>
      <c r="AN47" s="132">
        <f t="shared" si="33"/>
        <v>1.1358999999999999</v>
      </c>
      <c r="AO47" s="130">
        <f t="shared" si="34"/>
        <v>440179.59327405586</v>
      </c>
      <c r="AP47" s="130">
        <f t="shared" si="35"/>
        <v>0</v>
      </c>
      <c r="AQ47" s="130">
        <f t="shared" si="36"/>
        <v>2614.5180430160253</v>
      </c>
      <c r="AR47" s="130">
        <f t="shared" si="37"/>
        <v>-2614.5180430160253</v>
      </c>
      <c r="AS47" s="131">
        <f t="shared" si="38"/>
        <v>1</v>
      </c>
    </row>
    <row r="48" spans="1:45" s="46" customFormat="1" ht="15.75" x14ac:dyDescent="0.25">
      <c r="A48" s="48" t="s">
        <v>64</v>
      </c>
      <c r="B48" s="48" t="s">
        <v>69</v>
      </c>
      <c r="C48" s="48">
        <v>970</v>
      </c>
      <c r="D48" s="48" t="s">
        <v>27</v>
      </c>
      <c r="E48" s="60">
        <v>44559</v>
      </c>
      <c r="F48" s="60"/>
      <c r="G48" s="60">
        <v>44774</v>
      </c>
      <c r="H48" s="48" t="s">
        <v>28</v>
      </c>
      <c r="I48" s="48" t="s">
        <v>29</v>
      </c>
      <c r="J48" s="48" t="s">
        <v>30</v>
      </c>
      <c r="K48" s="85">
        <v>-440102.103688056</v>
      </c>
      <c r="L48" s="48" t="s">
        <v>33</v>
      </c>
      <c r="M48" s="48" t="s">
        <v>29</v>
      </c>
      <c r="N48" s="48" t="s">
        <v>31</v>
      </c>
      <c r="O48" s="65">
        <v>500000</v>
      </c>
      <c r="P48" s="48">
        <v>1.12995</v>
      </c>
      <c r="Q48" s="48" t="s">
        <v>32</v>
      </c>
      <c r="R48" s="73">
        <v>1.1361000000000001</v>
      </c>
      <c r="S48" s="65"/>
      <c r="T48" s="65">
        <v>0</v>
      </c>
      <c r="U48" s="48"/>
      <c r="V48" s="73">
        <v>1.13697</v>
      </c>
      <c r="W48" s="73">
        <v>1.1429295445085113</v>
      </c>
      <c r="X48" s="85">
        <v>-2637.3645951458984</v>
      </c>
      <c r="Y48" s="85">
        <v>-2637.3645951458984</v>
      </c>
      <c r="Z48" s="85">
        <v>-2637.3645951458984</v>
      </c>
      <c r="AA48" s="65">
        <v>0</v>
      </c>
      <c r="AB48" s="48"/>
      <c r="AC48" s="55" t="s">
        <v>26</v>
      </c>
      <c r="AE48" s="130">
        <f t="shared" si="26"/>
        <v>437472.28549858922</v>
      </c>
      <c r="AF48" s="130">
        <f t="shared" si="27"/>
        <v>-2629.8181894663721</v>
      </c>
      <c r="AG48" s="7"/>
      <c r="AH48" s="130">
        <f t="shared" si="28"/>
        <v>336517.14269122249</v>
      </c>
      <c r="AI48" s="130">
        <f t="shared" si="29"/>
        <v>-103584.96099683311</v>
      </c>
      <c r="AJ48" s="130">
        <f t="shared" si="30"/>
        <v>-100955.14280736673</v>
      </c>
      <c r="AK48" s="130">
        <f t="shared" si="31"/>
        <v>-100955.14280736673</v>
      </c>
      <c r="AL48" s="131">
        <f t="shared" si="32"/>
        <v>1</v>
      </c>
      <c r="AM48" s="7"/>
      <c r="AN48" s="132">
        <f t="shared" si="33"/>
        <v>1.1361000000000001</v>
      </c>
      <c r="AO48" s="130">
        <f t="shared" si="34"/>
        <v>440102.10368805559</v>
      </c>
      <c r="AP48" s="130">
        <f t="shared" si="35"/>
        <v>0</v>
      </c>
      <c r="AQ48" s="130">
        <f t="shared" si="36"/>
        <v>2629.8181894663721</v>
      </c>
      <c r="AR48" s="130">
        <f t="shared" si="37"/>
        <v>-2629.8181894663721</v>
      </c>
      <c r="AS48" s="131">
        <f t="shared" si="38"/>
        <v>1</v>
      </c>
    </row>
    <row r="49" spans="1:45" s="46" customFormat="1" ht="15.75" x14ac:dyDescent="0.25">
      <c r="A49" s="48" t="s">
        <v>64</v>
      </c>
      <c r="B49" s="48" t="s">
        <v>70</v>
      </c>
      <c r="C49" s="48">
        <v>971</v>
      </c>
      <c r="D49" s="48" t="s">
        <v>27</v>
      </c>
      <c r="E49" s="60">
        <v>44559</v>
      </c>
      <c r="F49" s="60"/>
      <c r="G49" s="60">
        <v>44781</v>
      </c>
      <c r="H49" s="48" t="s">
        <v>28</v>
      </c>
      <c r="I49" s="48" t="s">
        <v>29</v>
      </c>
      <c r="J49" s="48" t="s">
        <v>30</v>
      </c>
      <c r="K49" s="85">
        <v>-439985.92045054602</v>
      </c>
      <c r="L49" s="48" t="s">
        <v>33</v>
      </c>
      <c r="M49" s="48" t="s">
        <v>29</v>
      </c>
      <c r="N49" s="48" t="s">
        <v>31</v>
      </c>
      <c r="O49" s="65">
        <v>500000</v>
      </c>
      <c r="P49" s="48">
        <v>1.12995</v>
      </c>
      <c r="Q49" s="48" t="s">
        <v>32</v>
      </c>
      <c r="R49" s="73">
        <v>1.1364000000000001</v>
      </c>
      <c r="S49" s="65"/>
      <c r="T49" s="65">
        <v>0</v>
      </c>
      <c r="U49" s="48"/>
      <c r="V49" s="73">
        <v>1.13697</v>
      </c>
      <c r="W49" s="73">
        <v>1.1431848998618852</v>
      </c>
      <c r="X49" s="85">
        <v>-2619.1304121002477</v>
      </c>
      <c r="Y49" s="85">
        <v>-2619.1304121002477</v>
      </c>
      <c r="Z49" s="85">
        <v>-2619.1304121002477</v>
      </c>
      <c r="AA49" s="65">
        <v>0</v>
      </c>
      <c r="AB49" s="48"/>
      <c r="AC49" s="55" t="s">
        <v>26</v>
      </c>
      <c r="AE49" s="130">
        <f t="shared" si="26"/>
        <v>437374.56649436842</v>
      </c>
      <c r="AF49" s="130">
        <f t="shared" si="27"/>
        <v>-2611.3539561771322</v>
      </c>
      <c r="AG49" s="7"/>
      <c r="AH49" s="130">
        <f t="shared" si="28"/>
        <v>336441.97422643722</v>
      </c>
      <c r="AI49" s="130">
        <f t="shared" si="29"/>
        <v>-103543.94622410834</v>
      </c>
      <c r="AJ49" s="130">
        <f t="shared" si="30"/>
        <v>-100932.59226793121</v>
      </c>
      <c r="AK49" s="130">
        <f t="shared" si="31"/>
        <v>-100932.59226793121</v>
      </c>
      <c r="AL49" s="131">
        <f t="shared" si="32"/>
        <v>1</v>
      </c>
      <c r="AM49" s="7"/>
      <c r="AN49" s="132">
        <f t="shared" si="33"/>
        <v>1.1364000000000001</v>
      </c>
      <c r="AO49" s="130">
        <f t="shared" si="34"/>
        <v>439985.92045054556</v>
      </c>
      <c r="AP49" s="130">
        <f t="shared" si="35"/>
        <v>0</v>
      </c>
      <c r="AQ49" s="130">
        <f t="shared" si="36"/>
        <v>2611.3539561771322</v>
      </c>
      <c r="AR49" s="130">
        <f t="shared" si="37"/>
        <v>-2611.3539561771322</v>
      </c>
      <c r="AS49" s="131">
        <f t="shared" si="38"/>
        <v>1</v>
      </c>
    </row>
    <row r="50" spans="1:45" s="46" customFormat="1" ht="15.75" x14ac:dyDescent="0.25">
      <c r="A50" s="48" t="s">
        <v>64</v>
      </c>
      <c r="B50" s="48" t="s">
        <v>71</v>
      </c>
      <c r="C50" s="48">
        <v>972</v>
      </c>
      <c r="D50" s="48" t="s">
        <v>27</v>
      </c>
      <c r="E50" s="60">
        <v>44559</v>
      </c>
      <c r="F50" s="60"/>
      <c r="G50" s="60">
        <v>44789</v>
      </c>
      <c r="H50" s="48" t="s">
        <v>28</v>
      </c>
      <c r="I50" s="48" t="s">
        <v>29</v>
      </c>
      <c r="J50" s="48" t="s">
        <v>30</v>
      </c>
      <c r="K50" s="85">
        <v>-439869.798539632</v>
      </c>
      <c r="L50" s="48" t="s">
        <v>33</v>
      </c>
      <c r="M50" s="48" t="s">
        <v>29</v>
      </c>
      <c r="N50" s="48" t="s">
        <v>31</v>
      </c>
      <c r="O50" s="65">
        <v>500000</v>
      </c>
      <c r="P50" s="48">
        <v>1.12995</v>
      </c>
      <c r="Q50" s="48" t="s">
        <v>32</v>
      </c>
      <c r="R50" s="73">
        <v>1.1367</v>
      </c>
      <c r="S50" s="65"/>
      <c r="T50" s="65">
        <v>0</v>
      </c>
      <c r="U50" s="48"/>
      <c r="V50" s="73">
        <v>1.13697</v>
      </c>
      <c r="W50" s="73">
        <v>1.1434882299521925</v>
      </c>
      <c r="X50" s="85">
        <v>-2619.3790578276253</v>
      </c>
      <c r="Y50" s="85">
        <v>-2619.3790578276253</v>
      </c>
      <c r="Z50" s="85">
        <v>-2619.3790578276253</v>
      </c>
      <c r="AA50" s="65">
        <v>0</v>
      </c>
      <c r="AB50" s="48"/>
      <c r="AC50" s="55" t="s">
        <v>26</v>
      </c>
      <c r="AE50" s="130">
        <f t="shared" si="26"/>
        <v>437258.54530300171</v>
      </c>
      <c r="AF50" s="130">
        <f t="shared" si="27"/>
        <v>-2611.253236630524</v>
      </c>
      <c r="AG50" s="7"/>
      <c r="AH50" s="130">
        <f t="shared" si="28"/>
        <v>336352.72715615516</v>
      </c>
      <c r="AI50" s="130">
        <f t="shared" si="29"/>
        <v>-103517.07138347707</v>
      </c>
      <c r="AJ50" s="130">
        <f t="shared" si="30"/>
        <v>-100905.81814684655</v>
      </c>
      <c r="AK50" s="130">
        <f t="shared" si="31"/>
        <v>-100905.81814684655</v>
      </c>
      <c r="AL50" s="131">
        <f t="shared" si="32"/>
        <v>1</v>
      </c>
      <c r="AM50" s="7"/>
      <c r="AN50" s="132">
        <f t="shared" si="33"/>
        <v>1.1367</v>
      </c>
      <c r="AO50" s="130">
        <f t="shared" si="34"/>
        <v>439869.79853963223</v>
      </c>
      <c r="AP50" s="130">
        <f t="shared" si="35"/>
        <v>0</v>
      </c>
      <c r="AQ50" s="130">
        <f t="shared" si="36"/>
        <v>2611.253236630524</v>
      </c>
      <c r="AR50" s="130">
        <f t="shared" si="37"/>
        <v>-2611.253236630524</v>
      </c>
      <c r="AS50" s="131">
        <f t="shared" si="38"/>
        <v>1</v>
      </c>
    </row>
    <row r="51" spans="1:45" s="46" customFormat="1" ht="15.75" x14ac:dyDescent="0.25">
      <c r="A51" s="48" t="s">
        <v>64</v>
      </c>
      <c r="B51" s="48" t="s">
        <v>72</v>
      </c>
      <c r="C51" s="48">
        <v>973</v>
      </c>
      <c r="D51" s="48" t="s">
        <v>27</v>
      </c>
      <c r="E51" s="60">
        <v>44559</v>
      </c>
      <c r="F51" s="60"/>
      <c r="G51" s="60">
        <v>44795</v>
      </c>
      <c r="H51" s="48" t="s">
        <v>28</v>
      </c>
      <c r="I51" s="48" t="s">
        <v>29</v>
      </c>
      <c r="J51" s="48" t="s">
        <v>30</v>
      </c>
      <c r="K51" s="85">
        <v>-439792.41797871399</v>
      </c>
      <c r="L51" s="48" t="s">
        <v>33</v>
      </c>
      <c r="M51" s="48" t="s">
        <v>29</v>
      </c>
      <c r="N51" s="48" t="s">
        <v>31</v>
      </c>
      <c r="O51" s="65">
        <v>500000</v>
      </c>
      <c r="P51" s="48">
        <v>1.12995</v>
      </c>
      <c r="Q51" s="48" t="s">
        <v>32</v>
      </c>
      <c r="R51" s="73">
        <v>1.1369</v>
      </c>
      <c r="S51" s="65"/>
      <c r="T51" s="65">
        <v>0</v>
      </c>
      <c r="U51" s="48"/>
      <c r="V51" s="73">
        <v>1.13697</v>
      </c>
      <c r="W51" s="73">
        <v>1.1437165629382575</v>
      </c>
      <c r="X51" s="85">
        <v>-2629.5892588955421</v>
      </c>
      <c r="Y51" s="85">
        <v>-2629.5892588955421</v>
      </c>
      <c r="Z51" s="85">
        <v>-2629.5892588955421</v>
      </c>
      <c r="AA51" s="65">
        <v>0</v>
      </c>
      <c r="AB51" s="48"/>
      <c r="AC51" s="55" t="s">
        <v>26</v>
      </c>
      <c r="AE51" s="130">
        <f t="shared" si="26"/>
        <v>437171.25046740449</v>
      </c>
      <c r="AF51" s="130">
        <f t="shared" si="27"/>
        <v>-2621.1675113095553</v>
      </c>
      <c r="AG51" s="7"/>
      <c r="AH51" s="130">
        <f t="shared" si="28"/>
        <v>336285.57728261885</v>
      </c>
      <c r="AI51" s="130">
        <f t="shared" si="29"/>
        <v>-103506.8406960952</v>
      </c>
      <c r="AJ51" s="130">
        <f t="shared" si="30"/>
        <v>-100885.67318478564</v>
      </c>
      <c r="AK51" s="130">
        <f t="shared" si="31"/>
        <v>-100885.67318478564</v>
      </c>
      <c r="AL51" s="131">
        <f t="shared" si="32"/>
        <v>1</v>
      </c>
      <c r="AM51" s="7"/>
      <c r="AN51" s="132">
        <f t="shared" si="33"/>
        <v>1.1369</v>
      </c>
      <c r="AO51" s="130">
        <f t="shared" si="34"/>
        <v>439792.41797871405</v>
      </c>
      <c r="AP51" s="130">
        <f t="shared" si="35"/>
        <v>0</v>
      </c>
      <c r="AQ51" s="130">
        <f t="shared" si="36"/>
        <v>2621.1675113095553</v>
      </c>
      <c r="AR51" s="130">
        <f t="shared" si="37"/>
        <v>-2621.1675113095553</v>
      </c>
      <c r="AS51" s="131">
        <f t="shared" si="38"/>
        <v>1</v>
      </c>
    </row>
    <row r="52" spans="1:45" s="46" customFormat="1" ht="15.75" x14ac:dyDescent="0.25">
      <c r="A52" s="48" t="s">
        <v>64</v>
      </c>
      <c r="B52" s="48" t="s">
        <v>73</v>
      </c>
      <c r="C52" s="48">
        <v>974</v>
      </c>
      <c r="D52" s="48" t="s">
        <v>27</v>
      </c>
      <c r="E52" s="60">
        <v>44559</v>
      </c>
      <c r="F52" s="60"/>
      <c r="G52" s="60">
        <v>44802</v>
      </c>
      <c r="H52" s="48" t="s">
        <v>28</v>
      </c>
      <c r="I52" s="48" t="s">
        <v>29</v>
      </c>
      <c r="J52" s="48" t="s">
        <v>30</v>
      </c>
      <c r="K52" s="85">
        <v>-439715.06463811401</v>
      </c>
      <c r="L52" s="48" t="s">
        <v>33</v>
      </c>
      <c r="M52" s="48" t="s">
        <v>29</v>
      </c>
      <c r="N52" s="48" t="s">
        <v>31</v>
      </c>
      <c r="O52" s="65">
        <v>500000</v>
      </c>
      <c r="P52" s="48">
        <v>1.12995</v>
      </c>
      <c r="Q52" s="48" t="s">
        <v>32</v>
      </c>
      <c r="R52" s="73">
        <v>1.1371</v>
      </c>
      <c r="S52" s="65"/>
      <c r="T52" s="65">
        <v>0</v>
      </c>
      <c r="U52" s="48"/>
      <c r="V52" s="73">
        <v>1.13697</v>
      </c>
      <c r="W52" s="73">
        <v>1.143983857064278</v>
      </c>
      <c r="X52" s="85">
        <v>-2654.7756980376812</v>
      </c>
      <c r="Y52" s="85">
        <v>-2654.7756980376812</v>
      </c>
      <c r="Z52" s="85">
        <v>-2654.7756980376812</v>
      </c>
      <c r="AA52" s="65">
        <v>0</v>
      </c>
      <c r="AB52" s="48"/>
      <c r="AC52" s="55" t="s">
        <v>26</v>
      </c>
      <c r="AE52" s="130">
        <f t="shared" si="26"/>
        <v>437069.1045266263</v>
      </c>
      <c r="AF52" s="130">
        <f t="shared" si="27"/>
        <v>-2645.9601114881807</v>
      </c>
      <c r="AG52" s="7"/>
      <c r="AH52" s="130">
        <f t="shared" si="28"/>
        <v>336207.00348202017</v>
      </c>
      <c r="AI52" s="130">
        <f t="shared" si="29"/>
        <v>-103508.06115609431</v>
      </c>
      <c r="AJ52" s="130">
        <f t="shared" si="30"/>
        <v>-100862.10104460613</v>
      </c>
      <c r="AK52" s="130">
        <f t="shared" si="31"/>
        <v>-100862.10104460613</v>
      </c>
      <c r="AL52" s="131">
        <f t="shared" si="32"/>
        <v>1</v>
      </c>
      <c r="AM52" s="7"/>
      <c r="AN52" s="132">
        <f t="shared" si="33"/>
        <v>1.1371</v>
      </c>
      <c r="AO52" s="130">
        <f t="shared" si="34"/>
        <v>439715.06463811448</v>
      </c>
      <c r="AP52" s="130">
        <f t="shared" si="35"/>
        <v>0</v>
      </c>
      <c r="AQ52" s="130">
        <f t="shared" si="36"/>
        <v>2645.9601114881807</v>
      </c>
      <c r="AR52" s="130">
        <f t="shared" si="37"/>
        <v>-2645.9601114881807</v>
      </c>
      <c r="AS52" s="131">
        <f t="shared" si="38"/>
        <v>1</v>
      </c>
    </row>
    <row r="53" spans="1:45" s="46" customFormat="1" ht="15.75" x14ac:dyDescent="0.25">
      <c r="A53" s="48" t="s">
        <v>64</v>
      </c>
      <c r="B53" s="48" t="s">
        <v>74</v>
      </c>
      <c r="C53" s="48">
        <v>975</v>
      </c>
      <c r="D53" s="48" t="s">
        <v>27</v>
      </c>
      <c r="E53" s="60">
        <v>44559</v>
      </c>
      <c r="F53" s="60"/>
      <c r="G53" s="60">
        <v>44810</v>
      </c>
      <c r="H53" s="48" t="s">
        <v>28</v>
      </c>
      <c r="I53" s="48" t="s">
        <v>29</v>
      </c>
      <c r="J53" s="48" t="s">
        <v>30</v>
      </c>
      <c r="K53" s="85">
        <v>-439599.085633902</v>
      </c>
      <c r="L53" s="48" t="s">
        <v>33</v>
      </c>
      <c r="M53" s="48" t="s">
        <v>29</v>
      </c>
      <c r="N53" s="48" t="s">
        <v>31</v>
      </c>
      <c r="O53" s="65">
        <v>500000</v>
      </c>
      <c r="P53" s="48">
        <v>1.12995</v>
      </c>
      <c r="Q53" s="48" t="s">
        <v>32</v>
      </c>
      <c r="R53" s="73">
        <v>1.1374</v>
      </c>
      <c r="S53" s="65"/>
      <c r="T53" s="65">
        <v>0</v>
      </c>
      <c r="U53" s="48"/>
      <c r="V53" s="73">
        <v>1.13697</v>
      </c>
      <c r="W53" s="73">
        <v>1.1442884608630075</v>
      </c>
      <c r="X53" s="85">
        <v>-2655.5004500914893</v>
      </c>
      <c r="Y53" s="85">
        <v>-2655.5004500914893</v>
      </c>
      <c r="Z53" s="85">
        <v>-2655.5004500914893</v>
      </c>
      <c r="AA53" s="65">
        <v>0</v>
      </c>
      <c r="AB53" s="48"/>
      <c r="AC53" s="55" t="s">
        <v>26</v>
      </c>
      <c r="AE53" s="130">
        <f t="shared" si="26"/>
        <v>436952.75894236186</v>
      </c>
      <c r="AF53" s="130">
        <f t="shared" si="27"/>
        <v>-2646.3266915400163</v>
      </c>
      <c r="AG53" s="7"/>
      <c r="AH53" s="130">
        <f t="shared" si="28"/>
        <v>336117.50687873986</v>
      </c>
      <c r="AI53" s="130">
        <f t="shared" si="29"/>
        <v>-103481.57875516202</v>
      </c>
      <c r="AJ53" s="130">
        <f t="shared" si="30"/>
        <v>-100835.252063622</v>
      </c>
      <c r="AK53" s="130">
        <f t="shared" si="31"/>
        <v>-100835.252063622</v>
      </c>
      <c r="AL53" s="131">
        <f t="shared" si="32"/>
        <v>1</v>
      </c>
      <c r="AM53" s="7"/>
      <c r="AN53" s="132">
        <f t="shared" si="33"/>
        <v>1.1374</v>
      </c>
      <c r="AO53" s="130">
        <f t="shared" si="34"/>
        <v>439599.08563390188</v>
      </c>
      <c r="AP53" s="130">
        <f t="shared" si="35"/>
        <v>0</v>
      </c>
      <c r="AQ53" s="130">
        <f t="shared" si="36"/>
        <v>2646.3266915400163</v>
      </c>
      <c r="AR53" s="130">
        <f t="shared" si="37"/>
        <v>-2646.3266915400163</v>
      </c>
      <c r="AS53" s="131">
        <f t="shared" si="38"/>
        <v>1</v>
      </c>
    </row>
    <row r="54" spans="1:45" s="46" customFormat="1" ht="15.75" x14ac:dyDescent="0.25">
      <c r="A54" s="48" t="s">
        <v>64</v>
      </c>
      <c r="B54" s="48" t="s">
        <v>75</v>
      </c>
      <c r="C54" s="48">
        <v>986</v>
      </c>
      <c r="D54" s="48" t="s">
        <v>27</v>
      </c>
      <c r="E54" s="60">
        <v>44559</v>
      </c>
      <c r="F54" s="60"/>
      <c r="G54" s="60">
        <v>44816</v>
      </c>
      <c r="H54" s="48" t="s">
        <v>28</v>
      </c>
      <c r="I54" s="48" t="s">
        <v>29</v>
      </c>
      <c r="J54" s="48" t="s">
        <v>30</v>
      </c>
      <c r="K54" s="85">
        <v>-438327.34285964799</v>
      </c>
      <c r="L54" s="48" t="s">
        <v>33</v>
      </c>
      <c r="M54" s="48" t="s">
        <v>29</v>
      </c>
      <c r="N54" s="48" t="s">
        <v>31</v>
      </c>
      <c r="O54" s="65">
        <v>500000</v>
      </c>
      <c r="P54" s="48">
        <v>1.12995</v>
      </c>
      <c r="Q54" s="48" t="s">
        <v>32</v>
      </c>
      <c r="R54" s="73">
        <v>1.1407</v>
      </c>
      <c r="S54" s="65"/>
      <c r="T54" s="65">
        <v>0</v>
      </c>
      <c r="U54" s="48"/>
      <c r="V54" s="73">
        <v>1.13697</v>
      </c>
      <c r="W54" s="73">
        <v>1.1445068791153477</v>
      </c>
      <c r="X54" s="85">
        <v>-1463.161018353085</v>
      </c>
      <c r="Y54" s="85">
        <v>-1463.161018353085</v>
      </c>
      <c r="Z54" s="85">
        <v>-1463.161018353085</v>
      </c>
      <c r="AA54" s="65">
        <v>0</v>
      </c>
      <c r="AB54" s="48"/>
      <c r="AC54" s="55" t="s">
        <v>26</v>
      </c>
      <c r="AD54" s="47"/>
      <c r="AE54" s="130">
        <f t="shared" si="26"/>
        <v>436869.37066422659</v>
      </c>
      <c r="AF54" s="130">
        <f t="shared" si="27"/>
        <v>-1457.9721954209963</v>
      </c>
      <c r="AG54" s="7"/>
      <c r="AH54" s="130">
        <f t="shared" si="28"/>
        <v>336053.36204940506</v>
      </c>
      <c r="AI54" s="130">
        <f t="shared" si="29"/>
        <v>-102273.98081024253</v>
      </c>
      <c r="AJ54" s="130">
        <f t="shared" si="30"/>
        <v>-100816.00861482153</v>
      </c>
      <c r="AK54" s="130">
        <f t="shared" si="31"/>
        <v>-100816.00861482153</v>
      </c>
      <c r="AL54" s="131">
        <f t="shared" si="32"/>
        <v>1</v>
      </c>
      <c r="AM54" s="7"/>
      <c r="AN54" s="132">
        <f t="shared" si="33"/>
        <v>1.1407</v>
      </c>
      <c r="AO54" s="130">
        <f t="shared" si="34"/>
        <v>438327.34285964759</v>
      </c>
      <c r="AP54" s="130">
        <f t="shared" si="35"/>
        <v>0</v>
      </c>
      <c r="AQ54" s="130">
        <f t="shared" si="36"/>
        <v>1457.9721954209963</v>
      </c>
      <c r="AR54" s="130">
        <f t="shared" si="37"/>
        <v>-1457.9721954209963</v>
      </c>
      <c r="AS54" s="131">
        <f t="shared" si="38"/>
        <v>1</v>
      </c>
    </row>
    <row r="55" spans="1:45" s="46" customFormat="1" ht="15.75" x14ac:dyDescent="0.25">
      <c r="A55" s="48" t="s">
        <v>64</v>
      </c>
      <c r="B55" s="48" t="s">
        <v>76</v>
      </c>
      <c r="C55" s="48">
        <v>987</v>
      </c>
      <c r="D55" s="48" t="s">
        <v>27</v>
      </c>
      <c r="E55" s="60">
        <v>44559</v>
      </c>
      <c r="F55" s="60"/>
      <c r="G55" s="60">
        <v>44823</v>
      </c>
      <c r="H55" s="48" t="s">
        <v>28</v>
      </c>
      <c r="I55" s="48" t="s">
        <v>29</v>
      </c>
      <c r="J55" s="48" t="s">
        <v>30</v>
      </c>
      <c r="K55" s="85">
        <v>-438250.50398808002</v>
      </c>
      <c r="L55" s="48" t="s">
        <v>33</v>
      </c>
      <c r="M55" s="48" t="s">
        <v>29</v>
      </c>
      <c r="N55" s="48" t="s">
        <v>31</v>
      </c>
      <c r="O55" s="65">
        <v>500000</v>
      </c>
      <c r="P55" s="48">
        <v>1.12995</v>
      </c>
      <c r="Q55" s="48" t="s">
        <v>32</v>
      </c>
      <c r="R55" s="73">
        <v>1.1409</v>
      </c>
      <c r="S55" s="65"/>
      <c r="T55" s="65">
        <v>0</v>
      </c>
      <c r="U55" s="48"/>
      <c r="V55" s="73">
        <v>1.13697</v>
      </c>
      <c r="W55" s="73">
        <v>1.1447626016965331</v>
      </c>
      <c r="X55" s="85">
        <v>-1484.1463841729142</v>
      </c>
      <c r="Y55" s="85">
        <v>-1484.1463841729142</v>
      </c>
      <c r="Z55" s="85">
        <v>-1484.1463841729142</v>
      </c>
      <c r="AA55" s="65">
        <v>0</v>
      </c>
      <c r="AB55" s="48"/>
      <c r="AC55" s="55" t="s">
        <v>26</v>
      </c>
      <c r="AD55" s="47"/>
      <c r="AE55" s="130">
        <f t="shared" si="26"/>
        <v>436771.78068099206</v>
      </c>
      <c r="AF55" s="130">
        <f t="shared" si="27"/>
        <v>-1478.7233070874936</v>
      </c>
      <c r="AG55" s="7"/>
      <c r="AH55" s="130">
        <f t="shared" si="28"/>
        <v>335978.29283153231</v>
      </c>
      <c r="AI55" s="130">
        <f t="shared" si="29"/>
        <v>-102272.21115654724</v>
      </c>
      <c r="AJ55" s="130">
        <f t="shared" si="30"/>
        <v>-100793.48784945975</v>
      </c>
      <c r="AK55" s="130">
        <f t="shared" si="31"/>
        <v>-100793.48784945975</v>
      </c>
      <c r="AL55" s="131">
        <f t="shared" si="32"/>
        <v>1</v>
      </c>
      <c r="AM55" s="7"/>
      <c r="AN55" s="132">
        <f t="shared" si="33"/>
        <v>1.1409</v>
      </c>
      <c r="AO55" s="130">
        <f t="shared" si="34"/>
        <v>438250.50398807955</v>
      </c>
      <c r="AP55" s="130">
        <f t="shared" si="35"/>
        <v>0</v>
      </c>
      <c r="AQ55" s="130">
        <f t="shared" si="36"/>
        <v>1478.7233070874936</v>
      </c>
      <c r="AR55" s="130">
        <f t="shared" si="37"/>
        <v>-1478.7233070874936</v>
      </c>
      <c r="AS55" s="131">
        <f t="shared" si="38"/>
        <v>1</v>
      </c>
    </row>
    <row r="56" spans="1:45" s="46" customFormat="1" ht="15.75" x14ac:dyDescent="0.25">
      <c r="A56" s="49" t="s">
        <v>64</v>
      </c>
      <c r="B56" s="49" t="s">
        <v>77</v>
      </c>
      <c r="C56" s="49">
        <v>988</v>
      </c>
      <c r="D56" s="49" t="s">
        <v>27</v>
      </c>
      <c r="E56" s="61">
        <v>44559</v>
      </c>
      <c r="F56" s="61"/>
      <c r="G56" s="61">
        <v>44830</v>
      </c>
      <c r="H56" s="49" t="s">
        <v>28</v>
      </c>
      <c r="I56" s="49" t="s">
        <v>29</v>
      </c>
      <c r="J56" s="49" t="s">
        <v>30</v>
      </c>
      <c r="K56" s="86">
        <v>-438135.29617946001</v>
      </c>
      <c r="L56" s="49" t="s">
        <v>33</v>
      </c>
      <c r="M56" s="49" t="s">
        <v>29</v>
      </c>
      <c r="N56" s="49" t="s">
        <v>31</v>
      </c>
      <c r="O56" s="66">
        <v>500000</v>
      </c>
      <c r="P56" s="49">
        <v>1.12995</v>
      </c>
      <c r="Q56" s="49" t="s">
        <v>32</v>
      </c>
      <c r="R56" s="74">
        <v>1.1412</v>
      </c>
      <c r="S56" s="66"/>
      <c r="T56" s="66">
        <v>0</v>
      </c>
      <c r="U56" s="49"/>
      <c r="V56" s="74">
        <v>1.13697</v>
      </c>
      <c r="W56" s="74">
        <v>1.1450524208670709</v>
      </c>
      <c r="X56" s="86">
        <v>-1479.6319667432308</v>
      </c>
      <c r="Y56" s="86">
        <v>-1479.6319667432308</v>
      </c>
      <c r="Z56" s="86">
        <v>-1479.6319667432308</v>
      </c>
      <c r="AA56" s="66">
        <v>0</v>
      </c>
      <c r="AB56" s="49"/>
      <c r="AC56" s="56" t="s">
        <v>26</v>
      </c>
      <c r="AE56" s="130">
        <f t="shared" si="26"/>
        <v>436661.2313009947</v>
      </c>
      <c r="AF56" s="130">
        <f t="shared" si="27"/>
        <v>-1474.0648784655496</v>
      </c>
      <c r="AG56" s="7"/>
      <c r="AH56" s="130">
        <f t="shared" si="28"/>
        <v>335893.25484691898</v>
      </c>
      <c r="AI56" s="130">
        <f t="shared" si="29"/>
        <v>-102242.04133254127</v>
      </c>
      <c r="AJ56" s="130">
        <f t="shared" si="30"/>
        <v>-100767.97645407572</v>
      </c>
      <c r="AK56" s="130">
        <f t="shared" si="31"/>
        <v>-100767.97645407572</v>
      </c>
      <c r="AL56" s="131">
        <f t="shared" si="32"/>
        <v>1</v>
      </c>
      <c r="AM56" s="7"/>
      <c r="AN56" s="132">
        <f t="shared" si="33"/>
        <v>1.1412</v>
      </c>
      <c r="AO56" s="130">
        <f t="shared" si="34"/>
        <v>438135.29617946025</v>
      </c>
      <c r="AP56" s="130">
        <f t="shared" si="35"/>
        <v>0</v>
      </c>
      <c r="AQ56" s="130">
        <f t="shared" si="36"/>
        <v>1474.0648784655496</v>
      </c>
      <c r="AR56" s="130">
        <f t="shared" si="37"/>
        <v>-1474.0648784655496</v>
      </c>
      <c r="AS56" s="131">
        <f t="shared" si="38"/>
        <v>1</v>
      </c>
    </row>
    <row r="57" spans="1:45" s="47" customFormat="1" ht="15.75" x14ac:dyDescent="0.25">
      <c r="A57" s="50"/>
      <c r="B57" s="50"/>
      <c r="C57" s="50"/>
      <c r="D57" s="50"/>
      <c r="E57" s="62"/>
      <c r="F57" s="62"/>
      <c r="G57" s="62"/>
      <c r="H57" s="50"/>
      <c r="I57" s="50"/>
      <c r="J57" s="50"/>
      <c r="K57" s="87">
        <v>-5715077.4645814532</v>
      </c>
      <c r="L57" s="50"/>
      <c r="M57" s="50"/>
      <c r="N57" s="50"/>
      <c r="O57" s="67">
        <v>6500000</v>
      </c>
      <c r="P57" s="50"/>
      <c r="Q57" s="50"/>
      <c r="R57" s="75">
        <v>1.137342414041282</v>
      </c>
      <c r="S57" s="67"/>
      <c r="T57" s="67"/>
      <c r="U57" s="50"/>
      <c r="V57" s="75"/>
      <c r="W57" s="75"/>
      <c r="X57" s="87">
        <v>-30769.599868359008</v>
      </c>
      <c r="Y57" s="87">
        <v>-30769.599868359008</v>
      </c>
      <c r="Z57" s="87">
        <v>-30769.599868359008</v>
      </c>
      <c r="AA57" s="67">
        <v>0</v>
      </c>
      <c r="AB57" s="50"/>
      <c r="AC57" s="57"/>
      <c r="AD57" s="46"/>
      <c r="AE57" s="130"/>
      <c r="AF57" s="130"/>
      <c r="AG57" s="7"/>
      <c r="AH57" s="130"/>
      <c r="AI57" s="130"/>
      <c r="AJ57" s="130"/>
      <c r="AK57" s="130"/>
      <c r="AL57" s="131"/>
      <c r="AM57" s="7"/>
      <c r="AN57" s="132"/>
      <c r="AO57" s="130"/>
      <c r="AP57" s="130"/>
      <c r="AQ57" s="130"/>
      <c r="AR57" s="130"/>
      <c r="AS57" s="131"/>
    </row>
    <row r="58" spans="1:45" s="47" customFormat="1" ht="15.75" x14ac:dyDescent="0.25">
      <c r="A58" s="50"/>
      <c r="B58" s="50"/>
      <c r="C58" s="50"/>
      <c r="D58" s="50"/>
      <c r="E58" s="62"/>
      <c r="F58" s="62"/>
      <c r="G58" s="62"/>
      <c r="H58" s="50"/>
      <c r="I58" s="50"/>
      <c r="J58" s="50"/>
      <c r="K58" s="67"/>
      <c r="L58" s="50"/>
      <c r="M58" s="50"/>
      <c r="N58" s="50"/>
      <c r="O58" s="67"/>
      <c r="P58" s="50"/>
      <c r="Q58" s="50"/>
      <c r="R58" s="75"/>
      <c r="S58" s="67"/>
      <c r="T58" s="67"/>
      <c r="U58" s="50"/>
      <c r="V58" s="75"/>
      <c r="W58" s="75"/>
      <c r="X58" s="67"/>
      <c r="Y58" s="67"/>
      <c r="Z58" s="67"/>
      <c r="AA58" s="67"/>
      <c r="AB58" s="50"/>
      <c r="AC58" s="57"/>
      <c r="AD58" s="46"/>
      <c r="AE58" s="130"/>
      <c r="AF58" s="130"/>
      <c r="AG58" s="7"/>
      <c r="AH58" s="130"/>
      <c r="AI58" s="130"/>
      <c r="AJ58" s="130"/>
      <c r="AK58" s="130"/>
      <c r="AL58" s="131"/>
      <c r="AM58" s="7"/>
      <c r="AN58" s="132"/>
      <c r="AO58" s="130"/>
      <c r="AP58" s="130"/>
      <c r="AQ58" s="130"/>
      <c r="AR58" s="130"/>
      <c r="AS58" s="131"/>
    </row>
    <row r="59" spans="1:45" s="46" customFormat="1" ht="15.75" x14ac:dyDescent="0.25">
      <c r="A59" s="48" t="s">
        <v>78</v>
      </c>
      <c r="B59" s="48" t="s">
        <v>79</v>
      </c>
      <c r="C59" s="48">
        <v>989</v>
      </c>
      <c r="D59" s="48" t="s">
        <v>27</v>
      </c>
      <c r="E59" s="60">
        <v>44559</v>
      </c>
      <c r="F59" s="60"/>
      <c r="G59" s="60">
        <v>44837</v>
      </c>
      <c r="H59" s="48" t="s">
        <v>28</v>
      </c>
      <c r="I59" s="48" t="s">
        <v>29</v>
      </c>
      <c r="J59" s="48" t="s">
        <v>30</v>
      </c>
      <c r="K59" s="85">
        <v>-437981.77995795402</v>
      </c>
      <c r="L59" s="48" t="s">
        <v>33</v>
      </c>
      <c r="M59" s="48" t="s">
        <v>29</v>
      </c>
      <c r="N59" s="48" t="s">
        <v>31</v>
      </c>
      <c r="O59" s="65">
        <v>500000</v>
      </c>
      <c r="P59" s="48">
        <v>1.12995</v>
      </c>
      <c r="Q59" s="48" t="s">
        <v>32</v>
      </c>
      <c r="R59" s="73">
        <v>1.1415999999999999</v>
      </c>
      <c r="S59" s="65"/>
      <c r="T59" s="65">
        <v>0</v>
      </c>
      <c r="U59" s="48"/>
      <c r="V59" s="73">
        <v>1.13697</v>
      </c>
      <c r="W59" s="73">
        <v>1.1453564815288084</v>
      </c>
      <c r="X59" s="85">
        <v>-1442.0534707676243</v>
      </c>
      <c r="Y59" s="85">
        <v>-1442.0534707676243</v>
      </c>
      <c r="Z59" s="85">
        <v>-1442.0534707676243</v>
      </c>
      <c r="AA59" s="65">
        <v>0</v>
      </c>
      <c r="AB59" s="48"/>
      <c r="AC59" s="55" t="s">
        <v>26</v>
      </c>
      <c r="AE59" s="130">
        <f t="shared" ref="AE59:AE65" si="39">ABS(O59/W59)</f>
        <v>436545.30974723771</v>
      </c>
      <c r="AF59" s="130">
        <f t="shared" ref="AF59:AF65" si="40">IF(H59="BUY",
IF(I59="CALL",MAX(-ABS(O59)/W59+ABS(O59)/R59,0),IF(I59="PUT",MAX(-ABS(O59)/R59+ABS(O59)/W59,0),IF(I59="FORWARD",-ABS(O59)/W59+ABS(O59)/R59,"TRADE NOT VALID"))),
-IF(I59="CALL",MAX(-ABS(O59)/W59+ABS(O59)/R59,0),IF(I59="PUT",MAX(-ABS(O59)/R59+ABS(O59)/W59,0),IF(I59="FORWARD",-ABS(O59)/W59+ABS(O59)/R59,"TRADE NOT VALID"))))</f>
        <v>-1436.4702107160701</v>
      </c>
      <c r="AG59" s="7"/>
      <c r="AH59" s="130">
        <f t="shared" ref="AH59:AH65" si="41" xml:space="preserve">
IF(I59="CALL",ABS(O59/(W59*(1+$AI$3))),
IF(I59="PUT",ABS(O59/(W59*(1+$AI$2))),
IF(I59="FORWARD",ABS(O59/(W59*(1+$AI$3))),
"TRADE NOT VALID")))</f>
        <v>335804.08442095207</v>
      </c>
      <c r="AI59" s="130">
        <f t="shared" ref="AI59:AI65" si="42" xml:space="preserve">
IF(H59="BUY",
IF(I59="CALL",MAX(-ABS(O59)/(W59*(1+$AI$3))+ABS(O59)/R59,0),IF(I59="PUT",MAX(-ABS(O59)/R59+ABS(O59)/(W59*(1+$AI$2)),0),IF(I59="FORWARD",-ABS(O59)/(W59*(1+$AI$3))+ABS(O59)/R59,"TRADE NOT VALID"))),
-IF(I59="CALL",MAX(-ABS(O59)/(W59*(1+$AI$3))+ABS(O59)/R59,0),IF(I59="PUT",MAX(-ABS(O59)/R59+ABS(O59)/(W59*(1+$AI$2)),0),IF(I59="FORWARD",-ABS(O59)/(W59*(1+$AI$3))+ABS(O59)/R59,"TRADE NOT VALID"))))</f>
        <v>-102177.69553700171</v>
      </c>
      <c r="AJ59" s="130">
        <f t="shared" ref="AJ59:AJ65" si="43">AH59-IF(AF59=0,ABS(O59/R59),AE59)</f>
        <v>-100741.22532628564</v>
      </c>
      <c r="AK59" s="130">
        <f t="shared" ref="AK59:AK65" si="44">AI59-AF59</f>
        <v>-100741.22532628564</v>
      </c>
      <c r="AL59" s="131">
        <f t="shared" ref="AL59:AL65" si="45">IF(AK59=0,"CHOC INSUFFISANT",ABS(AK59/AJ59))</f>
        <v>1</v>
      </c>
      <c r="AM59" s="7"/>
      <c r="AN59" s="132">
        <f t="shared" ref="AN59:AN65" si="46">R59</f>
        <v>1.1415999999999999</v>
      </c>
      <c r="AO59" s="130">
        <f t="shared" ref="AO59:AO65" si="47">ABS(O59/AN59)</f>
        <v>437981.77995795378</v>
      </c>
      <c r="AP59" s="130">
        <f t="shared" ref="AP59:AP65" si="48">IF(H59="BUY",
IF(I59="CALL",MAX(-ABS(O59)/AN59+ABS(O59)/R59,0),IF(I59="PUT",MAX(-ABS(O59)/R59+ABS(O59)/AN59,0),IF(I59="FORWARD",-ABS(O59)/AN59+ABS(O59)/R59,"TRADE NOT VALID"))),
-IF(I59="CALL",MAX(-ABS(O59)/AN59+ABS(O59)/R59,0),IF(I59="PUT",MAX(-ABS(O59)/R59+ABS(O59)/AN59,0),IF(I59="FORWARD",-ABS(O59)/AN59+ABS(O59)/R59,"TRADE NOT VALID"))))</f>
        <v>0</v>
      </c>
      <c r="AQ59" s="130">
        <f t="shared" ref="AQ59:AQ65" si="49">IF(AP59=AF59,AE59-AO59,
IF(AF59=0,IF(H59="BUY",(ABS(O59)/AN59-ABS(O59)/R59),-(ABS(O59)/AN59-ABS(O59)/R59)),
IF(AP59=0,IF(H59="BUY",(ABS(O59)/W59-ABS(O59)/R59),-(ABS(O59)/W59-ABS(O59)/R59)),AE59-AO59)))</f>
        <v>1436.4702107160701</v>
      </c>
      <c r="AR59" s="130">
        <f t="shared" ref="AR59:AR65" si="50">AF59-AP59</f>
        <v>-1436.4702107160701</v>
      </c>
      <c r="AS59" s="131">
        <f t="shared" ref="AS59:AS65" si="51">IF(AR59=0,"PAS DE VALEUR INTRINSEQUE",ABS(AR59/AQ59))</f>
        <v>1</v>
      </c>
    </row>
    <row r="60" spans="1:45" s="46" customFormat="1" ht="15.75" x14ac:dyDescent="0.25">
      <c r="A60" s="48" t="s">
        <v>78</v>
      </c>
      <c r="B60" s="48" t="s">
        <v>80</v>
      </c>
      <c r="C60" s="48">
        <v>990</v>
      </c>
      <c r="D60" s="48" t="s">
        <v>27</v>
      </c>
      <c r="E60" s="60">
        <v>44559</v>
      </c>
      <c r="F60" s="60"/>
      <c r="G60" s="60">
        <v>44845</v>
      </c>
      <c r="H60" s="48" t="s">
        <v>28</v>
      </c>
      <c r="I60" s="48" t="s">
        <v>29</v>
      </c>
      <c r="J60" s="48" t="s">
        <v>30</v>
      </c>
      <c r="K60" s="85">
        <v>-437866.71337244898</v>
      </c>
      <c r="L60" s="48" t="s">
        <v>33</v>
      </c>
      <c r="M60" s="48" t="s">
        <v>29</v>
      </c>
      <c r="N60" s="48" t="s">
        <v>31</v>
      </c>
      <c r="O60" s="65">
        <v>500000</v>
      </c>
      <c r="P60" s="48">
        <v>1.12995</v>
      </c>
      <c r="Q60" s="48" t="s">
        <v>32</v>
      </c>
      <c r="R60" s="73">
        <v>1.1418999999999999</v>
      </c>
      <c r="S60" s="65"/>
      <c r="T60" s="65">
        <v>0</v>
      </c>
      <c r="U60" s="48"/>
      <c r="V60" s="73">
        <v>1.13697</v>
      </c>
      <c r="W60" s="73">
        <v>1.1457080291934758</v>
      </c>
      <c r="X60" s="85">
        <v>-1461.197496910811</v>
      </c>
      <c r="Y60" s="85">
        <v>-1461.197496910811</v>
      </c>
      <c r="Z60" s="85">
        <v>-1461.197496910811</v>
      </c>
      <c r="AA60" s="65">
        <v>0</v>
      </c>
      <c r="AB60" s="48"/>
      <c r="AC60" s="55" t="s">
        <v>26</v>
      </c>
      <c r="AE60" s="130">
        <f t="shared" si="39"/>
        <v>436411.36071288277</v>
      </c>
      <c r="AF60" s="130">
        <f t="shared" si="40"/>
        <v>-1455.3526595666772</v>
      </c>
      <c r="AG60" s="7"/>
      <c r="AH60" s="130">
        <f t="shared" si="41"/>
        <v>335701.04670221754</v>
      </c>
      <c r="AI60" s="130">
        <f t="shared" si="42"/>
        <v>-102165.66667023191</v>
      </c>
      <c r="AJ60" s="130">
        <f t="shared" si="43"/>
        <v>-100710.31401066523</v>
      </c>
      <c r="AK60" s="130">
        <f t="shared" si="44"/>
        <v>-100710.31401066523</v>
      </c>
      <c r="AL60" s="131">
        <f t="shared" si="45"/>
        <v>1</v>
      </c>
      <c r="AM60" s="7"/>
      <c r="AN60" s="132">
        <f t="shared" si="46"/>
        <v>1.1418999999999999</v>
      </c>
      <c r="AO60" s="130">
        <f t="shared" si="47"/>
        <v>437866.71337244945</v>
      </c>
      <c r="AP60" s="130">
        <f t="shared" si="48"/>
        <v>0</v>
      </c>
      <c r="AQ60" s="130">
        <f t="shared" si="49"/>
        <v>1455.3526595666772</v>
      </c>
      <c r="AR60" s="130">
        <f t="shared" si="50"/>
        <v>-1455.3526595666772</v>
      </c>
      <c r="AS60" s="131">
        <f t="shared" si="51"/>
        <v>1</v>
      </c>
    </row>
    <row r="61" spans="1:45" s="46" customFormat="1" ht="15.75" x14ac:dyDescent="0.25">
      <c r="A61" s="48" t="s">
        <v>78</v>
      </c>
      <c r="B61" s="48" t="s">
        <v>81</v>
      </c>
      <c r="C61" s="48">
        <v>991</v>
      </c>
      <c r="D61" s="48" t="s">
        <v>27</v>
      </c>
      <c r="E61" s="60">
        <v>44559</v>
      </c>
      <c r="F61" s="60"/>
      <c r="G61" s="60">
        <v>44851</v>
      </c>
      <c r="H61" s="48" t="s">
        <v>28</v>
      </c>
      <c r="I61" s="48" t="s">
        <v>29</v>
      </c>
      <c r="J61" s="48" t="s">
        <v>30</v>
      </c>
      <c r="K61" s="85">
        <v>-437751.70723165799</v>
      </c>
      <c r="L61" s="48" t="s">
        <v>33</v>
      </c>
      <c r="M61" s="48" t="s">
        <v>29</v>
      </c>
      <c r="N61" s="48" t="s">
        <v>31</v>
      </c>
      <c r="O61" s="65">
        <v>500000</v>
      </c>
      <c r="P61" s="48">
        <v>1.12995</v>
      </c>
      <c r="Q61" s="48" t="s">
        <v>32</v>
      </c>
      <c r="R61" s="73">
        <v>1.1422000000000001</v>
      </c>
      <c r="S61" s="65"/>
      <c r="T61" s="65">
        <v>0</v>
      </c>
      <c r="U61" s="48"/>
      <c r="V61" s="73">
        <v>1.13697</v>
      </c>
      <c r="W61" s="73">
        <v>1.1459730132069672</v>
      </c>
      <c r="X61" s="85">
        <v>-1447.1877761836658</v>
      </c>
      <c r="Y61" s="85">
        <v>-1447.1877761836658</v>
      </c>
      <c r="Z61" s="85">
        <v>-1447.1877761836656</v>
      </c>
      <c r="AA61" s="85">
        <v>-2.2737367544323206E-13</v>
      </c>
      <c r="AB61" s="48"/>
      <c r="AC61" s="55" t="s">
        <v>26</v>
      </c>
      <c r="AE61" s="130">
        <f t="shared" si="39"/>
        <v>436310.44905740552</v>
      </c>
      <c r="AF61" s="130">
        <f t="shared" si="40"/>
        <v>-1441.2581742526381</v>
      </c>
      <c r="AG61" s="7"/>
      <c r="AH61" s="130">
        <f t="shared" si="41"/>
        <v>335623.42235185043</v>
      </c>
      <c r="AI61" s="130">
        <f t="shared" si="42"/>
        <v>-102128.28487980773</v>
      </c>
      <c r="AJ61" s="130">
        <f t="shared" si="43"/>
        <v>-100687.02670555509</v>
      </c>
      <c r="AK61" s="130">
        <f t="shared" si="44"/>
        <v>-100687.02670555509</v>
      </c>
      <c r="AL61" s="131">
        <f t="shared" si="45"/>
        <v>1</v>
      </c>
      <c r="AM61" s="7"/>
      <c r="AN61" s="132">
        <f t="shared" si="46"/>
        <v>1.1422000000000001</v>
      </c>
      <c r="AO61" s="130">
        <f t="shared" si="47"/>
        <v>437751.70723165816</v>
      </c>
      <c r="AP61" s="130">
        <f t="shared" si="48"/>
        <v>0</v>
      </c>
      <c r="AQ61" s="130">
        <f t="shared" si="49"/>
        <v>1441.2581742526381</v>
      </c>
      <c r="AR61" s="130">
        <f t="shared" si="50"/>
        <v>-1441.2581742526381</v>
      </c>
      <c r="AS61" s="131">
        <f t="shared" si="51"/>
        <v>1</v>
      </c>
    </row>
    <row r="62" spans="1:45" s="46" customFormat="1" ht="15.75" x14ac:dyDescent="0.25">
      <c r="A62" s="48" t="s">
        <v>78</v>
      </c>
      <c r="B62" s="48" t="s">
        <v>82</v>
      </c>
      <c r="C62" s="48">
        <v>992</v>
      </c>
      <c r="D62" s="48" t="s">
        <v>27</v>
      </c>
      <c r="E62" s="60">
        <v>44559</v>
      </c>
      <c r="F62" s="60"/>
      <c r="G62" s="60">
        <v>44858</v>
      </c>
      <c r="H62" s="48" t="s">
        <v>28</v>
      </c>
      <c r="I62" s="48" t="s">
        <v>29</v>
      </c>
      <c r="J62" s="48" t="s">
        <v>30</v>
      </c>
      <c r="K62" s="85">
        <v>-437675.07002801099</v>
      </c>
      <c r="L62" s="48" t="s">
        <v>33</v>
      </c>
      <c r="M62" s="48" t="s">
        <v>29</v>
      </c>
      <c r="N62" s="48" t="s">
        <v>31</v>
      </c>
      <c r="O62" s="65">
        <v>500000</v>
      </c>
      <c r="P62" s="48">
        <v>1.12995</v>
      </c>
      <c r="Q62" s="48" t="s">
        <v>32</v>
      </c>
      <c r="R62" s="73">
        <v>1.1424000000000001</v>
      </c>
      <c r="S62" s="65"/>
      <c r="T62" s="65">
        <v>0</v>
      </c>
      <c r="U62" s="48"/>
      <c r="V62" s="73">
        <v>1.13697</v>
      </c>
      <c r="W62" s="73">
        <v>1.1462832808679397</v>
      </c>
      <c r="X62" s="85">
        <v>-1488.989548523142</v>
      </c>
      <c r="Y62" s="85">
        <v>-1488.989548523142</v>
      </c>
      <c r="Z62" s="85">
        <v>-1488.9895485231418</v>
      </c>
      <c r="AA62" s="85">
        <v>-2.2737367544323206E-13</v>
      </c>
      <c r="AB62" s="48"/>
      <c r="AC62" s="55" t="s">
        <v>26</v>
      </c>
      <c r="AE62" s="130">
        <f t="shared" si="39"/>
        <v>436192.35170333402</v>
      </c>
      <c r="AF62" s="130">
        <f t="shared" si="40"/>
        <v>-1482.7183246771456</v>
      </c>
      <c r="AG62" s="7"/>
      <c r="AH62" s="130">
        <f t="shared" si="41"/>
        <v>335532.57823333389</v>
      </c>
      <c r="AI62" s="130">
        <f t="shared" si="42"/>
        <v>-102142.49179467728</v>
      </c>
      <c r="AJ62" s="130">
        <f t="shared" si="43"/>
        <v>-100659.77347000013</v>
      </c>
      <c r="AK62" s="130">
        <f t="shared" si="44"/>
        <v>-100659.77347000013</v>
      </c>
      <c r="AL62" s="131">
        <f t="shared" si="45"/>
        <v>1</v>
      </c>
      <c r="AM62" s="7"/>
      <c r="AN62" s="132">
        <f t="shared" si="46"/>
        <v>1.1424000000000001</v>
      </c>
      <c r="AO62" s="130">
        <f t="shared" si="47"/>
        <v>437675.07002801116</v>
      </c>
      <c r="AP62" s="130">
        <f t="shared" si="48"/>
        <v>0</v>
      </c>
      <c r="AQ62" s="130">
        <f t="shared" si="49"/>
        <v>1482.7183246771456</v>
      </c>
      <c r="AR62" s="130">
        <f t="shared" si="50"/>
        <v>-1482.7183246771456</v>
      </c>
      <c r="AS62" s="131">
        <f t="shared" si="51"/>
        <v>1</v>
      </c>
    </row>
    <row r="63" spans="1:45" s="46" customFormat="1" ht="15.75" x14ac:dyDescent="0.25">
      <c r="A63" s="48" t="s">
        <v>78</v>
      </c>
      <c r="B63" s="48" t="s">
        <v>83</v>
      </c>
      <c r="C63" s="48">
        <v>993</v>
      </c>
      <c r="D63" s="48" t="s">
        <v>27</v>
      </c>
      <c r="E63" s="60">
        <v>44559</v>
      </c>
      <c r="F63" s="60"/>
      <c r="G63" s="60">
        <v>44865</v>
      </c>
      <c r="H63" s="48" t="s">
        <v>28</v>
      </c>
      <c r="I63" s="48" t="s">
        <v>29</v>
      </c>
      <c r="J63" s="48" t="s">
        <v>30</v>
      </c>
      <c r="K63" s="85">
        <v>-437560.16452262201</v>
      </c>
      <c r="L63" s="48" t="s">
        <v>33</v>
      </c>
      <c r="M63" s="48" t="s">
        <v>29</v>
      </c>
      <c r="N63" s="48" t="s">
        <v>31</v>
      </c>
      <c r="O63" s="65">
        <v>500000</v>
      </c>
      <c r="P63" s="48">
        <v>1.12995</v>
      </c>
      <c r="Q63" s="48" t="s">
        <v>32</v>
      </c>
      <c r="R63" s="73">
        <v>1.1427</v>
      </c>
      <c r="S63" s="65"/>
      <c r="T63" s="65">
        <v>0</v>
      </c>
      <c r="U63" s="48"/>
      <c r="V63" s="73">
        <v>1.13697</v>
      </c>
      <c r="W63" s="73">
        <v>1.1465947551904585</v>
      </c>
      <c r="X63" s="85">
        <v>-1492.7645150738106</v>
      </c>
      <c r="Y63" s="85">
        <v>-1492.7645150738106</v>
      </c>
      <c r="Z63" s="85">
        <v>-1492.7645150738106</v>
      </c>
      <c r="AA63" s="65">
        <v>0</v>
      </c>
      <c r="AB63" s="48"/>
      <c r="AC63" s="55" t="s">
        <v>26</v>
      </c>
      <c r="AE63" s="130">
        <f t="shared" si="39"/>
        <v>436073.85934444296</v>
      </c>
      <c r="AF63" s="130">
        <f t="shared" si="40"/>
        <v>-1486.3051781788818</v>
      </c>
      <c r="AG63" s="7"/>
      <c r="AH63" s="130">
        <f t="shared" si="41"/>
        <v>335441.43026495614</v>
      </c>
      <c r="AI63" s="130">
        <f t="shared" si="42"/>
        <v>-102118.7342576657</v>
      </c>
      <c r="AJ63" s="130">
        <f t="shared" si="43"/>
        <v>-100632.42907948681</v>
      </c>
      <c r="AK63" s="130">
        <f t="shared" si="44"/>
        <v>-100632.42907948681</v>
      </c>
      <c r="AL63" s="131">
        <f t="shared" si="45"/>
        <v>1</v>
      </c>
      <c r="AM63" s="7"/>
      <c r="AN63" s="132">
        <f t="shared" si="46"/>
        <v>1.1427</v>
      </c>
      <c r="AO63" s="130">
        <f t="shared" si="47"/>
        <v>437560.16452262184</v>
      </c>
      <c r="AP63" s="130">
        <f t="shared" si="48"/>
        <v>0</v>
      </c>
      <c r="AQ63" s="130">
        <f t="shared" si="49"/>
        <v>1486.3051781788818</v>
      </c>
      <c r="AR63" s="130">
        <f t="shared" si="50"/>
        <v>-1486.3051781788818</v>
      </c>
      <c r="AS63" s="131">
        <f t="shared" si="51"/>
        <v>1</v>
      </c>
    </row>
    <row r="64" spans="1:45" s="46" customFormat="1" ht="15.75" x14ac:dyDescent="0.25">
      <c r="A64" s="48" t="s">
        <v>78</v>
      </c>
      <c r="B64" s="48" t="s">
        <v>84</v>
      </c>
      <c r="C64" s="48">
        <v>994</v>
      </c>
      <c r="D64" s="48" t="s">
        <v>27</v>
      </c>
      <c r="E64" s="60">
        <v>44559</v>
      </c>
      <c r="F64" s="60"/>
      <c r="G64" s="60">
        <v>44872</v>
      </c>
      <c r="H64" s="48" t="s">
        <v>28</v>
      </c>
      <c r="I64" s="48" t="s">
        <v>29</v>
      </c>
      <c r="J64" s="48" t="s">
        <v>30</v>
      </c>
      <c r="K64" s="85">
        <v>-437445.31933508301</v>
      </c>
      <c r="L64" s="48" t="s">
        <v>33</v>
      </c>
      <c r="M64" s="48" t="s">
        <v>29</v>
      </c>
      <c r="N64" s="48" t="s">
        <v>31</v>
      </c>
      <c r="O64" s="65">
        <v>500000</v>
      </c>
      <c r="P64" s="48">
        <v>1.12995</v>
      </c>
      <c r="Q64" s="48" t="s">
        <v>32</v>
      </c>
      <c r="R64" s="73">
        <v>1.143</v>
      </c>
      <c r="S64" s="65"/>
      <c r="T64" s="65">
        <v>0</v>
      </c>
      <c r="U64" s="48"/>
      <c r="V64" s="73">
        <v>1.13697</v>
      </c>
      <c r="W64" s="73">
        <v>1.1469065655108452</v>
      </c>
      <c r="X64" s="85">
        <v>-1496.6648919156496</v>
      </c>
      <c r="Y64" s="85">
        <v>-1496.6648919156496</v>
      </c>
      <c r="Z64" s="85">
        <v>-1496.6648919156496</v>
      </c>
      <c r="AA64" s="65">
        <v>0</v>
      </c>
      <c r="AB64" s="48"/>
      <c r="AC64" s="55" t="s">
        <v>26</v>
      </c>
      <c r="AE64" s="130">
        <f t="shared" si="39"/>
        <v>435955.30362780188</v>
      </c>
      <c r="AF64" s="130">
        <f t="shared" si="40"/>
        <v>-1490.0157072812435</v>
      </c>
      <c r="AG64" s="7"/>
      <c r="AH64" s="130">
        <f t="shared" si="41"/>
        <v>335350.23355984758</v>
      </c>
      <c r="AI64" s="130">
        <f t="shared" si="42"/>
        <v>-102095.08577523555</v>
      </c>
      <c r="AJ64" s="130">
        <f t="shared" si="43"/>
        <v>-100605.07006795431</v>
      </c>
      <c r="AK64" s="130">
        <f t="shared" si="44"/>
        <v>-100605.07006795431</v>
      </c>
      <c r="AL64" s="131">
        <f t="shared" si="45"/>
        <v>1</v>
      </c>
      <c r="AM64" s="7"/>
      <c r="AN64" s="132">
        <f t="shared" si="46"/>
        <v>1.143</v>
      </c>
      <c r="AO64" s="130">
        <f t="shared" si="47"/>
        <v>437445.31933508313</v>
      </c>
      <c r="AP64" s="130">
        <f t="shared" si="48"/>
        <v>0</v>
      </c>
      <c r="AQ64" s="130">
        <f t="shared" si="49"/>
        <v>1490.0157072812435</v>
      </c>
      <c r="AR64" s="130">
        <f t="shared" si="50"/>
        <v>-1490.0157072812435</v>
      </c>
      <c r="AS64" s="131">
        <f t="shared" si="51"/>
        <v>1</v>
      </c>
    </row>
    <row r="65" spans="1:45" s="46" customFormat="1" ht="15.75" x14ac:dyDescent="0.25">
      <c r="A65" s="49" t="s">
        <v>78</v>
      </c>
      <c r="B65" s="49" t="s">
        <v>85</v>
      </c>
      <c r="C65" s="49">
        <v>995</v>
      </c>
      <c r="D65" s="49" t="s">
        <v>27</v>
      </c>
      <c r="E65" s="61">
        <v>44559</v>
      </c>
      <c r="F65" s="61"/>
      <c r="G65" s="61">
        <v>44879</v>
      </c>
      <c r="H65" s="49" t="s">
        <v>28</v>
      </c>
      <c r="I65" s="49" t="s">
        <v>29</v>
      </c>
      <c r="J65" s="49" t="s">
        <v>30</v>
      </c>
      <c r="K65" s="86">
        <v>-437330.534417913</v>
      </c>
      <c r="L65" s="49" t="s">
        <v>33</v>
      </c>
      <c r="M65" s="49" t="s">
        <v>29</v>
      </c>
      <c r="N65" s="49" t="s">
        <v>31</v>
      </c>
      <c r="O65" s="66">
        <v>500000</v>
      </c>
      <c r="P65" s="49">
        <v>1.12995</v>
      </c>
      <c r="Q65" s="49" t="s">
        <v>32</v>
      </c>
      <c r="R65" s="74">
        <v>1.1433</v>
      </c>
      <c r="S65" s="66"/>
      <c r="T65" s="66">
        <v>0</v>
      </c>
      <c r="U65" s="49"/>
      <c r="V65" s="74">
        <v>1.13697</v>
      </c>
      <c r="W65" s="74">
        <v>1.1472184214443799</v>
      </c>
      <c r="X65" s="86">
        <v>-1500.5793161864074</v>
      </c>
      <c r="Y65" s="86">
        <v>-1500.5793161864074</v>
      </c>
      <c r="Z65" s="86">
        <v>-1500.5793161864074</v>
      </c>
      <c r="AA65" s="66">
        <v>0</v>
      </c>
      <c r="AB65" s="49"/>
      <c r="AC65" s="56" t="s">
        <v>26</v>
      </c>
      <c r="AE65" s="130">
        <f t="shared" si="39"/>
        <v>435836.79502852308</v>
      </c>
      <c r="AF65" s="130">
        <f t="shared" si="40"/>
        <v>-1493.7393893899862</v>
      </c>
      <c r="AG65" s="7"/>
      <c r="AH65" s="130">
        <f t="shared" si="41"/>
        <v>335259.07309886388</v>
      </c>
      <c r="AI65" s="130">
        <f t="shared" si="42"/>
        <v>-102071.46131904918</v>
      </c>
      <c r="AJ65" s="130">
        <f t="shared" si="43"/>
        <v>-100577.72192965919</v>
      </c>
      <c r="AK65" s="130">
        <f t="shared" si="44"/>
        <v>-100577.72192965919</v>
      </c>
      <c r="AL65" s="131">
        <f t="shared" si="45"/>
        <v>1</v>
      </c>
      <c r="AM65" s="7"/>
      <c r="AN65" s="132">
        <f t="shared" si="46"/>
        <v>1.1433</v>
      </c>
      <c r="AO65" s="130">
        <f t="shared" si="47"/>
        <v>437330.53441791306</v>
      </c>
      <c r="AP65" s="130">
        <f t="shared" si="48"/>
        <v>0</v>
      </c>
      <c r="AQ65" s="130">
        <f t="shared" si="49"/>
        <v>1493.7393893899862</v>
      </c>
      <c r="AR65" s="130">
        <f t="shared" si="50"/>
        <v>-1493.7393893899862</v>
      </c>
      <c r="AS65" s="131">
        <f t="shared" si="51"/>
        <v>1</v>
      </c>
    </row>
    <row r="66" spans="1:45" s="47" customFormat="1" ht="15.75" x14ac:dyDescent="0.25">
      <c r="A66" s="50"/>
      <c r="B66" s="50"/>
      <c r="C66" s="50"/>
      <c r="D66" s="50"/>
      <c r="E66" s="62"/>
      <c r="F66" s="62"/>
      <c r="G66" s="62"/>
      <c r="H66" s="50"/>
      <c r="I66" s="50"/>
      <c r="J66" s="50"/>
      <c r="K66" s="87">
        <v>-3063611.2888656901</v>
      </c>
      <c r="L66" s="50"/>
      <c r="M66" s="50"/>
      <c r="N66" s="50"/>
      <c r="O66" s="67">
        <v>3500000</v>
      </c>
      <c r="P66" s="50"/>
      <c r="Q66" s="50"/>
      <c r="R66" s="75">
        <v>1.1424425849063522</v>
      </c>
      <c r="S66" s="67"/>
      <c r="T66" s="67"/>
      <c r="U66" s="50"/>
      <c r="V66" s="75"/>
      <c r="W66" s="75"/>
      <c r="X66" s="87">
        <v>-10329.437015561112</v>
      </c>
      <c r="Y66" s="87">
        <v>-10329.437015561112</v>
      </c>
      <c r="Z66" s="87">
        <v>-10329.43701556111</v>
      </c>
      <c r="AA66" s="87">
        <v>-4.5474735088646412E-13</v>
      </c>
      <c r="AB66" s="50"/>
      <c r="AC66" s="57"/>
      <c r="AD66" s="46"/>
      <c r="AE66" s="130"/>
      <c r="AF66" s="130"/>
      <c r="AG66" s="7"/>
      <c r="AH66" s="130"/>
      <c r="AI66" s="130"/>
      <c r="AJ66" s="130"/>
      <c r="AK66" s="130"/>
      <c r="AL66" s="131"/>
      <c r="AM66" s="7"/>
      <c r="AN66" s="132"/>
      <c r="AO66" s="130"/>
      <c r="AP66" s="130"/>
      <c r="AQ66" s="130"/>
      <c r="AR66" s="130"/>
      <c r="AS66" s="131"/>
    </row>
    <row r="67" spans="1:45" s="47" customFormat="1" ht="15.75" x14ac:dyDescent="0.25">
      <c r="A67" s="50"/>
      <c r="B67" s="50"/>
      <c r="C67" s="50"/>
      <c r="D67" s="50"/>
      <c r="E67" s="62"/>
      <c r="F67" s="62"/>
      <c r="G67" s="62"/>
      <c r="H67" s="50"/>
      <c r="I67" s="50"/>
      <c r="J67" s="50"/>
      <c r="K67" s="67"/>
      <c r="L67" s="50"/>
      <c r="M67" s="50"/>
      <c r="N67" s="50"/>
      <c r="O67" s="67"/>
      <c r="P67" s="50"/>
      <c r="Q67" s="50"/>
      <c r="R67" s="75"/>
      <c r="S67" s="67"/>
      <c r="T67" s="67"/>
      <c r="U67" s="50"/>
      <c r="V67" s="75"/>
      <c r="W67" s="75"/>
      <c r="X67" s="67"/>
      <c r="Y67" s="67"/>
      <c r="Z67" s="67"/>
      <c r="AA67" s="67"/>
      <c r="AB67" s="50"/>
      <c r="AC67" s="57"/>
      <c r="AD67" s="46"/>
      <c r="AE67" s="130"/>
      <c r="AF67" s="130"/>
      <c r="AG67" s="7"/>
      <c r="AH67" s="130"/>
      <c r="AI67" s="130"/>
      <c r="AJ67" s="130"/>
      <c r="AK67" s="130"/>
      <c r="AL67" s="131"/>
      <c r="AM67" s="7"/>
      <c r="AN67" s="132"/>
      <c r="AO67" s="130"/>
      <c r="AP67" s="130"/>
      <c r="AQ67" s="130"/>
      <c r="AR67" s="130"/>
      <c r="AS67" s="131"/>
    </row>
    <row r="68" spans="1:45" s="47" customFormat="1" ht="15.75" x14ac:dyDescent="0.25">
      <c r="A68" s="50"/>
      <c r="B68" s="50"/>
      <c r="C68" s="50"/>
      <c r="D68" s="50"/>
      <c r="E68" s="62"/>
      <c r="F68" s="62"/>
      <c r="G68" s="62"/>
      <c r="H68" s="50"/>
      <c r="I68" s="50" t="s">
        <v>86</v>
      </c>
      <c r="J68" s="50"/>
      <c r="K68" s="88">
        <v>-21985021.196280356</v>
      </c>
      <c r="L68" s="51"/>
      <c r="M68" s="51"/>
      <c r="N68" s="51"/>
      <c r="O68" s="68">
        <v>25000000</v>
      </c>
      <c r="P68" s="51"/>
      <c r="Q68" s="51"/>
      <c r="R68" s="76">
        <v>1.1371378620380748</v>
      </c>
      <c r="S68" s="68"/>
      <c r="T68" s="68"/>
      <c r="U68" s="51"/>
      <c r="V68" s="76"/>
      <c r="W68" s="76"/>
      <c r="X68" s="88">
        <v>-70466.343809344646</v>
      </c>
      <c r="Y68" s="88">
        <v>-70466.343809344646</v>
      </c>
      <c r="Z68" s="88">
        <v>-70466.343809344631</v>
      </c>
      <c r="AA68" s="88">
        <v>-1.1368683772161603E-12</v>
      </c>
      <c r="AB68" s="51"/>
      <c r="AC68" s="57"/>
      <c r="AD68" s="46"/>
      <c r="AE68" s="130"/>
      <c r="AF68" s="130"/>
      <c r="AG68" s="7"/>
      <c r="AH68" s="130"/>
      <c r="AI68" s="130"/>
      <c r="AJ68" s="130"/>
      <c r="AK68" s="130"/>
      <c r="AL68" s="131"/>
      <c r="AM68" s="7"/>
      <c r="AN68" s="132"/>
      <c r="AO68" s="130"/>
      <c r="AP68" s="130"/>
      <c r="AQ68" s="130"/>
      <c r="AR68" s="130"/>
      <c r="AS68" s="131"/>
    </row>
    <row r="69" spans="1:45" s="47" customFormat="1" ht="15.75" x14ac:dyDescent="0.25">
      <c r="A69" s="50"/>
      <c r="B69" s="50"/>
      <c r="C69" s="50"/>
      <c r="D69" s="50"/>
      <c r="E69" s="62"/>
      <c r="F69" s="62"/>
      <c r="G69" s="62"/>
      <c r="H69" s="50"/>
      <c r="I69" s="50"/>
      <c r="J69" s="50"/>
      <c r="K69" s="67"/>
      <c r="L69" s="50"/>
      <c r="M69" s="50"/>
      <c r="N69" s="50"/>
      <c r="O69" s="67"/>
      <c r="P69" s="50"/>
      <c r="Q69" s="50"/>
      <c r="R69" s="75"/>
      <c r="S69" s="67"/>
      <c r="T69" s="67"/>
      <c r="U69" s="50"/>
      <c r="V69" s="75"/>
      <c r="W69" s="75"/>
      <c r="X69" s="67"/>
      <c r="Y69" s="67"/>
      <c r="Z69" s="67"/>
      <c r="AA69" s="67"/>
      <c r="AB69" s="50"/>
      <c r="AC69" s="57"/>
      <c r="AE69" s="130"/>
      <c r="AF69" s="130"/>
      <c r="AG69" s="7"/>
      <c r="AH69" s="130"/>
      <c r="AI69" s="130"/>
      <c r="AJ69" s="130"/>
      <c r="AK69" s="130"/>
      <c r="AL69" s="131"/>
      <c r="AM69" s="7"/>
      <c r="AN69" s="132"/>
      <c r="AO69" s="130"/>
      <c r="AP69" s="130"/>
      <c r="AQ69" s="130"/>
      <c r="AR69" s="130"/>
      <c r="AS69" s="131"/>
    </row>
    <row r="70" spans="1:45" s="47" customFormat="1" ht="15.75" x14ac:dyDescent="0.25">
      <c r="A70" s="52"/>
      <c r="B70" s="52"/>
      <c r="C70" s="52"/>
      <c r="D70" s="52"/>
      <c r="E70" s="63"/>
      <c r="F70" s="63"/>
      <c r="G70" s="63"/>
      <c r="H70" s="52"/>
      <c r="I70" s="52"/>
      <c r="J70" s="52"/>
      <c r="K70" s="69"/>
      <c r="L70" s="52"/>
      <c r="M70" s="52"/>
      <c r="N70" s="52"/>
      <c r="O70" s="69"/>
      <c r="P70" s="52"/>
      <c r="Q70" s="52"/>
      <c r="R70" s="80" t="s">
        <v>87</v>
      </c>
      <c r="S70" s="69"/>
      <c r="T70" s="69"/>
      <c r="U70" s="52"/>
      <c r="V70" s="76"/>
      <c r="W70" s="76"/>
      <c r="X70" s="88">
        <v>-70466.343809344646</v>
      </c>
      <c r="Y70" s="88">
        <v>-70466.343809344646</v>
      </c>
      <c r="Z70" s="88">
        <v>-70466.343809344631</v>
      </c>
      <c r="AA70" s="88">
        <v>-1.1368683772161603E-12</v>
      </c>
      <c r="AB70" s="51"/>
      <c r="AC70" s="58"/>
      <c r="AE70" s="130"/>
      <c r="AF70" s="130"/>
      <c r="AG70" s="7"/>
      <c r="AH70" s="130"/>
      <c r="AI70" s="130"/>
      <c r="AJ70" s="130"/>
      <c r="AK70" s="130"/>
      <c r="AL70" s="131"/>
      <c r="AM70" s="7"/>
      <c r="AN70" s="132"/>
      <c r="AO70" s="130"/>
      <c r="AP70" s="130"/>
      <c r="AQ70" s="130"/>
      <c r="AR70" s="130"/>
      <c r="AS70" s="131"/>
    </row>
    <row r="71" spans="1:45" ht="15.75" x14ac:dyDescent="0.25">
      <c r="A71" s="53"/>
      <c r="B71" s="53"/>
      <c r="C71" s="53"/>
      <c r="D71" s="53"/>
      <c r="E71" s="59"/>
      <c r="F71" s="59"/>
      <c r="G71" s="59"/>
      <c r="H71" s="53"/>
      <c r="I71" s="53"/>
      <c r="J71" s="53"/>
      <c r="K71" s="64"/>
      <c r="L71" s="53"/>
      <c r="M71" s="53"/>
      <c r="N71" s="53"/>
      <c r="O71" s="64"/>
      <c r="P71" s="53"/>
      <c r="Q71" s="53"/>
      <c r="R71" s="72"/>
      <c r="S71" s="64"/>
      <c r="T71" s="64"/>
      <c r="U71" s="53"/>
      <c r="V71" s="72"/>
      <c r="W71" s="72"/>
      <c r="X71" s="64"/>
      <c r="Y71" s="64"/>
      <c r="Z71" s="64"/>
      <c r="AA71" s="64"/>
      <c r="AB71" s="53"/>
      <c r="AC71" s="54"/>
      <c r="AD71" s="46"/>
      <c r="AE71" s="130"/>
      <c r="AF71" s="130"/>
      <c r="AG71" s="7"/>
      <c r="AH71" s="130"/>
      <c r="AI71" s="130"/>
      <c r="AJ71" s="130"/>
      <c r="AK71" s="130"/>
      <c r="AL71" s="131"/>
      <c r="AM71" s="7"/>
      <c r="AN71" s="132"/>
      <c r="AO71" s="130"/>
      <c r="AP71" s="130"/>
      <c r="AQ71" s="130"/>
      <c r="AR71" s="130"/>
      <c r="AS71" s="131"/>
    </row>
    <row r="72" spans="1:45" ht="15.75" x14ac:dyDescent="0.25">
      <c r="D72"/>
      <c r="P72"/>
      <c r="R72" s="77"/>
      <c r="S72" s="40"/>
      <c r="T72" s="40"/>
      <c r="AC72" s="32"/>
      <c r="AD72" s="46"/>
      <c r="AE72" s="130"/>
      <c r="AF72" s="130"/>
      <c r="AG72" s="7"/>
      <c r="AH72" s="130"/>
      <c r="AI72" s="130"/>
      <c r="AJ72" s="130"/>
      <c r="AK72" s="130"/>
      <c r="AL72" s="131"/>
      <c r="AM72" s="7"/>
      <c r="AN72" s="132"/>
      <c r="AO72" s="130"/>
      <c r="AP72" s="130"/>
      <c r="AQ72" s="130"/>
      <c r="AR72" s="130"/>
      <c r="AS72" s="131"/>
    </row>
    <row r="73" spans="1:45" ht="15.75" x14ac:dyDescent="0.25">
      <c r="D73"/>
      <c r="P73"/>
      <c r="R73" s="77"/>
      <c r="S73" s="40"/>
      <c r="T73" s="40"/>
      <c r="AC73" s="32"/>
      <c r="AD73" s="46"/>
      <c r="AE73" s="130"/>
      <c r="AF73" s="130"/>
      <c r="AG73" s="7"/>
      <c r="AH73" s="130"/>
      <c r="AI73" s="130"/>
      <c r="AJ73" s="130"/>
      <c r="AK73" s="130"/>
      <c r="AL73" s="131"/>
      <c r="AM73" s="7"/>
      <c r="AN73" s="132"/>
      <c r="AO73" s="130"/>
      <c r="AP73" s="130"/>
      <c r="AQ73" s="130"/>
      <c r="AR73" s="130"/>
      <c r="AS73" s="131"/>
    </row>
    <row r="74" spans="1:45" ht="15.75" x14ac:dyDescent="0.25">
      <c r="D74"/>
      <c r="P74"/>
      <c r="R74" s="77"/>
      <c r="S74" s="40"/>
      <c r="T74" s="40"/>
      <c r="AC74" s="32"/>
      <c r="AD74" s="46"/>
      <c r="AE74" s="130"/>
      <c r="AF74" s="130"/>
      <c r="AG74" s="7"/>
      <c r="AH74" s="130"/>
      <c r="AI74" s="130"/>
      <c r="AJ74" s="130"/>
      <c r="AK74" s="130"/>
      <c r="AL74" s="131"/>
      <c r="AM74" s="7"/>
      <c r="AN74" s="132"/>
      <c r="AO74" s="130"/>
      <c r="AP74" s="130"/>
      <c r="AQ74" s="130"/>
      <c r="AR74" s="130"/>
      <c r="AS74" s="131"/>
    </row>
    <row r="75" spans="1:45" ht="15.75" x14ac:dyDescent="0.25">
      <c r="D75"/>
      <c r="P75"/>
      <c r="R75" s="77"/>
      <c r="S75" s="40"/>
      <c r="T75" s="40"/>
      <c r="AC75" s="32"/>
      <c r="AD75" s="46"/>
      <c r="AE75" s="130"/>
      <c r="AF75" s="130"/>
      <c r="AG75" s="7"/>
      <c r="AH75" s="130"/>
      <c r="AI75" s="130"/>
      <c r="AJ75" s="130"/>
      <c r="AK75" s="130"/>
      <c r="AL75" s="131"/>
      <c r="AM75" s="7"/>
      <c r="AN75" s="132"/>
      <c r="AO75" s="130"/>
      <c r="AP75" s="130"/>
      <c r="AQ75" s="130"/>
      <c r="AR75" s="130"/>
      <c r="AS75" s="131"/>
    </row>
    <row r="76" spans="1:45" ht="15.75" x14ac:dyDescent="0.25">
      <c r="D76"/>
      <c r="P76"/>
      <c r="R76" s="77"/>
      <c r="S76" s="40"/>
      <c r="T76" s="40"/>
      <c r="AC76" s="32"/>
      <c r="AD76" s="46"/>
      <c r="AE76" s="130"/>
      <c r="AF76" s="130"/>
      <c r="AG76" s="7"/>
      <c r="AH76" s="130"/>
      <c r="AI76" s="130"/>
      <c r="AJ76" s="130"/>
      <c r="AK76" s="130"/>
      <c r="AL76" s="131"/>
      <c r="AM76" s="7"/>
      <c r="AN76" s="132"/>
      <c r="AO76" s="130"/>
      <c r="AP76" s="130"/>
      <c r="AQ76" s="130"/>
      <c r="AR76" s="130"/>
      <c r="AS76" s="131"/>
    </row>
    <row r="77" spans="1:45" ht="15.75" x14ac:dyDescent="0.25">
      <c r="D77"/>
      <c r="P77"/>
      <c r="R77" s="77"/>
      <c r="S77" s="40"/>
      <c r="T77" s="40"/>
      <c r="AC77" s="32"/>
      <c r="AD77" s="46"/>
      <c r="AE77" s="130"/>
      <c r="AF77" s="130"/>
      <c r="AG77" s="7"/>
      <c r="AH77" s="130"/>
      <c r="AI77" s="130"/>
      <c r="AJ77" s="130"/>
      <c r="AK77" s="130"/>
      <c r="AL77" s="131"/>
      <c r="AM77" s="7"/>
      <c r="AN77" s="132"/>
      <c r="AO77" s="130"/>
      <c r="AP77" s="130"/>
      <c r="AQ77" s="130"/>
      <c r="AR77" s="130"/>
      <c r="AS77" s="131"/>
    </row>
    <row r="78" spans="1:45" ht="15.75" x14ac:dyDescent="0.25">
      <c r="D78"/>
      <c r="P78"/>
      <c r="R78" s="77"/>
      <c r="S78" s="40"/>
      <c r="T78" s="40"/>
      <c r="AC78" s="32"/>
      <c r="AD78" s="47"/>
      <c r="AE78" s="130"/>
      <c r="AF78" s="130"/>
      <c r="AG78" s="7"/>
      <c r="AH78" s="130"/>
      <c r="AI78" s="130"/>
      <c r="AJ78" s="130"/>
      <c r="AK78" s="130"/>
      <c r="AL78" s="131"/>
      <c r="AM78" s="7"/>
      <c r="AN78" s="132"/>
      <c r="AO78" s="130"/>
      <c r="AP78" s="130"/>
      <c r="AQ78" s="130"/>
      <c r="AR78" s="130"/>
      <c r="AS78" s="131"/>
    </row>
    <row r="79" spans="1:45" ht="15.75" x14ac:dyDescent="0.25">
      <c r="D79"/>
      <c r="P79"/>
      <c r="R79" s="77"/>
      <c r="S79" s="40"/>
      <c r="T79" s="40"/>
      <c r="AC79" s="32"/>
      <c r="AD79" s="47"/>
      <c r="AE79" s="130"/>
      <c r="AF79" s="130"/>
      <c r="AG79" s="7"/>
      <c r="AH79" s="130"/>
      <c r="AI79" s="130"/>
      <c r="AJ79" s="130"/>
      <c r="AK79" s="130"/>
      <c r="AL79" s="131"/>
      <c r="AM79" s="7"/>
      <c r="AN79" s="132"/>
      <c r="AO79" s="130"/>
      <c r="AP79" s="130"/>
      <c r="AQ79" s="130"/>
      <c r="AR79" s="130"/>
      <c r="AS79" s="131"/>
    </row>
    <row r="80" spans="1:45" ht="15.75" x14ac:dyDescent="0.25">
      <c r="D80"/>
      <c r="P80"/>
      <c r="R80" s="77"/>
      <c r="S80" s="40"/>
      <c r="T80" s="40"/>
      <c r="AC80" s="32"/>
      <c r="AD80" s="47"/>
      <c r="AE80" s="130"/>
      <c r="AF80" s="130"/>
      <c r="AG80" s="7"/>
      <c r="AH80" s="130"/>
      <c r="AI80" s="130"/>
      <c r="AJ80" s="130"/>
      <c r="AK80" s="130"/>
      <c r="AL80" s="131"/>
      <c r="AM80" s="7"/>
      <c r="AN80" s="132"/>
      <c r="AO80" s="130"/>
      <c r="AP80" s="130"/>
      <c r="AQ80" s="130"/>
      <c r="AR80" s="130"/>
      <c r="AS80" s="131"/>
    </row>
    <row r="81" spans="4:45" ht="15.75" x14ac:dyDescent="0.25">
      <c r="D81"/>
      <c r="P81"/>
      <c r="R81" s="77"/>
      <c r="S81" s="40"/>
      <c r="T81" s="40"/>
      <c r="AC81" s="32"/>
      <c r="AD81" s="47"/>
      <c r="AE81" s="130"/>
      <c r="AF81" s="130"/>
      <c r="AG81" s="7"/>
      <c r="AH81" s="130"/>
      <c r="AI81" s="130"/>
      <c r="AJ81" s="130"/>
      <c r="AK81" s="130"/>
      <c r="AL81" s="131"/>
      <c r="AM81" s="7"/>
      <c r="AN81" s="132"/>
      <c r="AO81" s="130"/>
      <c r="AP81" s="130"/>
      <c r="AQ81" s="130"/>
      <c r="AR81" s="130"/>
      <c r="AS81" s="131"/>
    </row>
    <row r="82" spans="4:45" ht="15.75" x14ac:dyDescent="0.25">
      <c r="D82"/>
      <c r="P82"/>
      <c r="R82" s="77"/>
      <c r="S82" s="40"/>
      <c r="T82" s="40"/>
      <c r="AC82" s="32"/>
      <c r="AD82" s="47"/>
      <c r="AE82" s="130"/>
      <c r="AF82" s="130"/>
      <c r="AG82" s="7"/>
      <c r="AH82" s="130"/>
      <c r="AI82" s="130"/>
      <c r="AJ82" s="130"/>
      <c r="AK82" s="130"/>
      <c r="AL82" s="131"/>
      <c r="AM82" s="7"/>
      <c r="AN82" s="132"/>
      <c r="AO82" s="130"/>
      <c r="AP82" s="130"/>
      <c r="AQ82" s="130"/>
      <c r="AR82" s="130"/>
      <c r="AS82" s="131"/>
    </row>
    <row r="83" spans="4:45" ht="15.75" x14ac:dyDescent="0.25">
      <c r="D83"/>
      <c r="P83"/>
      <c r="R83" s="77"/>
      <c r="S83" s="40"/>
      <c r="T83" s="40"/>
      <c r="AC83" s="32"/>
      <c r="AE83" s="130"/>
      <c r="AF83" s="130"/>
      <c r="AG83" s="7"/>
      <c r="AH83" s="130"/>
      <c r="AI83" s="130"/>
      <c r="AJ83" s="130"/>
      <c r="AK83" s="130"/>
      <c r="AL83" s="131"/>
      <c r="AM83" s="7"/>
      <c r="AN83" s="132"/>
      <c r="AO83" s="130"/>
      <c r="AP83" s="130"/>
      <c r="AQ83" s="130"/>
      <c r="AR83" s="130"/>
      <c r="AS83" s="131"/>
    </row>
    <row r="84" spans="4:45" ht="15.75" x14ac:dyDescent="0.25">
      <c r="D84"/>
      <c r="P84"/>
      <c r="R84" s="77"/>
      <c r="S84" s="40"/>
      <c r="T84" s="40"/>
      <c r="AC84" s="32"/>
      <c r="AE84" s="130"/>
      <c r="AF84" s="130"/>
      <c r="AG84" s="7"/>
      <c r="AH84" s="130"/>
      <c r="AI84" s="130"/>
      <c r="AJ84" s="130"/>
      <c r="AK84" s="130"/>
      <c r="AL84" s="131"/>
      <c r="AM84" s="7"/>
      <c r="AN84" s="132"/>
      <c r="AO84" s="130"/>
      <c r="AP84" s="130"/>
      <c r="AQ84" s="130"/>
      <c r="AR84" s="130"/>
      <c r="AS84" s="131"/>
    </row>
    <row r="85" spans="4:45" ht="15.75" x14ac:dyDescent="0.25">
      <c r="D85"/>
      <c r="P85"/>
      <c r="R85" s="77"/>
      <c r="S85" s="40"/>
      <c r="T85" s="40"/>
      <c r="AC85" s="32"/>
      <c r="AE85" s="130"/>
      <c r="AF85" s="130"/>
      <c r="AG85" s="7"/>
      <c r="AH85" s="130"/>
      <c r="AI85" s="130"/>
      <c r="AJ85" s="130"/>
      <c r="AK85" s="130"/>
      <c r="AL85" s="131"/>
      <c r="AM85" s="7"/>
      <c r="AN85" s="132"/>
      <c r="AO85" s="130"/>
      <c r="AP85" s="130"/>
      <c r="AQ85" s="130"/>
      <c r="AR85" s="130"/>
      <c r="AS85" s="131"/>
    </row>
    <row r="86" spans="4:45" ht="15.75" x14ac:dyDescent="0.25">
      <c r="D86"/>
      <c r="P86"/>
      <c r="R86" s="77"/>
      <c r="S86" s="40"/>
      <c r="T86" s="40"/>
      <c r="AC86" s="32"/>
      <c r="AE86" s="130"/>
      <c r="AF86" s="130"/>
      <c r="AG86" s="7"/>
      <c r="AH86" s="130"/>
      <c r="AI86" s="130"/>
      <c r="AJ86" s="130"/>
      <c r="AK86" s="130"/>
      <c r="AL86" s="131"/>
      <c r="AM86" s="7"/>
      <c r="AN86" s="132"/>
      <c r="AO86" s="130"/>
      <c r="AP86" s="130"/>
      <c r="AQ86" s="130"/>
      <c r="AR86" s="130"/>
      <c r="AS86" s="131"/>
    </row>
    <row r="87" spans="4:45" ht="15.75" x14ac:dyDescent="0.25">
      <c r="D87"/>
      <c r="P87"/>
      <c r="R87" s="77"/>
      <c r="S87" s="40"/>
      <c r="T87" s="40"/>
      <c r="AC87" s="32"/>
      <c r="AE87" s="130"/>
      <c r="AF87" s="130"/>
      <c r="AG87" s="7"/>
      <c r="AH87" s="130"/>
      <c r="AI87" s="130"/>
      <c r="AJ87" s="130"/>
      <c r="AK87" s="130"/>
      <c r="AL87" s="131"/>
      <c r="AM87" s="7"/>
      <c r="AN87" s="132"/>
      <c r="AO87" s="130"/>
      <c r="AP87" s="130"/>
      <c r="AQ87" s="130"/>
      <c r="AR87" s="130"/>
      <c r="AS87" s="131"/>
    </row>
    <row r="88" spans="4:45" ht="15.75" x14ac:dyDescent="0.25">
      <c r="D88"/>
      <c r="P88"/>
      <c r="R88" s="77"/>
      <c r="S88" s="40"/>
      <c r="T88" s="40"/>
      <c r="AC88" s="32"/>
      <c r="AE88" s="130"/>
      <c r="AF88" s="130"/>
      <c r="AG88" s="7"/>
      <c r="AH88" s="130"/>
      <c r="AI88" s="130"/>
      <c r="AJ88" s="130"/>
      <c r="AK88" s="130"/>
      <c r="AL88" s="131"/>
      <c r="AM88" s="7"/>
      <c r="AN88" s="132"/>
      <c r="AO88" s="130"/>
      <c r="AP88" s="130"/>
      <c r="AQ88" s="130"/>
      <c r="AR88" s="130"/>
      <c r="AS88" s="131"/>
    </row>
    <row r="89" spans="4:45" ht="15.75" x14ac:dyDescent="0.25">
      <c r="D89"/>
      <c r="P89"/>
      <c r="R89" s="77"/>
      <c r="S89" s="40"/>
      <c r="T89" s="40"/>
      <c r="AC89" s="32"/>
      <c r="AE89" s="130"/>
      <c r="AF89" s="130"/>
      <c r="AG89" s="7"/>
      <c r="AH89" s="130"/>
      <c r="AI89" s="130"/>
      <c r="AJ89" s="130"/>
      <c r="AK89" s="130"/>
      <c r="AL89" s="131"/>
      <c r="AM89" s="7"/>
      <c r="AN89" s="132"/>
      <c r="AO89" s="130"/>
      <c r="AP89" s="130"/>
      <c r="AQ89" s="130"/>
      <c r="AR89" s="130"/>
      <c r="AS89" s="131"/>
    </row>
    <row r="90" spans="4:45" ht="15.75" x14ac:dyDescent="0.25">
      <c r="D90"/>
      <c r="P90"/>
      <c r="R90" s="77"/>
      <c r="S90" s="40"/>
      <c r="T90" s="40"/>
      <c r="AC90" s="32"/>
      <c r="AE90" s="130"/>
      <c r="AF90" s="130"/>
      <c r="AG90" s="7"/>
      <c r="AH90" s="130"/>
      <c r="AI90" s="130"/>
      <c r="AJ90" s="130"/>
      <c r="AK90" s="130"/>
      <c r="AL90" s="131"/>
      <c r="AM90" s="7"/>
      <c r="AN90" s="132"/>
      <c r="AO90" s="130"/>
      <c r="AP90" s="130"/>
      <c r="AQ90" s="130"/>
      <c r="AR90" s="130"/>
      <c r="AS90" s="131"/>
    </row>
    <row r="91" spans="4:45" ht="15.75" x14ac:dyDescent="0.25">
      <c r="D91"/>
      <c r="P91"/>
      <c r="R91" s="77"/>
      <c r="S91" s="40"/>
      <c r="T91" s="40"/>
      <c r="AC91" s="32"/>
      <c r="AE91" s="130"/>
      <c r="AF91" s="130"/>
      <c r="AG91" s="7"/>
      <c r="AH91" s="130"/>
      <c r="AI91" s="130"/>
      <c r="AJ91" s="130"/>
      <c r="AK91" s="130"/>
      <c r="AL91" s="131"/>
      <c r="AM91" s="7"/>
      <c r="AN91" s="132"/>
      <c r="AO91" s="130"/>
      <c r="AP91" s="130"/>
      <c r="AQ91" s="130"/>
      <c r="AR91" s="130"/>
      <c r="AS91" s="131"/>
    </row>
    <row r="92" spans="4:45" ht="15.75" x14ac:dyDescent="0.25">
      <c r="D92"/>
      <c r="P92"/>
      <c r="R92" s="77"/>
      <c r="S92" s="40"/>
      <c r="T92" s="40"/>
      <c r="AC92" s="32"/>
      <c r="AE92" s="130"/>
      <c r="AF92" s="130"/>
      <c r="AG92" s="7"/>
      <c r="AH92" s="130"/>
      <c r="AI92" s="130"/>
      <c r="AJ92" s="130"/>
      <c r="AK92" s="130"/>
      <c r="AL92" s="131"/>
      <c r="AM92" s="7"/>
      <c r="AN92" s="132"/>
      <c r="AO92" s="130"/>
      <c r="AP92" s="130"/>
      <c r="AQ92" s="130"/>
      <c r="AR92" s="130"/>
      <c r="AS92" s="131"/>
    </row>
    <row r="93" spans="4:45" ht="15.75" x14ac:dyDescent="0.25">
      <c r="D93"/>
      <c r="P93"/>
      <c r="R93" s="77"/>
      <c r="S93" s="40"/>
      <c r="T93" s="40"/>
      <c r="AC93" s="32"/>
      <c r="AE93" s="130"/>
      <c r="AF93" s="130"/>
      <c r="AG93" s="7"/>
      <c r="AH93" s="130"/>
      <c r="AI93" s="130"/>
      <c r="AJ93" s="130"/>
      <c r="AK93" s="130"/>
      <c r="AL93" s="131"/>
      <c r="AM93" s="7"/>
      <c r="AN93" s="132"/>
      <c r="AO93" s="130"/>
      <c r="AP93" s="130"/>
      <c r="AQ93" s="130"/>
      <c r="AR93" s="130"/>
      <c r="AS93" s="131"/>
    </row>
    <row r="94" spans="4:45" ht="15.75" x14ac:dyDescent="0.25">
      <c r="D94"/>
      <c r="P94"/>
      <c r="R94" s="77"/>
      <c r="S94" s="40"/>
      <c r="T94" s="40"/>
      <c r="AC94" s="32"/>
      <c r="AE94" s="130"/>
      <c r="AF94" s="130"/>
      <c r="AG94" s="7"/>
      <c r="AH94" s="130"/>
      <c r="AI94" s="130"/>
      <c r="AJ94" s="130"/>
      <c r="AK94" s="130"/>
      <c r="AL94" s="131"/>
      <c r="AM94" s="7"/>
      <c r="AN94" s="132"/>
      <c r="AO94" s="130"/>
      <c r="AP94" s="130"/>
      <c r="AQ94" s="130"/>
      <c r="AR94" s="130"/>
      <c r="AS94" s="131"/>
    </row>
    <row r="95" spans="4:45" ht="15.75" x14ac:dyDescent="0.25">
      <c r="D95"/>
      <c r="P95"/>
      <c r="R95" s="77"/>
      <c r="S95" s="40"/>
      <c r="T95" s="40"/>
      <c r="AC95" s="32"/>
      <c r="AE95" s="130"/>
      <c r="AF95" s="130"/>
      <c r="AG95" s="7"/>
      <c r="AH95" s="130"/>
      <c r="AI95" s="130"/>
      <c r="AJ95" s="130"/>
      <c r="AK95" s="130"/>
      <c r="AL95" s="131"/>
      <c r="AM95" s="7"/>
      <c r="AN95" s="132"/>
      <c r="AO95" s="130"/>
      <c r="AP95" s="130"/>
      <c r="AQ95" s="130"/>
      <c r="AR95" s="130"/>
      <c r="AS95" s="131"/>
    </row>
    <row r="96" spans="4:45" ht="15.75" x14ac:dyDescent="0.25">
      <c r="D96"/>
      <c r="P96"/>
      <c r="R96" s="77"/>
      <c r="S96" s="40"/>
      <c r="T96" s="40"/>
      <c r="AC96" s="32"/>
      <c r="AE96" s="130"/>
      <c r="AF96" s="130"/>
      <c r="AG96" s="7"/>
      <c r="AH96" s="130"/>
      <c r="AI96" s="130"/>
      <c r="AJ96" s="130"/>
      <c r="AK96" s="130"/>
      <c r="AL96" s="131"/>
      <c r="AM96" s="7"/>
      <c r="AN96" s="132"/>
      <c r="AO96" s="130"/>
      <c r="AP96" s="130"/>
      <c r="AQ96" s="130"/>
      <c r="AR96" s="130"/>
      <c r="AS96" s="131"/>
    </row>
    <row r="97" spans="4:45" ht="15.75" x14ac:dyDescent="0.25">
      <c r="D97"/>
      <c r="P97"/>
      <c r="R97" s="77"/>
      <c r="S97" s="40"/>
      <c r="T97" s="40"/>
      <c r="AC97" s="32"/>
      <c r="AE97" s="130"/>
      <c r="AF97" s="130"/>
      <c r="AG97" s="7"/>
      <c r="AH97" s="130"/>
      <c r="AI97" s="130"/>
      <c r="AJ97" s="130"/>
      <c r="AK97" s="130"/>
      <c r="AL97" s="131"/>
      <c r="AM97" s="7"/>
      <c r="AN97" s="132"/>
      <c r="AO97" s="130"/>
      <c r="AP97" s="130"/>
      <c r="AQ97" s="130"/>
      <c r="AR97" s="130"/>
      <c r="AS97" s="131"/>
    </row>
    <row r="98" spans="4:45" ht="15.75" x14ac:dyDescent="0.25">
      <c r="D98"/>
      <c r="P98"/>
      <c r="R98" s="77"/>
      <c r="S98" s="40"/>
      <c r="T98" s="40"/>
      <c r="AC98" s="32"/>
      <c r="AE98" s="130"/>
      <c r="AF98" s="130"/>
      <c r="AG98" s="7"/>
      <c r="AH98" s="130"/>
      <c r="AI98" s="130"/>
      <c r="AJ98" s="130"/>
      <c r="AK98" s="130"/>
      <c r="AL98" s="131"/>
      <c r="AM98" s="7"/>
      <c r="AN98" s="132"/>
      <c r="AO98" s="130"/>
      <c r="AP98" s="130"/>
      <c r="AQ98" s="130"/>
      <c r="AR98" s="130"/>
      <c r="AS98" s="131"/>
    </row>
    <row r="99" spans="4:45" ht="15.75" x14ac:dyDescent="0.25">
      <c r="D99"/>
      <c r="P99"/>
      <c r="R99" s="77"/>
      <c r="S99" s="40"/>
      <c r="T99" s="40"/>
      <c r="AC99" s="32"/>
      <c r="AE99" s="130"/>
      <c r="AF99" s="130"/>
      <c r="AG99" s="7"/>
      <c r="AH99" s="130"/>
      <c r="AI99" s="130"/>
      <c r="AJ99" s="130"/>
      <c r="AK99" s="130"/>
      <c r="AL99" s="131"/>
      <c r="AM99" s="7"/>
      <c r="AN99" s="132"/>
      <c r="AO99" s="130"/>
      <c r="AP99" s="130"/>
      <c r="AQ99" s="130"/>
      <c r="AR99" s="130"/>
      <c r="AS99" s="131"/>
    </row>
    <row r="100" spans="4:45" ht="15.75" x14ac:dyDescent="0.25">
      <c r="D100"/>
      <c r="P100"/>
      <c r="R100" s="77"/>
      <c r="S100" s="40"/>
      <c r="T100" s="40"/>
      <c r="AC100" s="32"/>
      <c r="AE100" s="130"/>
      <c r="AF100" s="130"/>
      <c r="AG100" s="7"/>
      <c r="AH100" s="130"/>
      <c r="AI100" s="130"/>
      <c r="AJ100" s="130"/>
      <c r="AK100" s="130"/>
      <c r="AL100" s="131"/>
      <c r="AM100" s="7"/>
      <c r="AN100" s="132"/>
      <c r="AO100" s="130"/>
      <c r="AP100" s="130"/>
      <c r="AQ100" s="130"/>
      <c r="AR100" s="130"/>
      <c r="AS100" s="131"/>
    </row>
    <row r="101" spans="4:45" ht="15.75" x14ac:dyDescent="0.25">
      <c r="D101"/>
      <c r="P101"/>
      <c r="R101" s="77"/>
      <c r="S101" s="40"/>
      <c r="T101" s="40"/>
      <c r="AC101" s="32"/>
      <c r="AE101" s="130"/>
      <c r="AF101" s="130"/>
      <c r="AG101" s="7"/>
      <c r="AH101" s="130"/>
      <c r="AI101" s="130"/>
      <c r="AJ101" s="130"/>
      <c r="AK101" s="130"/>
      <c r="AL101" s="131"/>
      <c r="AM101" s="7"/>
      <c r="AN101" s="132"/>
      <c r="AO101" s="130"/>
      <c r="AP101" s="130"/>
      <c r="AQ101" s="130"/>
      <c r="AR101" s="130"/>
      <c r="AS101" s="131"/>
    </row>
    <row r="102" spans="4:45" ht="15.75" x14ac:dyDescent="0.25">
      <c r="D102"/>
      <c r="P102"/>
      <c r="R102" s="77"/>
      <c r="S102" s="40"/>
      <c r="T102" s="40"/>
      <c r="AC102" s="32"/>
      <c r="AE102" s="130"/>
      <c r="AF102" s="130"/>
      <c r="AG102" s="7"/>
      <c r="AH102" s="130"/>
      <c r="AI102" s="130"/>
      <c r="AJ102" s="130"/>
      <c r="AK102" s="130"/>
      <c r="AL102" s="131"/>
      <c r="AM102" s="7"/>
      <c r="AN102" s="132"/>
      <c r="AO102" s="130"/>
      <c r="AP102" s="130"/>
      <c r="AQ102" s="130"/>
      <c r="AR102" s="130"/>
      <c r="AS102" s="131"/>
    </row>
    <row r="103" spans="4:45" ht="15.75" x14ac:dyDescent="0.25">
      <c r="D103"/>
      <c r="P103"/>
      <c r="R103" s="77"/>
      <c r="S103" s="40"/>
      <c r="T103" s="40"/>
      <c r="AC103" s="32"/>
      <c r="AE103" s="130"/>
      <c r="AF103" s="130"/>
      <c r="AG103" s="7"/>
      <c r="AH103" s="130"/>
      <c r="AI103" s="130"/>
      <c r="AJ103" s="130"/>
      <c r="AK103" s="130"/>
      <c r="AL103" s="131"/>
      <c r="AM103" s="7"/>
      <c r="AN103" s="132"/>
      <c r="AO103" s="130"/>
      <c r="AP103" s="130"/>
      <c r="AQ103" s="130"/>
      <c r="AR103" s="130"/>
      <c r="AS103" s="131"/>
    </row>
    <row r="104" spans="4:45" ht="15.75" x14ac:dyDescent="0.25">
      <c r="D104"/>
      <c r="P104"/>
      <c r="R104" s="77"/>
      <c r="S104" s="40"/>
      <c r="T104" s="40"/>
      <c r="AC104" s="32"/>
      <c r="AE104" s="130"/>
      <c r="AF104" s="130"/>
      <c r="AG104" s="7"/>
      <c r="AH104" s="130"/>
      <c r="AI104" s="130"/>
      <c r="AJ104" s="130"/>
      <c r="AK104" s="130"/>
      <c r="AL104" s="131"/>
      <c r="AM104" s="7"/>
      <c r="AN104" s="132"/>
      <c r="AO104" s="130"/>
      <c r="AP104" s="130"/>
      <c r="AQ104" s="130"/>
      <c r="AR104" s="130"/>
      <c r="AS104" s="131"/>
    </row>
    <row r="105" spans="4:45" ht="15.75" x14ac:dyDescent="0.25">
      <c r="D105"/>
      <c r="P105"/>
      <c r="R105" s="77"/>
      <c r="S105" s="40"/>
      <c r="T105" s="40"/>
      <c r="AC105" s="32"/>
      <c r="AE105" s="130"/>
      <c r="AF105" s="130"/>
      <c r="AG105" s="7"/>
      <c r="AH105" s="130"/>
      <c r="AI105" s="130"/>
      <c r="AJ105" s="130"/>
      <c r="AK105" s="130"/>
      <c r="AL105" s="131"/>
      <c r="AM105" s="7"/>
      <c r="AN105" s="132"/>
      <c r="AO105" s="130"/>
      <c r="AP105" s="130"/>
      <c r="AQ105" s="130"/>
      <c r="AR105" s="130"/>
      <c r="AS105" s="131"/>
    </row>
    <row r="106" spans="4:45" ht="15.75" x14ac:dyDescent="0.25">
      <c r="D106"/>
      <c r="P106"/>
      <c r="R106" s="77"/>
      <c r="S106" s="40"/>
      <c r="T106" s="40"/>
      <c r="AC106" s="32"/>
      <c r="AE106" s="130"/>
      <c r="AF106" s="130"/>
      <c r="AG106" s="7"/>
      <c r="AH106" s="130"/>
      <c r="AI106" s="130"/>
      <c r="AJ106" s="130"/>
      <c r="AK106" s="130"/>
      <c r="AL106" s="131"/>
      <c r="AM106" s="7"/>
      <c r="AN106" s="132"/>
      <c r="AO106" s="130"/>
      <c r="AP106" s="130"/>
      <c r="AQ106" s="130"/>
      <c r="AR106" s="130"/>
      <c r="AS106" s="131"/>
    </row>
    <row r="107" spans="4:45" ht="15.75" x14ac:dyDescent="0.25">
      <c r="D107"/>
      <c r="P107"/>
      <c r="R107" s="77"/>
      <c r="S107" s="40"/>
      <c r="T107" s="40"/>
      <c r="AC107" s="32"/>
      <c r="AE107" s="130"/>
      <c r="AF107" s="130"/>
      <c r="AG107" s="7"/>
      <c r="AH107" s="130"/>
      <c r="AI107" s="130"/>
      <c r="AJ107" s="130"/>
      <c r="AK107" s="130"/>
      <c r="AL107" s="131"/>
      <c r="AM107" s="7"/>
      <c r="AN107" s="132"/>
      <c r="AO107" s="130"/>
      <c r="AP107" s="130"/>
      <c r="AQ107" s="130"/>
      <c r="AR107" s="130"/>
      <c r="AS107" s="131"/>
    </row>
    <row r="108" spans="4:45" ht="15.75" x14ac:dyDescent="0.25">
      <c r="D108"/>
      <c r="P108"/>
      <c r="R108" s="77"/>
      <c r="S108" s="40"/>
      <c r="T108" s="40"/>
      <c r="AC108" s="32"/>
      <c r="AE108" s="130"/>
      <c r="AF108" s="130"/>
      <c r="AG108" s="7"/>
      <c r="AH108" s="130"/>
      <c r="AI108" s="130"/>
      <c r="AJ108" s="130"/>
      <c r="AK108" s="130"/>
      <c r="AL108" s="131"/>
      <c r="AM108" s="7"/>
      <c r="AN108" s="132"/>
      <c r="AO108" s="130"/>
      <c r="AP108" s="130"/>
      <c r="AQ108" s="130"/>
      <c r="AR108" s="130"/>
      <c r="AS108" s="131"/>
    </row>
    <row r="109" spans="4:45" ht="15.75" x14ac:dyDescent="0.25">
      <c r="D109"/>
      <c r="P109"/>
      <c r="R109" s="77"/>
      <c r="S109" s="40"/>
      <c r="T109" s="40"/>
      <c r="AC109" s="32"/>
      <c r="AE109" s="130"/>
      <c r="AF109" s="130"/>
      <c r="AG109" s="7"/>
      <c r="AH109" s="130"/>
      <c r="AI109" s="130"/>
      <c r="AJ109" s="130"/>
      <c r="AK109" s="130"/>
      <c r="AL109" s="131"/>
      <c r="AM109" s="7"/>
      <c r="AN109" s="132"/>
      <c r="AO109" s="130"/>
      <c r="AP109" s="130"/>
      <c r="AQ109" s="130"/>
      <c r="AR109" s="130"/>
      <c r="AS109" s="131"/>
    </row>
    <row r="110" spans="4:45" ht="15.75" x14ac:dyDescent="0.25">
      <c r="D110"/>
      <c r="P110"/>
      <c r="R110" s="77"/>
      <c r="S110" s="40"/>
      <c r="T110" s="40"/>
      <c r="AC110" s="32"/>
      <c r="AE110" s="130"/>
      <c r="AF110" s="130"/>
      <c r="AG110" s="7"/>
      <c r="AH110" s="130"/>
      <c r="AI110" s="130"/>
      <c r="AJ110" s="130"/>
      <c r="AK110" s="130"/>
      <c r="AL110" s="131"/>
      <c r="AM110" s="7"/>
      <c r="AN110" s="132"/>
      <c r="AO110" s="130"/>
      <c r="AP110" s="130"/>
      <c r="AQ110" s="130"/>
      <c r="AR110" s="130"/>
      <c r="AS110" s="131"/>
    </row>
    <row r="111" spans="4:45" ht="15.75" x14ac:dyDescent="0.25">
      <c r="D111"/>
      <c r="P111"/>
      <c r="R111" s="77"/>
      <c r="S111" s="40"/>
      <c r="T111" s="40"/>
      <c r="AC111" s="32"/>
      <c r="AE111" s="130"/>
      <c r="AF111" s="130"/>
      <c r="AG111" s="7"/>
      <c r="AH111" s="130"/>
      <c r="AI111" s="130"/>
      <c r="AJ111" s="130"/>
      <c r="AK111" s="130"/>
      <c r="AL111" s="131"/>
      <c r="AM111" s="7"/>
      <c r="AN111" s="132"/>
      <c r="AO111" s="130"/>
      <c r="AP111" s="130"/>
      <c r="AQ111" s="130"/>
      <c r="AR111" s="130"/>
      <c r="AS111" s="131"/>
    </row>
    <row r="112" spans="4:45" ht="15.75" x14ac:dyDescent="0.25">
      <c r="D112"/>
      <c r="P112"/>
      <c r="R112" s="77"/>
      <c r="S112" s="40"/>
      <c r="T112" s="40"/>
      <c r="AC112" s="32"/>
      <c r="AE112" s="130"/>
      <c r="AF112" s="130"/>
      <c r="AG112" s="7"/>
      <c r="AH112" s="130"/>
      <c r="AI112" s="130"/>
      <c r="AJ112" s="130"/>
      <c r="AK112" s="130"/>
      <c r="AL112" s="131"/>
      <c r="AM112" s="7"/>
      <c r="AN112" s="132"/>
      <c r="AO112" s="130"/>
      <c r="AP112" s="130"/>
      <c r="AQ112" s="130"/>
      <c r="AR112" s="130"/>
      <c r="AS112" s="131"/>
    </row>
    <row r="113" spans="4:45" ht="15.75" x14ac:dyDescent="0.25">
      <c r="D113"/>
      <c r="P113"/>
      <c r="R113" s="77"/>
      <c r="S113" s="40"/>
      <c r="T113" s="40"/>
      <c r="AC113" s="32"/>
      <c r="AE113" s="130"/>
      <c r="AF113" s="130"/>
      <c r="AG113" s="7"/>
      <c r="AH113" s="130"/>
      <c r="AI113" s="130"/>
      <c r="AJ113" s="130"/>
      <c r="AK113" s="130"/>
      <c r="AL113" s="131"/>
      <c r="AM113" s="7"/>
      <c r="AN113" s="132"/>
      <c r="AO113" s="130"/>
      <c r="AP113" s="130"/>
      <c r="AQ113" s="130"/>
      <c r="AR113" s="130"/>
      <c r="AS113" s="131"/>
    </row>
    <row r="114" spans="4:45" ht="15.75" x14ac:dyDescent="0.25">
      <c r="D114"/>
      <c r="P114"/>
      <c r="R114" s="77"/>
      <c r="S114" s="40"/>
      <c r="T114" s="40"/>
      <c r="AC114" s="32"/>
      <c r="AE114" s="130"/>
      <c r="AF114" s="130"/>
      <c r="AG114" s="7"/>
      <c r="AH114" s="130"/>
      <c r="AI114" s="130"/>
      <c r="AJ114" s="130"/>
      <c r="AK114" s="130"/>
      <c r="AL114" s="131"/>
      <c r="AM114" s="7"/>
      <c r="AN114" s="132"/>
      <c r="AO114" s="130"/>
      <c r="AP114" s="130"/>
      <c r="AQ114" s="130"/>
      <c r="AR114" s="130"/>
      <c r="AS114" s="131"/>
    </row>
    <row r="115" spans="4:45" ht="15.75" x14ac:dyDescent="0.25">
      <c r="D115"/>
      <c r="P115"/>
      <c r="R115" s="77"/>
      <c r="S115" s="40"/>
      <c r="T115" s="40"/>
      <c r="AC115" s="32"/>
      <c r="AE115" s="130"/>
      <c r="AF115" s="130"/>
      <c r="AG115" s="7"/>
      <c r="AH115" s="130"/>
      <c r="AI115" s="130"/>
      <c r="AJ115" s="130"/>
      <c r="AK115" s="130"/>
      <c r="AL115" s="131"/>
      <c r="AM115" s="7"/>
      <c r="AN115" s="132"/>
      <c r="AO115" s="130"/>
      <c r="AP115" s="130"/>
      <c r="AQ115" s="130"/>
      <c r="AR115" s="130"/>
      <c r="AS115" s="131"/>
    </row>
    <row r="116" spans="4:45" ht="15.75" x14ac:dyDescent="0.25">
      <c r="D116"/>
      <c r="P116"/>
      <c r="R116" s="77"/>
      <c r="S116" s="40"/>
      <c r="T116" s="40"/>
      <c r="AC116" s="32"/>
      <c r="AE116" s="130"/>
      <c r="AF116" s="130"/>
      <c r="AG116" s="7"/>
      <c r="AH116" s="130"/>
      <c r="AI116" s="130"/>
      <c r="AJ116" s="130"/>
      <c r="AK116" s="130"/>
      <c r="AL116" s="131"/>
      <c r="AM116" s="7"/>
      <c r="AN116" s="132"/>
      <c r="AO116" s="130"/>
      <c r="AP116" s="130"/>
      <c r="AQ116" s="130"/>
      <c r="AR116" s="130"/>
      <c r="AS116" s="131"/>
    </row>
    <row r="117" spans="4:45" ht="15.75" x14ac:dyDescent="0.25">
      <c r="D117"/>
      <c r="P117"/>
      <c r="R117" s="77"/>
      <c r="S117" s="40"/>
      <c r="T117" s="40"/>
      <c r="AC117" s="32"/>
      <c r="AE117" s="130"/>
      <c r="AF117" s="130"/>
      <c r="AG117" s="7"/>
      <c r="AH117" s="130"/>
      <c r="AI117" s="130"/>
      <c r="AJ117" s="130"/>
      <c r="AK117" s="130"/>
      <c r="AL117" s="131"/>
      <c r="AM117" s="7"/>
      <c r="AN117" s="132"/>
      <c r="AO117" s="130"/>
      <c r="AP117" s="130"/>
      <c r="AQ117" s="130"/>
      <c r="AR117" s="130"/>
      <c r="AS117" s="131"/>
    </row>
    <row r="118" spans="4:45" ht="15.75" x14ac:dyDescent="0.25">
      <c r="D118"/>
      <c r="P118"/>
      <c r="R118" s="77"/>
      <c r="S118" s="40"/>
      <c r="T118" s="40"/>
      <c r="AC118" s="32"/>
      <c r="AE118" s="130"/>
      <c r="AF118" s="130"/>
      <c r="AG118" s="7"/>
      <c r="AH118" s="130"/>
      <c r="AI118" s="130"/>
      <c r="AJ118" s="130"/>
      <c r="AK118" s="130"/>
      <c r="AL118" s="131"/>
      <c r="AM118" s="7"/>
      <c r="AN118" s="132"/>
      <c r="AO118" s="130"/>
      <c r="AP118" s="130"/>
      <c r="AQ118" s="130"/>
      <c r="AR118" s="130"/>
      <c r="AS118" s="131"/>
    </row>
    <row r="119" spans="4:45" ht="15.75" x14ac:dyDescent="0.25">
      <c r="D119"/>
      <c r="P119"/>
      <c r="R119" s="77"/>
      <c r="S119" s="40"/>
      <c r="T119" s="40"/>
      <c r="AC119" s="32"/>
      <c r="AE119" s="130"/>
      <c r="AF119" s="130"/>
      <c r="AG119" s="7"/>
      <c r="AH119" s="130"/>
      <c r="AI119" s="130"/>
      <c r="AJ119" s="130"/>
      <c r="AK119" s="130"/>
      <c r="AL119" s="131"/>
      <c r="AM119" s="7"/>
      <c r="AN119" s="132"/>
      <c r="AO119" s="130"/>
      <c r="AP119" s="130"/>
      <c r="AQ119" s="130"/>
      <c r="AR119" s="130"/>
      <c r="AS119" s="131"/>
    </row>
    <row r="120" spans="4:45" ht="15.75" x14ac:dyDescent="0.25">
      <c r="D120"/>
      <c r="P120"/>
      <c r="R120" s="77"/>
      <c r="S120" s="40"/>
      <c r="T120" s="40"/>
      <c r="AC120" s="32"/>
      <c r="AE120" s="130"/>
      <c r="AF120" s="130"/>
      <c r="AG120" s="7"/>
      <c r="AH120" s="130"/>
      <c r="AI120" s="130"/>
      <c r="AJ120" s="130"/>
      <c r="AK120" s="130"/>
      <c r="AL120" s="131"/>
      <c r="AM120" s="7"/>
      <c r="AN120" s="132"/>
      <c r="AO120" s="130"/>
      <c r="AP120" s="130"/>
      <c r="AQ120" s="130"/>
      <c r="AR120" s="130"/>
      <c r="AS120" s="131"/>
    </row>
    <row r="121" spans="4:45" ht="15.75" x14ac:dyDescent="0.25">
      <c r="D121"/>
      <c r="P121"/>
      <c r="R121" s="77"/>
      <c r="S121" s="40"/>
      <c r="T121" s="40"/>
      <c r="AC121" s="32"/>
      <c r="AE121" s="130"/>
      <c r="AF121" s="130"/>
      <c r="AG121" s="7"/>
      <c r="AH121" s="130"/>
      <c r="AI121" s="130"/>
      <c r="AJ121" s="130"/>
      <c r="AK121" s="130"/>
      <c r="AL121" s="131"/>
      <c r="AM121" s="7"/>
      <c r="AN121" s="132"/>
      <c r="AO121" s="130"/>
      <c r="AP121" s="130"/>
      <c r="AQ121" s="130"/>
      <c r="AR121" s="130"/>
      <c r="AS121" s="131"/>
    </row>
    <row r="122" spans="4:45" ht="15.75" x14ac:dyDescent="0.25">
      <c r="D122"/>
      <c r="P122"/>
      <c r="R122" s="77"/>
      <c r="S122" s="40"/>
      <c r="T122" s="40"/>
      <c r="AC122" s="32"/>
      <c r="AE122" s="130"/>
      <c r="AF122" s="130"/>
      <c r="AG122" s="7"/>
      <c r="AH122" s="130"/>
      <c r="AI122" s="130"/>
      <c r="AJ122" s="130"/>
      <c r="AK122" s="130"/>
      <c r="AL122" s="131"/>
      <c r="AM122" s="7"/>
      <c r="AN122" s="132"/>
      <c r="AO122" s="130"/>
      <c r="AP122" s="130"/>
      <c r="AQ122" s="130"/>
      <c r="AR122" s="130"/>
      <c r="AS122" s="131"/>
    </row>
    <row r="123" spans="4:45" ht="15.75" x14ac:dyDescent="0.25">
      <c r="D123"/>
      <c r="P123"/>
      <c r="R123" s="77"/>
      <c r="S123" s="40"/>
      <c r="T123" s="40"/>
      <c r="AC123" s="32"/>
      <c r="AE123" s="130"/>
      <c r="AF123" s="130"/>
      <c r="AG123" s="7"/>
      <c r="AH123" s="130"/>
      <c r="AI123" s="130"/>
      <c r="AJ123" s="130"/>
      <c r="AK123" s="130"/>
      <c r="AL123" s="131"/>
      <c r="AM123" s="7"/>
      <c r="AN123" s="132"/>
      <c r="AO123" s="130"/>
      <c r="AP123" s="130"/>
      <c r="AQ123" s="130"/>
      <c r="AR123" s="130"/>
      <c r="AS123" s="131"/>
    </row>
    <row r="124" spans="4:45" ht="15.75" x14ac:dyDescent="0.25">
      <c r="D124"/>
      <c r="P124"/>
      <c r="R124" s="77"/>
      <c r="S124" s="40"/>
      <c r="T124" s="40"/>
      <c r="AC124" s="32"/>
      <c r="AE124" s="130"/>
      <c r="AF124" s="130"/>
      <c r="AG124" s="7"/>
      <c r="AH124" s="130"/>
      <c r="AI124" s="130"/>
      <c r="AJ124" s="130"/>
      <c r="AK124" s="130"/>
      <c r="AL124" s="131"/>
      <c r="AM124" s="7"/>
      <c r="AN124" s="132"/>
      <c r="AO124" s="130"/>
      <c r="AP124" s="130"/>
      <c r="AQ124" s="130"/>
      <c r="AR124" s="130"/>
      <c r="AS124" s="131"/>
    </row>
    <row r="125" spans="4:45" ht="15.75" x14ac:dyDescent="0.25">
      <c r="D125"/>
      <c r="P125"/>
      <c r="R125" s="77"/>
      <c r="S125" s="40"/>
      <c r="T125" s="40"/>
      <c r="AC125" s="32"/>
      <c r="AE125" s="130"/>
      <c r="AF125" s="130"/>
      <c r="AG125" s="7"/>
      <c r="AH125" s="130"/>
      <c r="AI125" s="130"/>
      <c r="AJ125" s="130"/>
      <c r="AK125" s="130"/>
      <c r="AL125" s="131"/>
      <c r="AM125" s="7"/>
      <c r="AN125" s="132"/>
      <c r="AO125" s="130"/>
      <c r="AP125" s="130"/>
      <c r="AQ125" s="130"/>
      <c r="AR125" s="130"/>
      <c r="AS125" s="131"/>
    </row>
    <row r="126" spans="4:45" ht="15.75" x14ac:dyDescent="0.25">
      <c r="D126"/>
      <c r="P126"/>
      <c r="R126" s="77"/>
      <c r="S126" s="40"/>
      <c r="T126" s="40"/>
      <c r="AC126" s="32"/>
      <c r="AE126" s="130"/>
      <c r="AF126" s="130"/>
      <c r="AG126" s="7"/>
      <c r="AH126" s="130"/>
      <c r="AI126" s="130"/>
      <c r="AJ126" s="130"/>
      <c r="AK126" s="130"/>
      <c r="AL126" s="131"/>
      <c r="AM126" s="7"/>
      <c r="AN126" s="132"/>
      <c r="AO126" s="130"/>
      <c r="AP126" s="130"/>
      <c r="AQ126" s="130"/>
      <c r="AR126" s="130"/>
      <c r="AS126" s="131"/>
    </row>
    <row r="127" spans="4:45" ht="15.75" x14ac:dyDescent="0.25">
      <c r="D127"/>
      <c r="P127"/>
      <c r="R127" s="77"/>
      <c r="S127" s="40"/>
      <c r="T127" s="40"/>
      <c r="AC127" s="32"/>
      <c r="AE127" s="130"/>
      <c r="AF127" s="130"/>
      <c r="AG127" s="7"/>
      <c r="AH127" s="130"/>
      <c r="AI127" s="130"/>
      <c r="AJ127" s="130"/>
      <c r="AK127" s="130"/>
      <c r="AL127" s="131"/>
      <c r="AM127" s="7"/>
      <c r="AN127" s="132"/>
      <c r="AO127" s="130"/>
      <c r="AP127" s="130"/>
      <c r="AQ127" s="130"/>
      <c r="AR127" s="130"/>
      <c r="AS127" s="131"/>
    </row>
    <row r="128" spans="4:45" ht="15.75" x14ac:dyDescent="0.25">
      <c r="D128"/>
      <c r="P128"/>
      <c r="R128" s="77"/>
      <c r="S128" s="40"/>
      <c r="T128" s="40"/>
      <c r="AC128" s="32"/>
      <c r="AE128" s="130"/>
      <c r="AF128" s="130"/>
      <c r="AG128" s="7"/>
      <c r="AH128" s="130"/>
      <c r="AI128" s="130"/>
      <c r="AJ128" s="130"/>
      <c r="AK128" s="130"/>
      <c r="AL128" s="131"/>
      <c r="AM128" s="7"/>
      <c r="AN128" s="132"/>
      <c r="AO128" s="130"/>
      <c r="AP128" s="130"/>
      <c r="AQ128" s="130"/>
      <c r="AR128" s="130"/>
      <c r="AS128" s="131"/>
    </row>
    <row r="129" spans="4:45" ht="15.75" x14ac:dyDescent="0.25">
      <c r="D129"/>
      <c r="P129"/>
      <c r="R129" s="77"/>
      <c r="S129" s="40"/>
      <c r="T129" s="40"/>
      <c r="AC129" s="32"/>
      <c r="AE129" s="130"/>
      <c r="AF129" s="130"/>
      <c r="AG129" s="7"/>
      <c r="AH129" s="130"/>
      <c r="AI129" s="130"/>
      <c r="AJ129" s="130"/>
      <c r="AK129" s="130"/>
      <c r="AL129" s="131"/>
      <c r="AM129" s="7"/>
      <c r="AN129" s="132"/>
      <c r="AO129" s="130"/>
      <c r="AP129" s="130"/>
      <c r="AQ129" s="130"/>
      <c r="AR129" s="130"/>
      <c r="AS129" s="131"/>
    </row>
    <row r="130" spans="4:45" ht="15.75" x14ac:dyDescent="0.25">
      <c r="D130"/>
      <c r="P130"/>
      <c r="R130" s="77"/>
      <c r="S130" s="40"/>
      <c r="T130" s="40"/>
      <c r="AC130" s="32"/>
      <c r="AE130" s="130"/>
      <c r="AF130" s="130"/>
      <c r="AG130" s="7"/>
      <c r="AH130" s="130"/>
      <c r="AI130" s="130"/>
      <c r="AJ130" s="130"/>
      <c r="AK130" s="130"/>
      <c r="AL130" s="131"/>
      <c r="AM130" s="7"/>
      <c r="AN130" s="132"/>
      <c r="AO130" s="130"/>
      <c r="AP130" s="130"/>
      <c r="AQ130" s="130"/>
      <c r="AR130" s="130"/>
      <c r="AS130" s="131"/>
    </row>
    <row r="131" spans="4:45" ht="15.75" x14ac:dyDescent="0.25">
      <c r="D131"/>
      <c r="P131"/>
      <c r="R131" s="77"/>
      <c r="S131" s="40"/>
      <c r="T131" s="40"/>
      <c r="AC131" s="32"/>
      <c r="AE131" s="130"/>
      <c r="AF131" s="130"/>
      <c r="AG131" s="7"/>
      <c r="AH131" s="130"/>
      <c r="AI131" s="130"/>
      <c r="AJ131" s="130"/>
      <c r="AK131" s="130"/>
      <c r="AL131" s="131"/>
      <c r="AM131" s="7"/>
      <c r="AN131" s="132"/>
      <c r="AO131" s="130"/>
      <c r="AP131" s="130"/>
      <c r="AQ131" s="130"/>
      <c r="AR131" s="130"/>
      <c r="AS131" s="131"/>
    </row>
    <row r="132" spans="4:45" ht="15.75" x14ac:dyDescent="0.25">
      <c r="D132"/>
      <c r="P132"/>
      <c r="R132" s="77"/>
      <c r="S132" s="40"/>
      <c r="T132" s="40"/>
      <c r="AC132" s="32"/>
      <c r="AE132" s="130"/>
      <c r="AF132" s="130"/>
      <c r="AG132" s="7"/>
      <c r="AH132" s="130"/>
      <c r="AI132" s="130"/>
      <c r="AJ132" s="130"/>
      <c r="AK132" s="130"/>
      <c r="AL132" s="131"/>
      <c r="AM132" s="7"/>
      <c r="AN132" s="132"/>
      <c r="AO132" s="130"/>
      <c r="AP132" s="130"/>
      <c r="AQ132" s="130"/>
      <c r="AR132" s="130"/>
      <c r="AS132" s="131"/>
    </row>
    <row r="133" spans="4:45" ht="15.75" x14ac:dyDescent="0.25">
      <c r="D133"/>
      <c r="P133"/>
      <c r="R133" s="77"/>
      <c r="S133" s="40"/>
      <c r="T133" s="40"/>
      <c r="AC133" s="32"/>
      <c r="AE133" s="130"/>
      <c r="AF133" s="130"/>
      <c r="AG133" s="7"/>
      <c r="AH133" s="130"/>
      <c r="AI133" s="130"/>
      <c r="AJ133" s="130"/>
      <c r="AK133" s="130"/>
      <c r="AL133" s="131"/>
      <c r="AM133" s="7"/>
      <c r="AN133" s="132"/>
      <c r="AO133" s="130"/>
      <c r="AP133" s="130"/>
      <c r="AQ133" s="130"/>
      <c r="AR133" s="130"/>
      <c r="AS133" s="131"/>
    </row>
    <row r="134" spans="4:45" ht="15.75" x14ac:dyDescent="0.25">
      <c r="D134"/>
      <c r="P134"/>
      <c r="R134" s="77"/>
      <c r="S134" s="40"/>
      <c r="T134" s="40"/>
      <c r="AC134" s="32"/>
      <c r="AE134" s="130"/>
      <c r="AF134" s="130"/>
      <c r="AG134" s="7"/>
      <c r="AH134" s="130"/>
      <c r="AI134" s="130"/>
      <c r="AJ134" s="130"/>
      <c r="AK134" s="130"/>
      <c r="AL134" s="131"/>
      <c r="AM134" s="7"/>
      <c r="AN134" s="132"/>
      <c r="AO134" s="130"/>
      <c r="AP134" s="130"/>
      <c r="AQ134" s="130"/>
      <c r="AR134" s="130"/>
      <c r="AS134" s="131"/>
    </row>
    <row r="135" spans="4:45" ht="15.75" x14ac:dyDescent="0.25">
      <c r="D135"/>
      <c r="P135"/>
      <c r="R135" s="77"/>
      <c r="S135" s="40"/>
      <c r="T135" s="40"/>
      <c r="AC135" s="32"/>
      <c r="AE135" s="130"/>
      <c r="AF135" s="130"/>
      <c r="AG135" s="7"/>
      <c r="AH135" s="130"/>
      <c r="AI135" s="130"/>
      <c r="AJ135" s="130"/>
      <c r="AK135" s="130"/>
      <c r="AL135" s="131"/>
      <c r="AM135" s="7"/>
      <c r="AN135" s="132"/>
      <c r="AO135" s="130"/>
      <c r="AP135" s="130"/>
      <c r="AQ135" s="130"/>
      <c r="AR135" s="130"/>
      <c r="AS135" s="131"/>
    </row>
    <row r="136" spans="4:45" ht="15.75" x14ac:dyDescent="0.25">
      <c r="D136"/>
      <c r="P136"/>
      <c r="R136" s="77"/>
      <c r="S136" s="40"/>
      <c r="T136" s="40"/>
      <c r="AC136" s="32"/>
      <c r="AE136" s="130"/>
      <c r="AF136" s="130"/>
      <c r="AG136" s="7"/>
      <c r="AH136" s="130"/>
      <c r="AI136" s="130"/>
      <c r="AJ136" s="130"/>
      <c r="AK136" s="130"/>
      <c r="AL136" s="131"/>
      <c r="AM136" s="7"/>
      <c r="AN136" s="132"/>
      <c r="AO136" s="130"/>
      <c r="AP136" s="130"/>
      <c r="AQ136" s="130"/>
      <c r="AR136" s="130"/>
      <c r="AS136" s="131"/>
    </row>
    <row r="137" spans="4:45" ht="15.75" x14ac:dyDescent="0.25">
      <c r="D137"/>
      <c r="P137"/>
      <c r="R137" s="77"/>
      <c r="S137" s="40"/>
      <c r="T137" s="40"/>
      <c r="AC137" s="32"/>
      <c r="AE137" s="130"/>
      <c r="AF137" s="130"/>
      <c r="AG137" s="7"/>
      <c r="AH137" s="130"/>
      <c r="AI137" s="130"/>
      <c r="AJ137" s="130"/>
      <c r="AK137" s="130"/>
      <c r="AL137" s="131"/>
      <c r="AM137" s="7"/>
      <c r="AN137" s="132"/>
      <c r="AO137" s="130"/>
      <c r="AP137" s="130"/>
      <c r="AQ137" s="130"/>
      <c r="AR137" s="130"/>
      <c r="AS137" s="131"/>
    </row>
    <row r="138" spans="4:45" ht="15.75" x14ac:dyDescent="0.25">
      <c r="D138"/>
      <c r="P138"/>
      <c r="R138" s="77"/>
      <c r="S138" s="40"/>
      <c r="T138" s="40"/>
      <c r="AC138" s="32"/>
      <c r="AE138" s="130"/>
      <c r="AF138" s="130"/>
      <c r="AG138" s="7"/>
      <c r="AH138" s="130"/>
      <c r="AI138" s="130"/>
      <c r="AJ138" s="130"/>
      <c r="AK138" s="130"/>
      <c r="AL138" s="131"/>
      <c r="AM138" s="7"/>
      <c r="AN138" s="132"/>
      <c r="AO138" s="130"/>
      <c r="AP138" s="130"/>
      <c r="AQ138" s="130"/>
      <c r="AR138" s="130"/>
      <c r="AS138" s="131"/>
    </row>
    <row r="139" spans="4:45" ht="15.75" x14ac:dyDescent="0.25">
      <c r="D139"/>
      <c r="P139"/>
      <c r="R139" s="77"/>
      <c r="S139" s="40"/>
      <c r="T139" s="40"/>
      <c r="AC139" s="32"/>
      <c r="AE139" s="130"/>
      <c r="AF139" s="130"/>
      <c r="AG139" s="7"/>
      <c r="AH139" s="130"/>
      <c r="AI139" s="130"/>
      <c r="AJ139" s="130"/>
      <c r="AK139" s="130"/>
      <c r="AL139" s="131"/>
      <c r="AM139" s="7"/>
      <c r="AN139" s="132"/>
      <c r="AO139" s="130"/>
      <c r="AP139" s="130"/>
      <c r="AQ139" s="130"/>
      <c r="AR139" s="130"/>
      <c r="AS139" s="131"/>
    </row>
    <row r="140" spans="4:45" ht="15.75" x14ac:dyDescent="0.25">
      <c r="D140"/>
      <c r="P140"/>
      <c r="R140" s="77"/>
      <c r="S140" s="40"/>
      <c r="T140" s="40"/>
      <c r="AC140" s="32"/>
      <c r="AE140" s="130"/>
      <c r="AF140" s="130"/>
      <c r="AG140" s="7"/>
      <c r="AH140" s="130"/>
      <c r="AI140" s="130"/>
      <c r="AJ140" s="130"/>
      <c r="AK140" s="130"/>
      <c r="AL140" s="131"/>
      <c r="AM140" s="7"/>
      <c r="AN140" s="132"/>
      <c r="AO140" s="130"/>
      <c r="AP140" s="130"/>
      <c r="AQ140" s="130"/>
      <c r="AR140" s="130"/>
      <c r="AS140" s="131"/>
    </row>
    <row r="141" spans="4:45" x14ac:dyDescent="0.2">
      <c r="D141"/>
      <c r="P141"/>
      <c r="R141" s="77"/>
      <c r="S141" s="40"/>
      <c r="T141" s="40"/>
      <c r="AC141" s="32"/>
    </row>
    <row r="142" spans="4:45" x14ac:dyDescent="0.2">
      <c r="D142"/>
      <c r="P142"/>
      <c r="R142" s="77"/>
      <c r="S142" s="40"/>
      <c r="T142" s="40"/>
      <c r="AC142" s="32"/>
    </row>
    <row r="143" spans="4:45" x14ac:dyDescent="0.2">
      <c r="D143"/>
      <c r="P143"/>
      <c r="R143" s="77"/>
      <c r="S143" s="40"/>
      <c r="T143" s="40"/>
      <c r="AC143" s="32"/>
    </row>
    <row r="144" spans="4:45"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conditionalFormatting sqref="AE80:AF80 AE10 AE91:AF140 AE81:AE90 AH10:AL10 AO10:AS10 AO69:AS70 AH69:AL70 AE69:AE70 AE78:AE79 AH78:AL140 AO78:AS140">
    <cfRule type="cellIs" dxfId="18" priority="19" operator="lessThan">
      <formula>0</formula>
    </cfRule>
  </conditionalFormatting>
  <conditionalFormatting sqref="AF10 AF69:AF70 AF78:AF79">
    <cfRule type="cellIs" dxfId="17" priority="18" operator="lessThan">
      <formula>0</formula>
    </cfRule>
  </conditionalFormatting>
  <conditionalFormatting sqref="AF81:AF90">
    <cfRule type="cellIs" dxfId="16" priority="17" operator="lessThan">
      <formula>0</formula>
    </cfRule>
  </conditionalFormatting>
  <conditionalFormatting sqref="AE33:AE34 AH33:AL34 AO33:AS34 AO42:AS43 AH42:AL43 AE42:AE43">
    <cfRule type="cellIs" dxfId="15" priority="16" operator="lessThan">
      <formula>0</formula>
    </cfRule>
  </conditionalFormatting>
  <conditionalFormatting sqref="AF33:AF34 AF42:AF43">
    <cfRule type="cellIs" dxfId="14" priority="15" operator="lessThan">
      <formula>0</formula>
    </cfRule>
  </conditionalFormatting>
  <conditionalFormatting sqref="AE57:AE58 AH57:AL58 AO57:AS58 AO66:AS68 AH66:AL68 AE66:AE68">
    <cfRule type="cellIs" dxfId="11" priority="12" operator="lessThan">
      <formula>0</formula>
    </cfRule>
  </conditionalFormatting>
  <conditionalFormatting sqref="AF57:AF58 AF66:AF68">
    <cfRule type="cellIs" dxfId="10" priority="11" operator="lessThan">
      <formula>0</formula>
    </cfRule>
  </conditionalFormatting>
  <conditionalFormatting sqref="AE71:AE77 AH71:AL77 AO71:AS77">
    <cfRule type="cellIs" dxfId="9" priority="10" operator="lessThan">
      <formula>0</formula>
    </cfRule>
  </conditionalFormatting>
  <conditionalFormatting sqref="AF71:AF77">
    <cfRule type="cellIs" dxfId="8" priority="9" operator="lessThan">
      <formula>0</formula>
    </cfRule>
  </conditionalFormatting>
  <conditionalFormatting sqref="AE11:AE32 AH11:AL32 AO11:AS32">
    <cfRule type="cellIs" dxfId="7" priority="8" operator="lessThan">
      <formula>0</formula>
    </cfRule>
  </conditionalFormatting>
  <conditionalFormatting sqref="AF11:AF32">
    <cfRule type="cellIs" dxfId="6" priority="7" operator="lessThan">
      <formula>0</formula>
    </cfRule>
  </conditionalFormatting>
  <conditionalFormatting sqref="AE35:AE41 AH35:AL41 AO35:AS41">
    <cfRule type="cellIs" dxfId="5" priority="6" operator="lessThan">
      <formula>0</formula>
    </cfRule>
  </conditionalFormatting>
  <conditionalFormatting sqref="AF35:AF41">
    <cfRule type="cellIs" dxfId="4" priority="5" operator="lessThan">
      <formula>0</formula>
    </cfRule>
  </conditionalFormatting>
  <conditionalFormatting sqref="AE44:AE56 AH44:AL56 AO44:AS56">
    <cfRule type="cellIs" dxfId="3" priority="4" operator="lessThan">
      <formula>0</formula>
    </cfRule>
  </conditionalFormatting>
  <conditionalFormatting sqref="AF44:AF56">
    <cfRule type="cellIs" dxfId="2" priority="3" operator="lessThan">
      <formula>0</formula>
    </cfRule>
  </conditionalFormatting>
  <conditionalFormatting sqref="AE59:AE65 AH59:AL65 AO59:AS65">
    <cfRule type="cellIs" dxfId="1" priority="2" operator="lessThan">
      <formula>0</formula>
    </cfRule>
  </conditionalFormatting>
  <conditionalFormatting sqref="AF59:AF65">
    <cfRule type="cellIs" dxfId="0" priority="1"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19"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KF-MARION</cp:lastModifiedBy>
  <cp:lastPrinted>2014-09-02T07:06:53Z</cp:lastPrinted>
  <dcterms:created xsi:type="dcterms:W3CDTF">2013-02-07T20:52:29Z</dcterms:created>
  <dcterms:modified xsi:type="dcterms:W3CDTF">2022-01-26T11:45:49Z</dcterms:modified>
</cp:coreProperties>
</file>